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961937bbf3785949/Documents/Models/"/>
    </mc:Choice>
  </mc:AlternateContent>
  <bookViews>
    <workbookView xWindow="0" yWindow="0" windowWidth="13875" windowHeight="15360" tabRatio="800" activeTab="6"/>
  </bookViews>
  <sheets>
    <sheet name="800hp" sheetId="2" r:id="rId1"/>
    <sheet name="1600hp" sheetId="3" r:id="rId2"/>
    <sheet name="Lift" sheetId="4" r:id="rId3"/>
    <sheet name="Velocity_Run" sheetId="8" r:id="rId4"/>
    <sheet name="Linear_Model" sheetId="5" r:id="rId5"/>
    <sheet name="Non_Linear_Model" sheetId="9" r:id="rId6"/>
    <sheet name="Non_Linear_Model_With_Slip" sheetId="10" r:id="rId7"/>
    <sheet name="Non_Linear_Model_With_Slip_Back" sheetId="12" r:id="rId8"/>
    <sheet name="Gearing" sheetId="6" r:id="rId9"/>
    <sheet name="Engine" sheetId="11" r:id="rId10"/>
    <sheet name="Misc" sheetId="7" r:id="rId11"/>
  </sheets>
  <definedNames>
    <definedName name="solver_adj" localSheetId="1" hidden="1">'1600hp'!$B$5</definedName>
    <definedName name="solver_adj" localSheetId="0" hidden="1">'800hp'!$B$5</definedName>
    <definedName name="solver_adj" localSheetId="5" hidden="1">Non_Linear_Model!$P$6:$P$10</definedName>
    <definedName name="solver_adj" localSheetId="6" hidden="1">Non_Linear_Model_With_Slip!$Y$6:$Y$10</definedName>
    <definedName name="solver_adj" localSheetId="7" hidden="1">Non_Linear_Model_With_Slip_Back!$Y$6:$Y$10</definedName>
    <definedName name="solver_cvg" localSheetId="1" hidden="1">0.0001</definedName>
    <definedName name="solver_cvg" localSheetId="0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drv" localSheetId="1" hidden="1">1</definedName>
    <definedName name="solver_drv" localSheetId="0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eng" localSheetId="1" hidden="1">1</definedName>
    <definedName name="solver_eng" localSheetId="0" hidden="1">1</definedName>
    <definedName name="solver_eng" localSheetId="5" hidden="1">3</definedName>
    <definedName name="solver_eng" localSheetId="6" hidden="1">3</definedName>
    <definedName name="solver_eng" localSheetId="7" hidden="1">3</definedName>
    <definedName name="solver_est" localSheetId="1" hidden="1">1</definedName>
    <definedName name="solver_est" localSheetId="0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itr" localSheetId="1" hidden="1">2147483647</definedName>
    <definedName name="solver_itr" localSheetId="0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lhs1" localSheetId="5" hidden="1">Non_Linear_Model!$P$10</definedName>
    <definedName name="solver_lhs1" localSheetId="6" hidden="1">Non_Linear_Model_With_Slip!$Y$10</definedName>
    <definedName name="solver_lhs1" localSheetId="7" hidden="1">Non_Linear_Model_With_Slip_Back!$Y$10</definedName>
    <definedName name="solver_lhs10" localSheetId="5" hidden="1">Non_Linear_Model!$P$8</definedName>
    <definedName name="solver_lhs10" localSheetId="6" hidden="1">Non_Linear_Model_With_Slip!$Y$8</definedName>
    <definedName name="solver_lhs10" localSheetId="7" hidden="1">Non_Linear_Model_With_Slip_Back!$Y$8</definedName>
    <definedName name="solver_lhs11" localSheetId="5" hidden="1">Non_Linear_Model!$P$8</definedName>
    <definedName name="solver_lhs11" localSheetId="6" hidden="1">Non_Linear_Model_With_Slip!$Y$8</definedName>
    <definedName name="solver_lhs11" localSheetId="7" hidden="1">Non_Linear_Model_With_Slip_Back!$Y$8</definedName>
    <definedName name="solver_lhs12" localSheetId="5" hidden="1">Non_Linear_Model!$P$8</definedName>
    <definedName name="solver_lhs12" localSheetId="6" hidden="1">Non_Linear_Model_With_Slip!$Y$8</definedName>
    <definedName name="solver_lhs12" localSheetId="7" hidden="1">Non_Linear_Model_With_Slip_Back!$Y$8</definedName>
    <definedName name="solver_lhs13" localSheetId="5" hidden="1">Non_Linear_Model!$P$9</definedName>
    <definedName name="solver_lhs13" localSheetId="6" hidden="1">Non_Linear_Model_With_Slip!$Y$9</definedName>
    <definedName name="solver_lhs13" localSheetId="7" hidden="1">Non_Linear_Model_With_Slip_Back!$Y$9</definedName>
    <definedName name="solver_lhs14" localSheetId="5" hidden="1">Non_Linear_Model!$P$9</definedName>
    <definedName name="solver_lhs14" localSheetId="6" hidden="1">Non_Linear_Model_With_Slip!$Y$9</definedName>
    <definedName name="solver_lhs14" localSheetId="7" hidden="1">Non_Linear_Model_With_Slip_Back!$Y$9</definedName>
    <definedName name="solver_lhs15" localSheetId="5" hidden="1">Non_Linear_Model!$P$9</definedName>
    <definedName name="solver_lhs15" localSheetId="6" hidden="1">Non_Linear_Model_With_Slip!$Y$9</definedName>
    <definedName name="solver_lhs15" localSheetId="7" hidden="1">Non_Linear_Model_With_Slip_Back!$Y$9</definedName>
    <definedName name="solver_lhs2" localSheetId="5" hidden="1">Non_Linear_Model!$P$10</definedName>
    <definedName name="solver_lhs2" localSheetId="6" hidden="1">Non_Linear_Model_With_Slip!$Y$10</definedName>
    <definedName name="solver_lhs2" localSheetId="7" hidden="1">Non_Linear_Model_With_Slip_Back!$Y$10</definedName>
    <definedName name="solver_lhs3" localSheetId="5" hidden="1">Non_Linear_Model!$P$10</definedName>
    <definedName name="solver_lhs3" localSheetId="6" hidden="1">Non_Linear_Model_With_Slip!$Y$10</definedName>
    <definedName name="solver_lhs3" localSheetId="7" hidden="1">Non_Linear_Model_With_Slip_Back!$Y$10</definedName>
    <definedName name="solver_lhs4" localSheetId="5" hidden="1">Non_Linear_Model!$P$6</definedName>
    <definedName name="solver_lhs4" localSheetId="6" hidden="1">Non_Linear_Model_With_Slip!$Y$6</definedName>
    <definedName name="solver_lhs4" localSheetId="7" hidden="1">Non_Linear_Model_With_Slip_Back!$Y$6</definedName>
    <definedName name="solver_lhs5" localSheetId="5" hidden="1">Non_Linear_Model!$P$6</definedName>
    <definedName name="solver_lhs5" localSheetId="6" hidden="1">Non_Linear_Model_With_Slip!$Y$6</definedName>
    <definedName name="solver_lhs5" localSheetId="7" hidden="1">Non_Linear_Model_With_Slip_Back!$Y$6</definedName>
    <definedName name="solver_lhs6" localSheetId="5" hidden="1">Non_Linear_Model!$P$6</definedName>
    <definedName name="solver_lhs6" localSheetId="6" hidden="1">Non_Linear_Model_With_Slip!$Y$6</definedName>
    <definedName name="solver_lhs6" localSheetId="7" hidden="1">Non_Linear_Model_With_Slip_Back!$Y$6</definedName>
    <definedName name="solver_lhs7" localSheetId="5" hidden="1">Non_Linear_Model!$P$7</definedName>
    <definedName name="solver_lhs7" localSheetId="6" hidden="1">Non_Linear_Model_With_Slip!$Y$7</definedName>
    <definedName name="solver_lhs7" localSheetId="7" hidden="1">Non_Linear_Model_With_Slip_Back!$Y$7</definedName>
    <definedName name="solver_lhs8" localSheetId="5" hidden="1">Non_Linear_Model!$P$7</definedName>
    <definedName name="solver_lhs8" localSheetId="6" hidden="1">Non_Linear_Model_With_Slip!$Y$7</definedName>
    <definedName name="solver_lhs8" localSheetId="7" hidden="1">Non_Linear_Model_With_Slip_Back!$Y$7</definedName>
    <definedName name="solver_lhs9" localSheetId="5" hidden="1">Non_Linear_Model!$P$7</definedName>
    <definedName name="solver_lhs9" localSheetId="6" hidden="1">Non_Linear_Model_With_Slip!$Y$7</definedName>
    <definedName name="solver_lhs9" localSheetId="7" hidden="1">Non_Linear_Model_With_Slip_Back!$Y$7</definedName>
    <definedName name="solver_mip" localSheetId="1" hidden="1">2147483647</definedName>
    <definedName name="solver_mip" localSheetId="0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ni" localSheetId="1" hidden="1">30</definedName>
    <definedName name="solver_mni" localSheetId="0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rt" localSheetId="1" hidden="1">0.075</definedName>
    <definedName name="solver_mrt" localSheetId="0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sl" localSheetId="1" hidden="1">2</definedName>
    <definedName name="solver_msl" localSheetId="0" hidden="1">2</definedName>
    <definedName name="solver_msl" localSheetId="5" hidden="1">1</definedName>
    <definedName name="solver_msl" localSheetId="6" hidden="1">1</definedName>
    <definedName name="solver_msl" localSheetId="7" hidden="1">1</definedName>
    <definedName name="solver_neg" localSheetId="1" hidden="1">1</definedName>
    <definedName name="solver_neg" localSheetId="0" hidden="1">1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od" localSheetId="1" hidden="1">2147483647</definedName>
    <definedName name="solver_nod" localSheetId="0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um" localSheetId="1" hidden="1">0</definedName>
    <definedName name="solver_num" localSheetId="0" hidden="1">0</definedName>
    <definedName name="solver_num" localSheetId="5" hidden="1">15</definedName>
    <definedName name="solver_num" localSheetId="6" hidden="1">15</definedName>
    <definedName name="solver_num" localSheetId="7" hidden="1">15</definedName>
    <definedName name="solver_nwt" localSheetId="1" hidden="1">1</definedName>
    <definedName name="solver_nwt" localSheetId="0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opt" localSheetId="1" hidden="1">'1600hp'!$B$9</definedName>
    <definedName name="solver_opt" localSheetId="0" hidden="1">'800hp'!$B$9</definedName>
    <definedName name="solver_opt" localSheetId="5" hidden="1">Non_Linear_Model!$P$12</definedName>
    <definedName name="solver_opt" localSheetId="6" hidden="1">Non_Linear_Model_With_Slip!$Y$12</definedName>
    <definedName name="solver_opt" localSheetId="7" hidden="1">Non_Linear_Model_With_Slip_Back!$Y$12</definedName>
    <definedName name="solver_pre" localSheetId="1" hidden="1">0.000001</definedName>
    <definedName name="solver_pre" localSheetId="0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rbv" localSheetId="1" hidden="1">1</definedName>
    <definedName name="solver_rbv" localSheetId="0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el1" localSheetId="5" hidden="1">1</definedName>
    <definedName name="solver_rel1" localSheetId="6" hidden="1">1</definedName>
    <definedName name="solver_rel1" localSheetId="7" hidden="1">1</definedName>
    <definedName name="solver_rel10" localSheetId="5" hidden="1">1</definedName>
    <definedName name="solver_rel10" localSheetId="6" hidden="1">1</definedName>
    <definedName name="solver_rel10" localSheetId="7" hidden="1">1</definedName>
    <definedName name="solver_rel11" localSheetId="5" hidden="1">4</definedName>
    <definedName name="solver_rel11" localSheetId="6" hidden="1">4</definedName>
    <definedName name="solver_rel11" localSheetId="7" hidden="1">4</definedName>
    <definedName name="solver_rel12" localSheetId="5" hidden="1">3</definedName>
    <definedName name="solver_rel12" localSheetId="6" hidden="1">3</definedName>
    <definedName name="solver_rel12" localSheetId="7" hidden="1">3</definedName>
    <definedName name="solver_rel13" localSheetId="5" hidden="1">1</definedName>
    <definedName name="solver_rel13" localSheetId="6" hidden="1">1</definedName>
    <definedName name="solver_rel13" localSheetId="7" hidden="1">1</definedName>
    <definedName name="solver_rel14" localSheetId="5" hidden="1">4</definedName>
    <definedName name="solver_rel14" localSheetId="6" hidden="1">4</definedName>
    <definedName name="solver_rel14" localSheetId="7" hidden="1">4</definedName>
    <definedName name="solver_rel15" localSheetId="5" hidden="1">3</definedName>
    <definedName name="solver_rel15" localSheetId="6" hidden="1">3</definedName>
    <definedName name="solver_rel15" localSheetId="7" hidden="1">3</definedName>
    <definedName name="solver_rel2" localSheetId="5" hidden="1">4</definedName>
    <definedName name="solver_rel2" localSheetId="6" hidden="1">4</definedName>
    <definedName name="solver_rel2" localSheetId="7" hidden="1">4</definedName>
    <definedName name="solver_rel3" localSheetId="5" hidden="1">3</definedName>
    <definedName name="solver_rel3" localSheetId="6" hidden="1">3</definedName>
    <definedName name="solver_rel3" localSheetId="7" hidden="1">3</definedName>
    <definedName name="solver_rel4" localSheetId="5" hidden="1">1</definedName>
    <definedName name="solver_rel4" localSheetId="6" hidden="1">1</definedName>
    <definedName name="solver_rel4" localSheetId="7" hidden="1">1</definedName>
    <definedName name="solver_rel5" localSheetId="5" hidden="1">4</definedName>
    <definedName name="solver_rel5" localSheetId="6" hidden="1">4</definedName>
    <definedName name="solver_rel5" localSheetId="7" hidden="1">4</definedName>
    <definedName name="solver_rel6" localSheetId="5" hidden="1">3</definedName>
    <definedName name="solver_rel6" localSheetId="6" hidden="1">3</definedName>
    <definedName name="solver_rel6" localSheetId="7" hidden="1">3</definedName>
    <definedName name="solver_rel7" localSheetId="5" hidden="1">1</definedName>
    <definedName name="solver_rel7" localSheetId="6" hidden="1">1</definedName>
    <definedName name="solver_rel7" localSheetId="7" hidden="1">1</definedName>
    <definedName name="solver_rel8" localSheetId="5" hidden="1">4</definedName>
    <definedName name="solver_rel8" localSheetId="6" hidden="1">4</definedName>
    <definedName name="solver_rel8" localSheetId="7" hidden="1">4</definedName>
    <definedName name="solver_rel9" localSheetId="5" hidden="1">3</definedName>
    <definedName name="solver_rel9" localSheetId="6" hidden="1">3</definedName>
    <definedName name="solver_rel9" localSheetId="7" hidden="1">3</definedName>
    <definedName name="solver_rhs1" localSheetId="5" hidden="1">375</definedName>
    <definedName name="solver_rhs1" localSheetId="6" hidden="1">310</definedName>
    <definedName name="solver_rhs1" localSheetId="7" hidden="1">280</definedName>
    <definedName name="solver_rhs10" localSheetId="5" hidden="1">300</definedName>
    <definedName name="solver_rhs10" localSheetId="6" hidden="1">220</definedName>
    <definedName name="solver_rhs10" localSheetId="7" hidden="1">220</definedName>
    <definedName name="solver_rhs11" localSheetId="5" hidden="1">integer</definedName>
    <definedName name="solver_rhs11" localSheetId="6" hidden="1">integer</definedName>
    <definedName name="solver_rhs11" localSheetId="7" hidden="1">integer</definedName>
    <definedName name="solver_rhs12" localSheetId="5" hidden="1">150</definedName>
    <definedName name="solver_rhs12" localSheetId="6" hidden="1">150</definedName>
    <definedName name="solver_rhs12" localSheetId="7" hidden="1">150</definedName>
    <definedName name="solver_rhs13" localSheetId="5" hidden="1">340</definedName>
    <definedName name="solver_rhs13" localSheetId="6" hidden="1">260</definedName>
    <definedName name="solver_rhs13" localSheetId="7" hidden="1">260</definedName>
    <definedName name="solver_rhs14" localSheetId="5" hidden="1">integer</definedName>
    <definedName name="solver_rhs14" localSheetId="6" hidden="1">integer</definedName>
    <definedName name="solver_rhs14" localSheetId="7" hidden="1">integer</definedName>
    <definedName name="solver_rhs15" localSheetId="5" hidden="1">240</definedName>
    <definedName name="solver_rhs15" localSheetId="6" hidden="1">210</definedName>
    <definedName name="solver_rhs15" localSheetId="7" hidden="1">210</definedName>
    <definedName name="solver_rhs2" localSheetId="5" hidden="1">integer</definedName>
    <definedName name="solver_rhs2" localSheetId="6" hidden="1">integer</definedName>
    <definedName name="solver_rhs2" localSheetId="7" hidden="1">integer</definedName>
    <definedName name="solver_rhs3" localSheetId="5" hidden="1">275</definedName>
    <definedName name="solver_rhs3" localSheetId="6" hidden="1">240</definedName>
    <definedName name="solver_rhs3" localSheetId="7" hidden="1">240</definedName>
    <definedName name="solver_rhs4" localSheetId="5" hidden="1">150</definedName>
    <definedName name="solver_rhs4" localSheetId="6" hidden="1">125</definedName>
    <definedName name="solver_rhs4" localSheetId="7" hidden="1">125</definedName>
    <definedName name="solver_rhs5" localSheetId="5" hidden="1">integer</definedName>
    <definedName name="solver_rhs5" localSheetId="6" hidden="1">integer</definedName>
    <definedName name="solver_rhs5" localSheetId="7" hidden="1">integer</definedName>
    <definedName name="solver_rhs6" localSheetId="5" hidden="1">50</definedName>
    <definedName name="solver_rhs6" localSheetId="6" hidden="1">50</definedName>
    <definedName name="solver_rhs6" localSheetId="7" hidden="1">50</definedName>
    <definedName name="solver_rhs7" localSheetId="5" hidden="1">225</definedName>
    <definedName name="solver_rhs7" localSheetId="6" hidden="1">170</definedName>
    <definedName name="solver_rhs7" localSheetId="7" hidden="1">170</definedName>
    <definedName name="solver_rhs8" localSheetId="5" hidden="1">integer</definedName>
    <definedName name="solver_rhs8" localSheetId="6" hidden="1">integer</definedName>
    <definedName name="solver_rhs8" localSheetId="7" hidden="1">integer</definedName>
    <definedName name="solver_rhs9" localSheetId="5" hidden="1">125</definedName>
    <definedName name="solver_rhs9" localSheetId="6" hidden="1">100</definedName>
    <definedName name="solver_rhs9" localSheetId="7" hidden="1">100</definedName>
    <definedName name="solver_rlx" localSheetId="1" hidden="1">2</definedName>
    <definedName name="solver_rlx" localSheetId="0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sd" localSheetId="1" hidden="1">0</definedName>
    <definedName name="solver_rsd" localSheetId="0" hidden="1">0</definedName>
    <definedName name="solver_rsd" localSheetId="5" hidden="1">2</definedName>
    <definedName name="solver_rsd" localSheetId="6" hidden="1">2</definedName>
    <definedName name="solver_rsd" localSheetId="7" hidden="1">2</definedName>
    <definedName name="solver_scl" localSheetId="1" hidden="1">1</definedName>
    <definedName name="solver_scl" localSheetId="0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ho" localSheetId="1" hidden="1">2</definedName>
    <definedName name="solver_sho" localSheetId="0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sz" localSheetId="1" hidden="1">100</definedName>
    <definedName name="solver_ssz" localSheetId="0" hidden="1">100</definedName>
    <definedName name="solver_ssz" localSheetId="5" hidden="1">250</definedName>
    <definedName name="solver_ssz" localSheetId="6" hidden="1">250</definedName>
    <definedName name="solver_ssz" localSheetId="7" hidden="1">250</definedName>
    <definedName name="solver_tim" localSheetId="1" hidden="1">2147483647</definedName>
    <definedName name="solver_tim" localSheetId="0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ol" localSheetId="1" hidden="1">0.01</definedName>
    <definedName name="solver_tol" localSheetId="0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yp" localSheetId="1" hidden="1">3</definedName>
    <definedName name="solver_typ" localSheetId="0" hidden="1">3</definedName>
    <definedName name="solver_typ" localSheetId="5" hidden="1">1</definedName>
    <definedName name="solver_typ" localSheetId="6" hidden="1">1</definedName>
    <definedName name="solver_typ" localSheetId="7" hidden="1">1</definedName>
    <definedName name="solver_val" localSheetId="1" hidden="1">0.6</definedName>
    <definedName name="solver_val" localSheetId="0" hidden="1">0.6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1" hidden="1">3</definedName>
    <definedName name="solver_ver" localSheetId="0" hidden="1">3</definedName>
    <definedName name="solver_ver" localSheetId="5" hidden="1">3</definedName>
    <definedName name="solver_ver" localSheetId="6" hidden="1">3</definedName>
    <definedName name="solver_ver" localSheetId="7" hidden="1">3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6" l="1"/>
  <c r="H7" i="6"/>
  <c r="A7" i="6" s="1"/>
  <c r="D7" i="6" l="1"/>
  <c r="E7" i="6"/>
  <c r="I7" i="6"/>
  <c r="G7" i="6" l="1"/>
  <c r="K7" i="6" s="1"/>
  <c r="F7" i="6"/>
  <c r="AA10" i="12" l="1"/>
  <c r="B11" i="6" l="1"/>
  <c r="B12" i="6" s="1"/>
  <c r="B13" i="6" s="1"/>
  <c r="B10" i="6"/>
  <c r="D27" i="11"/>
  <c r="C27" i="11"/>
  <c r="H4" i="6"/>
  <c r="H5" i="6"/>
  <c r="H6" i="6"/>
  <c r="H3" i="6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I6" i="11"/>
  <c r="I3" i="11"/>
  <c r="I7" i="11" s="1"/>
  <c r="I8" i="11" l="1"/>
  <c r="I10" i="11" s="1"/>
  <c r="E27" i="11" s="1"/>
  <c r="E10" i="11" l="1"/>
  <c r="E19" i="11"/>
  <c r="E16" i="11"/>
  <c r="E18" i="11"/>
  <c r="E11" i="11"/>
  <c r="E21" i="11"/>
  <c r="E13" i="11"/>
  <c r="E22" i="11"/>
  <c r="E15" i="11"/>
  <c r="E9" i="11"/>
  <c r="E14" i="11"/>
  <c r="E23" i="11"/>
  <c r="E24" i="11"/>
  <c r="E17" i="11"/>
  <c r="E25" i="11"/>
  <c r="E20" i="11"/>
  <c r="E12" i="11"/>
  <c r="E26" i="11"/>
  <c r="A4" i="12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A203" i="12" s="1"/>
  <c r="A204" i="12" s="1"/>
  <c r="A205" i="12" s="1"/>
  <c r="A206" i="12" s="1"/>
  <c r="A207" i="12" s="1"/>
  <c r="A208" i="12" s="1"/>
  <c r="A209" i="12" s="1"/>
  <c r="A210" i="12" s="1"/>
  <c r="A211" i="12" s="1"/>
  <c r="A212" i="12" s="1"/>
  <c r="A213" i="12" s="1"/>
  <c r="A214" i="12" s="1"/>
  <c r="A215" i="12" s="1"/>
  <c r="A216" i="12" s="1"/>
  <c r="A217" i="12" s="1"/>
  <c r="A218" i="12" s="1"/>
  <c r="A219" i="12" s="1"/>
  <c r="A220" i="12" s="1"/>
  <c r="A221" i="12" s="1"/>
  <c r="A222" i="12" s="1"/>
  <c r="A223" i="12" s="1"/>
  <c r="A224" i="12" s="1"/>
  <c r="A225" i="12" s="1"/>
  <c r="A226" i="12" s="1"/>
  <c r="A227" i="12" s="1"/>
  <c r="A228" i="12" s="1"/>
  <c r="A229" i="12" s="1"/>
  <c r="A230" i="12" s="1"/>
  <c r="A231" i="12" s="1"/>
  <c r="A232" i="12" s="1"/>
  <c r="A233" i="12" s="1"/>
  <c r="A234" i="12" s="1"/>
  <c r="A235" i="12" s="1"/>
  <c r="A236" i="12" s="1"/>
  <c r="A237" i="12" s="1"/>
  <c r="A238" i="12" s="1"/>
  <c r="A239" i="12" s="1"/>
  <c r="A240" i="12" s="1"/>
  <c r="A241" i="12" s="1"/>
  <c r="A242" i="12" s="1"/>
  <c r="A243" i="12" s="1"/>
  <c r="A244" i="12" s="1"/>
  <c r="A245" i="12" s="1"/>
  <c r="A246" i="12" s="1"/>
  <c r="A247" i="12" s="1"/>
  <c r="A248" i="12" s="1"/>
  <c r="A249" i="12" s="1"/>
  <c r="A250" i="12" s="1"/>
  <c r="A251" i="12" s="1"/>
  <c r="A252" i="12" s="1"/>
  <c r="A253" i="12" s="1"/>
  <c r="A254" i="12" s="1"/>
  <c r="A255" i="12" s="1"/>
  <c r="A256" i="12" s="1"/>
  <c r="A257" i="12" s="1"/>
  <c r="A258" i="12" s="1"/>
  <c r="A259" i="12" s="1"/>
  <c r="A260" i="12" s="1"/>
  <c r="A261" i="12" s="1"/>
  <c r="A262" i="12" s="1"/>
  <c r="A263" i="12" s="1"/>
  <c r="A264" i="12" s="1"/>
  <c r="A265" i="12" s="1"/>
  <c r="A266" i="12" s="1"/>
  <c r="A267" i="12" s="1"/>
  <c r="A268" i="12" s="1"/>
  <c r="A269" i="12" s="1"/>
  <c r="A270" i="12" s="1"/>
  <c r="A271" i="12" s="1"/>
  <c r="A272" i="12" s="1"/>
  <c r="A273" i="12" s="1"/>
  <c r="A274" i="12" s="1"/>
  <c r="A275" i="12" s="1"/>
  <c r="A276" i="12" s="1"/>
  <c r="A277" i="12" s="1"/>
  <c r="A278" i="12" s="1"/>
  <c r="A279" i="12" s="1"/>
  <c r="A280" i="12" s="1"/>
  <c r="A281" i="12" s="1"/>
  <c r="A282" i="12" s="1"/>
  <c r="A283" i="12" s="1"/>
  <c r="A284" i="12" s="1"/>
  <c r="A285" i="12" s="1"/>
  <c r="A286" i="12" s="1"/>
  <c r="A287" i="12" s="1"/>
  <c r="A288" i="12" s="1"/>
  <c r="A289" i="12" s="1"/>
  <c r="A290" i="12" s="1"/>
  <c r="A291" i="12" s="1"/>
  <c r="A292" i="12" s="1"/>
  <c r="A293" i="12" s="1"/>
  <c r="A294" i="12" s="1"/>
  <c r="A295" i="12" s="1"/>
  <c r="A296" i="12" s="1"/>
  <c r="A297" i="12" s="1"/>
  <c r="A298" i="12" s="1"/>
  <c r="A299" i="12" s="1"/>
  <c r="A300" i="12" s="1"/>
  <c r="A301" i="12" s="1"/>
  <c r="A302" i="12" s="1"/>
  <c r="A303" i="12" s="1"/>
  <c r="A304" i="12" s="1"/>
  <c r="A305" i="12" s="1"/>
  <c r="A306" i="12" s="1"/>
  <c r="A307" i="12" s="1"/>
  <c r="A308" i="12" s="1"/>
  <c r="A309" i="12" s="1"/>
  <c r="A310" i="12" s="1"/>
  <c r="A311" i="12" s="1"/>
  <c r="A312" i="12" s="1"/>
  <c r="A313" i="12" s="1"/>
  <c r="A314" i="12" s="1"/>
  <c r="A315" i="12" s="1"/>
  <c r="A316" i="12" s="1"/>
  <c r="A317" i="12" s="1"/>
  <c r="A318" i="12" s="1"/>
  <c r="A319" i="12" s="1"/>
  <c r="A320" i="12" s="1"/>
  <c r="A321" i="12" s="1"/>
  <c r="A322" i="12" s="1"/>
  <c r="A323" i="12" s="1"/>
  <c r="A324" i="12" s="1"/>
  <c r="A325" i="12" s="1"/>
  <c r="A326" i="12" s="1"/>
  <c r="A327" i="12" s="1"/>
  <c r="A328" i="12" s="1"/>
  <c r="A329" i="12" s="1"/>
  <c r="A330" i="12" s="1"/>
  <c r="A331" i="12" s="1"/>
  <c r="A332" i="12" s="1"/>
  <c r="A333" i="12" s="1"/>
  <c r="A334" i="12" s="1"/>
  <c r="A335" i="12" s="1"/>
  <c r="A336" i="12" s="1"/>
  <c r="A337" i="12" s="1"/>
  <c r="A338" i="12" s="1"/>
  <c r="A339" i="12" s="1"/>
  <c r="A340" i="12" s="1"/>
  <c r="A341" i="12" s="1"/>
  <c r="A342" i="12" s="1"/>
  <c r="A343" i="12" s="1"/>
  <c r="A344" i="12" s="1"/>
  <c r="A345" i="12" s="1"/>
  <c r="A346" i="12" s="1"/>
  <c r="A347" i="12" s="1"/>
  <c r="A348" i="12" s="1"/>
  <c r="A349" i="12" s="1"/>
  <c r="A350" i="12" s="1"/>
  <c r="A351" i="12" s="1"/>
  <c r="A352" i="12" s="1"/>
  <c r="A353" i="12" s="1"/>
  <c r="A354" i="12" s="1"/>
  <c r="A355" i="12" s="1"/>
  <c r="A356" i="12" s="1"/>
  <c r="A357" i="12" s="1"/>
  <c r="A358" i="12" s="1"/>
  <c r="A359" i="12" s="1"/>
  <c r="A360" i="12" s="1"/>
  <c r="A361" i="12" s="1"/>
  <c r="A362" i="12" s="1"/>
  <c r="A363" i="12" s="1"/>
  <c r="A364" i="12" s="1"/>
  <c r="A365" i="12" s="1"/>
  <c r="A366" i="12" s="1"/>
  <c r="A367" i="12" s="1"/>
  <c r="A368" i="12" s="1"/>
  <c r="A369" i="12" s="1"/>
  <c r="A370" i="12" s="1"/>
  <c r="A371" i="12" s="1"/>
  <c r="A372" i="12" s="1"/>
  <c r="A373" i="12" s="1"/>
  <c r="A374" i="12" s="1"/>
  <c r="A375" i="12" s="1"/>
  <c r="A376" i="12" s="1"/>
  <c r="A377" i="12" s="1"/>
  <c r="A378" i="12" s="1"/>
  <c r="A379" i="12" s="1"/>
  <c r="A380" i="12" s="1"/>
  <c r="A381" i="12" s="1"/>
  <c r="A382" i="12" s="1"/>
  <c r="A383" i="12" s="1"/>
  <c r="A384" i="12" s="1"/>
  <c r="A385" i="12" s="1"/>
  <c r="A386" i="12" s="1"/>
  <c r="A387" i="12" s="1"/>
  <c r="A388" i="12" s="1"/>
  <c r="A389" i="12" s="1"/>
  <c r="A390" i="12" s="1"/>
  <c r="A391" i="12" s="1"/>
  <c r="A392" i="12" s="1"/>
  <c r="A393" i="12" s="1"/>
  <c r="A394" i="12" s="1"/>
  <c r="A395" i="12" s="1"/>
  <c r="A396" i="12" s="1"/>
  <c r="A397" i="12" s="1"/>
  <c r="A398" i="12" s="1"/>
  <c r="A399" i="12" s="1"/>
  <c r="A400" i="12" s="1"/>
  <c r="A401" i="12" s="1"/>
  <c r="A402" i="12" s="1"/>
  <c r="A403" i="12" s="1"/>
  <c r="A404" i="12" s="1"/>
  <c r="A405" i="12" s="1"/>
  <c r="A406" i="12" s="1"/>
  <c r="A407" i="12" s="1"/>
  <c r="A408" i="12" s="1"/>
  <c r="A409" i="12" s="1"/>
  <c r="A410" i="12" s="1"/>
  <c r="A411" i="12" s="1"/>
  <c r="A412" i="12" s="1"/>
  <c r="A413" i="12" s="1"/>
  <c r="A414" i="12" s="1"/>
  <c r="A415" i="12" s="1"/>
  <c r="A416" i="12" s="1"/>
  <c r="A417" i="12" s="1"/>
  <c r="A418" i="12" s="1"/>
  <c r="A419" i="12" s="1"/>
  <c r="A420" i="12" s="1"/>
  <c r="A421" i="12" s="1"/>
  <c r="A422" i="12" s="1"/>
  <c r="A423" i="12" s="1"/>
  <c r="A424" i="12" s="1"/>
  <c r="A425" i="12" s="1"/>
  <c r="A426" i="12" s="1"/>
  <c r="A427" i="12" s="1"/>
  <c r="A428" i="12" s="1"/>
  <c r="A429" i="12" s="1"/>
  <c r="A430" i="12" s="1"/>
  <c r="A431" i="12" s="1"/>
  <c r="A432" i="12" s="1"/>
  <c r="A433" i="12" s="1"/>
  <c r="A434" i="12" s="1"/>
  <c r="A435" i="12" s="1"/>
  <c r="A436" i="12" s="1"/>
  <c r="A437" i="12" s="1"/>
  <c r="A438" i="12" s="1"/>
  <c r="A439" i="12" s="1"/>
  <c r="A440" i="12" s="1"/>
  <c r="A441" i="12" s="1"/>
  <c r="A442" i="12" s="1"/>
  <c r="A443" i="12" s="1"/>
  <c r="A444" i="12" s="1"/>
  <c r="A445" i="12" s="1"/>
  <c r="A446" i="12" s="1"/>
  <c r="A447" i="12" s="1"/>
  <c r="A448" i="12" s="1"/>
  <c r="A449" i="12" s="1"/>
  <c r="A450" i="12" s="1"/>
  <c r="A451" i="12" s="1"/>
  <c r="A452" i="12" s="1"/>
  <c r="A453" i="12" s="1"/>
  <c r="A454" i="12" s="1"/>
  <c r="A455" i="12" s="1"/>
  <c r="A456" i="12" s="1"/>
  <c r="A457" i="12" s="1"/>
  <c r="A458" i="12" s="1"/>
  <c r="A459" i="12" s="1"/>
  <c r="A460" i="12" s="1"/>
  <c r="A461" i="12" s="1"/>
  <c r="A462" i="12" s="1"/>
  <c r="A463" i="12" s="1"/>
  <c r="A464" i="12" s="1"/>
  <c r="A465" i="12" s="1"/>
  <c r="A466" i="12" s="1"/>
  <c r="A467" i="12" s="1"/>
  <c r="A468" i="12" s="1"/>
  <c r="A469" i="12" s="1"/>
  <c r="A470" i="12" s="1"/>
  <c r="A471" i="12" s="1"/>
  <c r="A472" i="12" s="1"/>
  <c r="A473" i="12" s="1"/>
  <c r="A474" i="12" s="1"/>
  <c r="A475" i="12" s="1"/>
  <c r="A476" i="12" s="1"/>
  <c r="A477" i="12" s="1"/>
  <c r="A478" i="12" s="1"/>
  <c r="A479" i="12" s="1"/>
  <c r="A480" i="12" s="1"/>
  <c r="A481" i="12" s="1"/>
  <c r="A482" i="12" s="1"/>
  <c r="A483" i="12" s="1"/>
  <c r="A484" i="12" s="1"/>
  <c r="A485" i="12" s="1"/>
  <c r="A486" i="12" s="1"/>
  <c r="A487" i="12" s="1"/>
  <c r="A488" i="12" s="1"/>
  <c r="A489" i="12" s="1"/>
  <c r="A490" i="12" s="1"/>
  <c r="A491" i="12" s="1"/>
  <c r="A492" i="12" s="1"/>
  <c r="A493" i="12" s="1"/>
  <c r="A494" i="12" s="1"/>
  <c r="A495" i="12" s="1"/>
  <c r="A496" i="12" s="1"/>
  <c r="A497" i="12" s="1"/>
  <c r="A498" i="12" s="1"/>
  <c r="A499" i="12" s="1"/>
  <c r="A500" i="12" s="1"/>
  <c r="A501" i="12" s="1"/>
  <c r="A502" i="12" s="1"/>
  <c r="A503" i="12" s="1"/>
  <c r="A504" i="12" s="1"/>
  <c r="A505" i="12" s="1"/>
  <c r="A506" i="12" s="1"/>
  <c r="A507" i="12" s="1"/>
  <c r="A508" i="12" s="1"/>
  <c r="A509" i="12" s="1"/>
  <c r="A510" i="12" s="1"/>
  <c r="A511" i="12" s="1"/>
  <c r="A512" i="12" s="1"/>
  <c r="A513" i="12" s="1"/>
  <c r="A514" i="12" s="1"/>
  <c r="A515" i="12" s="1"/>
  <c r="A516" i="12" s="1"/>
  <c r="A517" i="12" s="1"/>
  <c r="A518" i="12" s="1"/>
  <c r="A519" i="12" s="1"/>
  <c r="A520" i="12" s="1"/>
  <c r="A521" i="12" s="1"/>
  <c r="A522" i="12" s="1"/>
  <c r="A523" i="12" s="1"/>
  <c r="A524" i="12" s="1"/>
  <c r="A525" i="12" s="1"/>
  <c r="A526" i="12" s="1"/>
  <c r="A527" i="12" s="1"/>
  <c r="A528" i="12" s="1"/>
  <c r="A529" i="12" s="1"/>
  <c r="A530" i="12" s="1"/>
  <c r="A531" i="12" s="1"/>
  <c r="A532" i="12" s="1"/>
  <c r="A533" i="12" s="1"/>
  <c r="A534" i="12" s="1"/>
  <c r="A535" i="12" s="1"/>
  <c r="A536" i="12" s="1"/>
  <c r="A537" i="12" s="1"/>
  <c r="A538" i="12" s="1"/>
  <c r="A539" i="12" s="1"/>
  <c r="A540" i="12" s="1"/>
  <c r="A541" i="12" s="1"/>
  <c r="A542" i="12" s="1"/>
  <c r="A543" i="12" s="1"/>
  <c r="A544" i="12" s="1"/>
  <c r="A545" i="12" s="1"/>
  <c r="A546" i="12" s="1"/>
  <c r="A547" i="12" s="1"/>
  <c r="A548" i="12" s="1"/>
  <c r="A549" i="12" s="1"/>
  <c r="A550" i="12" s="1"/>
  <c r="A551" i="12" s="1"/>
  <c r="A552" i="12" s="1"/>
  <c r="A553" i="12" s="1"/>
  <c r="A554" i="12" s="1"/>
  <c r="A555" i="12" s="1"/>
  <c r="A556" i="12" s="1"/>
  <c r="A557" i="12" s="1"/>
  <c r="A558" i="12" s="1"/>
  <c r="A559" i="12" s="1"/>
  <c r="A560" i="12" s="1"/>
  <c r="A561" i="12" s="1"/>
  <c r="A562" i="12" s="1"/>
  <c r="A563" i="12" s="1"/>
  <c r="A564" i="12" s="1"/>
  <c r="A565" i="12" s="1"/>
  <c r="A566" i="12" s="1"/>
  <c r="A567" i="12" s="1"/>
  <c r="A568" i="12" s="1"/>
  <c r="A569" i="12" s="1"/>
  <c r="A570" i="12" s="1"/>
  <c r="A571" i="12" s="1"/>
  <c r="A572" i="12" s="1"/>
  <c r="A573" i="12" s="1"/>
  <c r="A574" i="12" s="1"/>
  <c r="A575" i="12" s="1"/>
  <c r="A576" i="12" s="1"/>
  <c r="A577" i="12" s="1"/>
  <c r="A578" i="12" s="1"/>
  <c r="A579" i="12" s="1"/>
  <c r="A580" i="12" s="1"/>
  <c r="A581" i="12" s="1"/>
  <c r="A582" i="12" s="1"/>
  <c r="A583" i="12" s="1"/>
  <c r="A584" i="12" s="1"/>
  <c r="A585" i="12" s="1"/>
  <c r="A586" i="12" s="1"/>
  <c r="A587" i="12" s="1"/>
  <c r="A588" i="12" s="1"/>
  <c r="A589" i="12" s="1"/>
  <c r="A590" i="12" s="1"/>
  <c r="A591" i="12" s="1"/>
  <c r="A592" i="12" s="1"/>
  <c r="A593" i="12" s="1"/>
  <c r="A594" i="12" s="1"/>
  <c r="A595" i="12" s="1"/>
  <c r="A596" i="12" s="1"/>
  <c r="A597" i="12" s="1"/>
  <c r="A598" i="12" s="1"/>
  <c r="A599" i="12" s="1"/>
  <c r="A600" i="12" s="1"/>
  <c r="A601" i="12" s="1"/>
  <c r="A602" i="12" s="1"/>
  <c r="A603" i="12" s="1"/>
  <c r="A604" i="12" s="1"/>
  <c r="A605" i="12" s="1"/>
  <c r="A606" i="12" s="1"/>
  <c r="A607" i="12" s="1"/>
  <c r="A608" i="12" s="1"/>
  <c r="A609" i="12" s="1"/>
  <c r="A610" i="12" s="1"/>
  <c r="A611" i="12" s="1"/>
  <c r="A612" i="12" s="1"/>
  <c r="A613" i="12" s="1"/>
  <c r="A614" i="12" s="1"/>
  <c r="A615" i="12" s="1"/>
  <c r="A616" i="12" s="1"/>
  <c r="A617" i="12" s="1"/>
  <c r="A618" i="12" s="1"/>
  <c r="A619" i="12" s="1"/>
  <c r="A620" i="12" s="1"/>
  <c r="A621" i="12" s="1"/>
  <c r="A622" i="12" s="1"/>
  <c r="A623" i="12" s="1"/>
  <c r="A624" i="12" s="1"/>
  <c r="A625" i="12" s="1"/>
  <c r="A626" i="12" s="1"/>
  <c r="A627" i="12" s="1"/>
  <c r="A628" i="12" s="1"/>
  <c r="A629" i="12" s="1"/>
  <c r="A630" i="12" s="1"/>
  <c r="A631" i="12" s="1"/>
  <c r="A632" i="12" s="1"/>
  <c r="A633" i="12" s="1"/>
  <c r="A634" i="12" s="1"/>
  <c r="A635" i="12" s="1"/>
  <c r="A636" i="12" s="1"/>
  <c r="A637" i="12" s="1"/>
  <c r="A638" i="12" s="1"/>
  <c r="A639" i="12" s="1"/>
  <c r="A640" i="12" s="1"/>
  <c r="A641" i="12" s="1"/>
  <c r="A642" i="12" s="1"/>
  <c r="A643" i="12" s="1"/>
  <c r="A644" i="12" s="1"/>
  <c r="A645" i="12" s="1"/>
  <c r="A646" i="12" s="1"/>
  <c r="A647" i="12" s="1"/>
  <c r="A648" i="12" s="1"/>
  <c r="A649" i="12" s="1"/>
  <c r="A650" i="12" s="1"/>
  <c r="A651" i="12" s="1"/>
  <c r="A652" i="12" s="1"/>
  <c r="A653" i="12" s="1"/>
  <c r="A654" i="12" s="1"/>
  <c r="A655" i="12" s="1"/>
  <c r="A656" i="12" s="1"/>
  <c r="A657" i="12" s="1"/>
  <c r="A658" i="12" s="1"/>
  <c r="A659" i="12" s="1"/>
  <c r="A660" i="12" s="1"/>
  <c r="A661" i="12" s="1"/>
  <c r="A662" i="12" s="1"/>
  <c r="A663" i="12" s="1"/>
  <c r="A664" i="12" s="1"/>
  <c r="A665" i="12" s="1"/>
  <c r="A666" i="12" s="1"/>
  <c r="A667" i="12" s="1"/>
  <c r="A668" i="12" s="1"/>
  <c r="A669" i="12" s="1"/>
  <c r="A670" i="12" s="1"/>
  <c r="A671" i="12" s="1"/>
  <c r="A672" i="12" s="1"/>
  <c r="A673" i="12" s="1"/>
  <c r="A674" i="12" s="1"/>
  <c r="A675" i="12" s="1"/>
  <c r="A676" i="12" s="1"/>
  <c r="A677" i="12" s="1"/>
  <c r="A678" i="12" s="1"/>
  <c r="A679" i="12" s="1"/>
  <c r="A680" i="12" s="1"/>
  <c r="A681" i="12" s="1"/>
  <c r="A682" i="12" s="1"/>
  <c r="A683" i="12" s="1"/>
  <c r="A684" i="12" s="1"/>
  <c r="A685" i="12" s="1"/>
  <c r="A686" i="12" s="1"/>
  <c r="A687" i="12" s="1"/>
  <c r="A688" i="12" s="1"/>
  <c r="A689" i="12" s="1"/>
  <c r="A690" i="12" s="1"/>
  <c r="A691" i="12" s="1"/>
  <c r="A692" i="12" s="1"/>
  <c r="A693" i="12" s="1"/>
  <c r="A694" i="12" s="1"/>
  <c r="A695" i="12" s="1"/>
  <c r="A696" i="12" s="1"/>
  <c r="A697" i="12" s="1"/>
  <c r="A698" i="12" s="1"/>
  <c r="A699" i="12" s="1"/>
  <c r="A700" i="12" s="1"/>
  <c r="A701" i="12" s="1"/>
  <c r="T3" i="12"/>
  <c r="H3" i="12"/>
  <c r="G3" i="12"/>
  <c r="Y2" i="12"/>
  <c r="T3" i="10"/>
  <c r="C4" i="11"/>
  <c r="D4" i="11" s="1"/>
  <c r="E4" i="11" s="1"/>
  <c r="C5" i="11"/>
  <c r="D5" i="11" s="1"/>
  <c r="E5" i="11" s="1"/>
  <c r="C6" i="11"/>
  <c r="D6" i="11" s="1"/>
  <c r="E6" i="11" s="1"/>
  <c r="C7" i="11"/>
  <c r="D7" i="11" s="1"/>
  <c r="E7" i="11" s="1"/>
  <c r="C8" i="11"/>
  <c r="D8" i="11" s="1"/>
  <c r="E8" i="11" s="1"/>
  <c r="P2" i="9" l="1"/>
  <c r="Y2" i="10"/>
  <c r="B9" i="7"/>
  <c r="Y3" i="12" s="1"/>
  <c r="C4" i="6"/>
  <c r="C5" i="6"/>
  <c r="C6" i="6"/>
  <c r="C3" i="6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A254" i="10"/>
  <c r="A255" i="10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272" i="10"/>
  <c r="A273" i="10"/>
  <c r="A274" i="10"/>
  <c r="A275" i="10"/>
  <c r="A276" i="10"/>
  <c r="A277" i="10"/>
  <c r="A278" i="10"/>
  <c r="A279" i="10"/>
  <c r="A280" i="10"/>
  <c r="A281" i="10"/>
  <c r="A282" i="10"/>
  <c r="A283" i="10"/>
  <c r="A284" i="10"/>
  <c r="A285" i="10"/>
  <c r="A286" i="10"/>
  <c r="A287" i="10"/>
  <c r="A288" i="10"/>
  <c r="A289" i="10"/>
  <c r="A290" i="10"/>
  <c r="A291" i="10"/>
  <c r="A292" i="10"/>
  <c r="A293" i="10"/>
  <c r="A294" i="10"/>
  <c r="A295" i="10"/>
  <c r="A296" i="10"/>
  <c r="A297" i="10"/>
  <c r="A298" i="10"/>
  <c r="A299" i="10"/>
  <c r="A300" i="10"/>
  <c r="A301" i="10"/>
  <c r="A302" i="10"/>
  <c r="A303" i="10"/>
  <c r="A304" i="10"/>
  <c r="A305" i="10"/>
  <c r="A306" i="10"/>
  <c r="A307" i="10"/>
  <c r="A308" i="10"/>
  <c r="A309" i="10"/>
  <c r="A310" i="10"/>
  <c r="A311" i="10"/>
  <c r="A312" i="10"/>
  <c r="A313" i="10"/>
  <c r="A314" i="10"/>
  <c r="A315" i="10"/>
  <c r="A316" i="10"/>
  <c r="A317" i="10"/>
  <c r="A318" i="10"/>
  <c r="A319" i="10"/>
  <c r="A320" i="10"/>
  <c r="A321" i="10"/>
  <c r="A322" i="10"/>
  <c r="A323" i="10"/>
  <c r="A324" i="10"/>
  <c r="A325" i="10"/>
  <c r="A326" i="10"/>
  <c r="A327" i="10"/>
  <c r="A328" i="10"/>
  <c r="A329" i="10"/>
  <c r="A330" i="10"/>
  <c r="A331" i="10"/>
  <c r="A332" i="10"/>
  <c r="A333" i="10"/>
  <c r="A334" i="10"/>
  <c r="A335" i="10"/>
  <c r="A336" i="10"/>
  <c r="A337" i="10"/>
  <c r="A338" i="10"/>
  <c r="A339" i="10"/>
  <c r="A340" i="10"/>
  <c r="A341" i="10"/>
  <c r="A342" i="10"/>
  <c r="A343" i="10"/>
  <c r="A344" i="10"/>
  <c r="A345" i="10"/>
  <c r="A346" i="10"/>
  <c r="A347" i="10"/>
  <c r="A348" i="10"/>
  <c r="A349" i="10"/>
  <c r="A350" i="10"/>
  <c r="A351" i="10"/>
  <c r="A352" i="10"/>
  <c r="A353" i="10"/>
  <c r="A354" i="10"/>
  <c r="A355" i="10"/>
  <c r="A356" i="10"/>
  <c r="A357" i="10"/>
  <c r="A358" i="10"/>
  <c r="A359" i="10"/>
  <c r="A360" i="10"/>
  <c r="A361" i="10"/>
  <c r="A362" i="10"/>
  <c r="A363" i="10"/>
  <c r="A364" i="10"/>
  <c r="A365" i="10"/>
  <c r="A366" i="10"/>
  <c r="A367" i="10"/>
  <c r="A368" i="10"/>
  <c r="A369" i="10"/>
  <c r="A370" i="10"/>
  <c r="A371" i="10"/>
  <c r="A372" i="10"/>
  <c r="A373" i="10"/>
  <c r="A374" i="10"/>
  <c r="A375" i="10"/>
  <c r="A376" i="10"/>
  <c r="A377" i="10"/>
  <c r="A378" i="10"/>
  <c r="A379" i="10"/>
  <c r="A380" i="10"/>
  <c r="A381" i="10"/>
  <c r="A382" i="10"/>
  <c r="A383" i="10"/>
  <c r="A384" i="10"/>
  <c r="A385" i="10"/>
  <c r="A386" i="10"/>
  <c r="A387" i="10"/>
  <c r="A388" i="10"/>
  <c r="A389" i="10"/>
  <c r="A390" i="10"/>
  <c r="A391" i="10"/>
  <c r="A392" i="10"/>
  <c r="A393" i="10"/>
  <c r="A394" i="10"/>
  <c r="A395" i="10"/>
  <c r="A396" i="10"/>
  <c r="A397" i="10"/>
  <c r="A398" i="10"/>
  <c r="A399" i="10"/>
  <c r="A400" i="10"/>
  <c r="A401" i="10"/>
  <c r="A402" i="10"/>
  <c r="A403" i="10"/>
  <c r="A404" i="10"/>
  <c r="A405" i="10"/>
  <c r="A406" i="10"/>
  <c r="A407" i="10"/>
  <c r="A408" i="10"/>
  <c r="A409" i="10"/>
  <c r="A410" i="10"/>
  <c r="A411" i="10"/>
  <c r="A412" i="10"/>
  <c r="A413" i="10"/>
  <c r="A414" i="10"/>
  <c r="A415" i="10"/>
  <c r="A416" i="10"/>
  <c r="A417" i="10"/>
  <c r="A418" i="10"/>
  <c r="A419" i="10"/>
  <c r="A420" i="10"/>
  <c r="A421" i="10"/>
  <c r="A422" i="10"/>
  <c r="A423" i="10"/>
  <c r="A424" i="10"/>
  <c r="A425" i="10"/>
  <c r="A426" i="10"/>
  <c r="A427" i="10"/>
  <c r="A428" i="10"/>
  <c r="A429" i="10"/>
  <c r="A430" i="10"/>
  <c r="A431" i="10"/>
  <c r="A432" i="10"/>
  <c r="A433" i="10"/>
  <c r="A434" i="10"/>
  <c r="A435" i="10"/>
  <c r="A436" i="10"/>
  <c r="A437" i="10"/>
  <c r="A438" i="10"/>
  <c r="A439" i="10"/>
  <c r="A440" i="10"/>
  <c r="A441" i="10"/>
  <c r="A442" i="10"/>
  <c r="A443" i="10"/>
  <c r="A444" i="10"/>
  <c r="A445" i="10"/>
  <c r="A446" i="10"/>
  <c r="A447" i="10"/>
  <c r="A448" i="10"/>
  <c r="A449" i="10"/>
  <c r="A450" i="10"/>
  <c r="A451" i="10"/>
  <c r="A452" i="10"/>
  <c r="A453" i="10"/>
  <c r="A454" i="10"/>
  <c r="A455" i="10"/>
  <c r="A456" i="10"/>
  <c r="A457" i="10"/>
  <c r="A458" i="10"/>
  <c r="A459" i="10"/>
  <c r="A460" i="10"/>
  <c r="A461" i="10"/>
  <c r="A462" i="10"/>
  <c r="A463" i="10"/>
  <c r="A464" i="10"/>
  <c r="A465" i="10"/>
  <c r="A466" i="10"/>
  <c r="A467" i="10"/>
  <c r="A468" i="10"/>
  <c r="A469" i="10"/>
  <c r="A470" i="10"/>
  <c r="A471" i="10"/>
  <c r="A472" i="10"/>
  <c r="A473" i="10"/>
  <c r="A474" i="10"/>
  <c r="A475" i="10"/>
  <c r="A476" i="10"/>
  <c r="A477" i="10"/>
  <c r="A478" i="10"/>
  <c r="A479" i="10"/>
  <c r="A480" i="10"/>
  <c r="A481" i="10"/>
  <c r="A482" i="10"/>
  <c r="A483" i="10"/>
  <c r="A484" i="10"/>
  <c r="A485" i="10"/>
  <c r="A486" i="10"/>
  <c r="A487" i="10"/>
  <c r="A488" i="10"/>
  <c r="A489" i="10"/>
  <c r="A490" i="10"/>
  <c r="A491" i="10"/>
  <c r="A492" i="10"/>
  <c r="A493" i="10"/>
  <c r="A494" i="10"/>
  <c r="A495" i="10"/>
  <c r="A496" i="10"/>
  <c r="A497" i="10"/>
  <c r="A498" i="10"/>
  <c r="A499" i="10"/>
  <c r="A500" i="10"/>
  <c r="A501" i="10"/>
  <c r="A502" i="10"/>
  <c r="A503" i="10"/>
  <c r="A504" i="10"/>
  <c r="A505" i="10"/>
  <c r="A506" i="10"/>
  <c r="A507" i="10"/>
  <c r="A508" i="10"/>
  <c r="A509" i="10"/>
  <c r="A510" i="10"/>
  <c r="A511" i="10"/>
  <c r="A512" i="10"/>
  <c r="A513" i="10"/>
  <c r="A514" i="10"/>
  <c r="A515" i="10"/>
  <c r="A516" i="10"/>
  <c r="A517" i="10"/>
  <c r="A518" i="10"/>
  <c r="A519" i="10"/>
  <c r="A520" i="10"/>
  <c r="A521" i="10"/>
  <c r="A522" i="10"/>
  <c r="A523" i="10"/>
  <c r="A524" i="10"/>
  <c r="A525" i="10"/>
  <c r="A526" i="10"/>
  <c r="A527" i="10"/>
  <c r="A528" i="10"/>
  <c r="A529" i="10"/>
  <c r="A530" i="10"/>
  <c r="A531" i="10"/>
  <c r="A532" i="10"/>
  <c r="A533" i="10"/>
  <c r="A534" i="10"/>
  <c r="A535" i="10"/>
  <c r="A536" i="10"/>
  <c r="A537" i="10"/>
  <c r="A538" i="10"/>
  <c r="A539" i="10"/>
  <c r="A540" i="10"/>
  <c r="A541" i="10"/>
  <c r="A542" i="10"/>
  <c r="A543" i="10"/>
  <c r="A544" i="10"/>
  <c r="A545" i="10"/>
  <c r="A546" i="10"/>
  <c r="A547" i="10"/>
  <c r="A548" i="10"/>
  <c r="A549" i="10"/>
  <c r="A550" i="10"/>
  <c r="A551" i="10"/>
  <c r="A552" i="10"/>
  <c r="A553" i="10"/>
  <c r="A554" i="10"/>
  <c r="A555" i="10"/>
  <c r="A556" i="10"/>
  <c r="A557" i="10"/>
  <c r="A558" i="10"/>
  <c r="A559" i="10"/>
  <c r="A560" i="10"/>
  <c r="A561" i="10"/>
  <c r="A562" i="10"/>
  <c r="A563" i="10"/>
  <c r="A564" i="10"/>
  <c r="A565" i="10"/>
  <c r="A566" i="10"/>
  <c r="A567" i="10"/>
  <c r="A568" i="10"/>
  <c r="A569" i="10"/>
  <c r="A570" i="10"/>
  <c r="A571" i="10"/>
  <c r="A572" i="10"/>
  <c r="A573" i="10"/>
  <c r="A574" i="10"/>
  <c r="A575" i="10"/>
  <c r="A576" i="10"/>
  <c r="A577" i="10"/>
  <c r="A578" i="10"/>
  <c r="A579" i="10"/>
  <c r="A580" i="10"/>
  <c r="A581" i="10"/>
  <c r="A582" i="10"/>
  <c r="A583" i="10"/>
  <c r="A584" i="10"/>
  <c r="A585" i="10"/>
  <c r="A586" i="10"/>
  <c r="A587" i="10"/>
  <c r="A588" i="10"/>
  <c r="A589" i="10"/>
  <c r="A590" i="10"/>
  <c r="A591" i="10"/>
  <c r="A592" i="10"/>
  <c r="A593" i="10"/>
  <c r="A594" i="10"/>
  <c r="A595" i="10"/>
  <c r="A596" i="10"/>
  <c r="A597" i="10"/>
  <c r="A598" i="10"/>
  <c r="A599" i="10"/>
  <c r="A600" i="10"/>
  <c r="A601" i="10"/>
  <c r="A602" i="10"/>
  <c r="A603" i="10"/>
  <c r="A604" i="10"/>
  <c r="A605" i="10"/>
  <c r="A606" i="10"/>
  <c r="A607" i="10"/>
  <c r="A608" i="10"/>
  <c r="A609" i="10"/>
  <c r="A610" i="10"/>
  <c r="A611" i="10"/>
  <c r="A612" i="10"/>
  <c r="A613" i="10"/>
  <c r="A614" i="10"/>
  <c r="A615" i="10"/>
  <c r="A616" i="10"/>
  <c r="A617" i="10"/>
  <c r="A618" i="10"/>
  <c r="A619" i="10"/>
  <c r="A620" i="10"/>
  <c r="A621" i="10"/>
  <c r="A622" i="10"/>
  <c r="A623" i="10"/>
  <c r="A624" i="10"/>
  <c r="A625" i="10"/>
  <c r="A626" i="10"/>
  <c r="A627" i="10"/>
  <c r="A628" i="10"/>
  <c r="A629" i="10"/>
  <c r="A630" i="10"/>
  <c r="A631" i="10"/>
  <c r="A632" i="10"/>
  <c r="A633" i="10"/>
  <c r="A634" i="10"/>
  <c r="A635" i="10"/>
  <c r="A636" i="10"/>
  <c r="A637" i="10"/>
  <c r="A638" i="10"/>
  <c r="A639" i="10"/>
  <c r="A640" i="10"/>
  <c r="A641" i="10"/>
  <c r="A642" i="10"/>
  <c r="A643" i="10"/>
  <c r="A644" i="10"/>
  <c r="A645" i="10"/>
  <c r="A646" i="10"/>
  <c r="A647" i="10"/>
  <c r="A648" i="10"/>
  <c r="A649" i="10"/>
  <c r="A650" i="10"/>
  <c r="A651" i="10"/>
  <c r="A652" i="10"/>
  <c r="A653" i="10"/>
  <c r="A654" i="10"/>
  <c r="A655" i="10"/>
  <c r="A656" i="10"/>
  <c r="A657" i="10"/>
  <c r="A658" i="10"/>
  <c r="A659" i="10"/>
  <c r="A660" i="10"/>
  <c r="A661" i="10"/>
  <c r="A662" i="10"/>
  <c r="A663" i="10"/>
  <c r="A664" i="10"/>
  <c r="A665" i="10"/>
  <c r="A666" i="10"/>
  <c r="A667" i="10"/>
  <c r="A668" i="10"/>
  <c r="A669" i="10"/>
  <c r="A670" i="10"/>
  <c r="A671" i="10"/>
  <c r="A672" i="10"/>
  <c r="A673" i="10"/>
  <c r="A674" i="10"/>
  <c r="A675" i="10"/>
  <c r="A676" i="10"/>
  <c r="A677" i="10"/>
  <c r="A678" i="10"/>
  <c r="A679" i="10"/>
  <c r="A680" i="10"/>
  <c r="A681" i="10"/>
  <c r="A682" i="10"/>
  <c r="A683" i="10"/>
  <c r="A684" i="10"/>
  <c r="A685" i="10"/>
  <c r="A686" i="10"/>
  <c r="A687" i="10"/>
  <c r="A688" i="10"/>
  <c r="A689" i="10"/>
  <c r="A690" i="10"/>
  <c r="A691" i="10"/>
  <c r="A692" i="10"/>
  <c r="A693" i="10"/>
  <c r="A694" i="10"/>
  <c r="A695" i="10"/>
  <c r="A696" i="10"/>
  <c r="A697" i="10"/>
  <c r="A698" i="10"/>
  <c r="A699" i="10"/>
  <c r="A700" i="10"/>
  <c r="A701" i="10"/>
  <c r="H3" i="10"/>
  <c r="G3" i="10"/>
  <c r="A4" i="9"/>
  <c r="B4" i="2"/>
  <c r="B1" i="2" s="1"/>
  <c r="D1" i="2" s="1"/>
  <c r="B9" i="2" s="1"/>
  <c r="B2" i="3"/>
  <c r="B4" i="3" s="1"/>
  <c r="B1" i="3" s="1"/>
  <c r="D1" i="3" s="1"/>
  <c r="B9" i="3" s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A500" i="5"/>
  <c r="A501" i="5"/>
  <c r="A502" i="5"/>
  <c r="A503" i="5"/>
  <c r="A504" i="5"/>
  <c r="A505" i="5"/>
  <c r="A506" i="5"/>
  <c r="A507" i="5"/>
  <c r="A508" i="5"/>
  <c r="A509" i="5"/>
  <c r="A510" i="5"/>
  <c r="A511" i="5"/>
  <c r="A512" i="5"/>
  <c r="A513" i="5"/>
  <c r="A514" i="5"/>
  <c r="A515" i="5"/>
  <c r="A516" i="5"/>
  <c r="A517" i="5"/>
  <c r="A518" i="5"/>
  <c r="A519" i="5"/>
  <c r="A520" i="5"/>
  <c r="A521" i="5"/>
  <c r="A522" i="5"/>
  <c r="A523" i="5"/>
  <c r="A524" i="5"/>
  <c r="A525" i="5"/>
  <c r="A526" i="5"/>
  <c r="A527" i="5"/>
  <c r="A528" i="5"/>
  <c r="A529" i="5"/>
  <c r="A530" i="5"/>
  <c r="A531" i="5"/>
  <c r="A532" i="5"/>
  <c r="A533" i="5"/>
  <c r="A534" i="5"/>
  <c r="A535" i="5"/>
  <c r="A536" i="5"/>
  <c r="A537" i="5"/>
  <c r="A538" i="5"/>
  <c r="A539" i="5"/>
  <c r="A540" i="5"/>
  <c r="A541" i="5"/>
  <c r="A542" i="5"/>
  <c r="A543" i="5"/>
  <c r="A544" i="5"/>
  <c r="A545" i="5"/>
  <c r="A546" i="5"/>
  <c r="A547" i="5"/>
  <c r="A548" i="5"/>
  <c r="A549" i="5"/>
  <c r="A550" i="5"/>
  <c r="A551" i="5"/>
  <c r="A552" i="5"/>
  <c r="A553" i="5"/>
  <c r="A554" i="5"/>
  <c r="A555" i="5"/>
  <c r="A556" i="5"/>
  <c r="A557" i="5"/>
  <c r="A558" i="5"/>
  <c r="A559" i="5"/>
  <c r="A560" i="5"/>
  <c r="A561" i="5"/>
  <c r="A562" i="5"/>
  <c r="A563" i="5"/>
  <c r="A564" i="5"/>
  <c r="A565" i="5"/>
  <c r="A566" i="5"/>
  <c r="A567" i="5"/>
  <c r="A568" i="5"/>
  <c r="A569" i="5"/>
  <c r="A570" i="5"/>
  <c r="A571" i="5"/>
  <c r="A572" i="5"/>
  <c r="A573" i="5"/>
  <c r="A574" i="5"/>
  <c r="A575" i="5"/>
  <c r="A576" i="5"/>
  <c r="A577" i="5"/>
  <c r="A578" i="5"/>
  <c r="A579" i="5"/>
  <c r="A580" i="5"/>
  <c r="A581" i="5"/>
  <c r="A582" i="5"/>
  <c r="A583" i="5"/>
  <c r="A584" i="5"/>
  <c r="A585" i="5"/>
  <c r="A586" i="5"/>
  <c r="A587" i="5"/>
  <c r="A588" i="5"/>
  <c r="A589" i="5"/>
  <c r="A590" i="5"/>
  <c r="A591" i="5"/>
  <c r="A592" i="5"/>
  <c r="A593" i="5"/>
  <c r="A594" i="5"/>
  <c r="A595" i="5"/>
  <c r="A596" i="5"/>
  <c r="A597" i="5"/>
  <c r="A598" i="5"/>
  <c r="A599" i="5"/>
  <c r="A600" i="5"/>
  <c r="A601" i="5"/>
  <c r="A602" i="5"/>
  <c r="A603" i="5"/>
  <c r="A604" i="5"/>
  <c r="A605" i="5"/>
  <c r="A606" i="5"/>
  <c r="A607" i="5"/>
  <c r="A608" i="5"/>
  <c r="A609" i="5"/>
  <c r="A610" i="5"/>
  <c r="A611" i="5"/>
  <c r="A612" i="5"/>
  <c r="A613" i="5"/>
  <c r="A614" i="5"/>
  <c r="A615" i="5"/>
  <c r="A616" i="5"/>
  <c r="A617" i="5"/>
  <c r="A618" i="5"/>
  <c r="A619" i="5"/>
  <c r="A620" i="5"/>
  <c r="A621" i="5"/>
  <c r="A622" i="5"/>
  <c r="A623" i="5"/>
  <c r="A624" i="5"/>
  <c r="A625" i="5"/>
  <c r="A626" i="5"/>
  <c r="A627" i="5"/>
  <c r="A628" i="5"/>
  <c r="A629" i="5"/>
  <c r="A630" i="5"/>
  <c r="A631" i="5"/>
  <c r="A632" i="5"/>
  <c r="A633" i="5"/>
  <c r="A634" i="5"/>
  <c r="A635" i="5"/>
  <c r="A636" i="5"/>
  <c r="A637" i="5"/>
  <c r="A638" i="5"/>
  <c r="A639" i="5"/>
  <c r="A640" i="5"/>
  <c r="A641" i="5"/>
  <c r="A642" i="5"/>
  <c r="A643" i="5"/>
  <c r="A644" i="5"/>
  <c r="A645" i="5"/>
  <c r="A646" i="5"/>
  <c r="A647" i="5"/>
  <c r="A648" i="5"/>
  <c r="A649" i="5"/>
  <c r="A650" i="5"/>
  <c r="A651" i="5"/>
  <c r="A652" i="5"/>
  <c r="A653" i="5"/>
  <c r="A654" i="5"/>
  <c r="A655" i="5"/>
  <c r="A656" i="5"/>
  <c r="A657" i="5"/>
  <c r="A658" i="5"/>
  <c r="A659" i="5"/>
  <c r="A660" i="5"/>
  <c r="A661" i="5"/>
  <c r="A662" i="5"/>
  <c r="A663" i="5"/>
  <c r="A664" i="5"/>
  <c r="A665" i="5"/>
  <c r="A666" i="5"/>
  <c r="A667" i="5"/>
  <c r="A668" i="5"/>
  <c r="A669" i="5"/>
  <c r="A670" i="5"/>
  <c r="A671" i="5"/>
  <c r="A672" i="5"/>
  <c r="A673" i="5"/>
  <c r="A674" i="5"/>
  <c r="A675" i="5"/>
  <c r="A676" i="5"/>
  <c r="A677" i="5"/>
  <c r="A678" i="5"/>
  <c r="A679" i="5"/>
  <c r="A680" i="5"/>
  <c r="A681" i="5"/>
  <c r="A682" i="5"/>
  <c r="A683" i="5"/>
  <c r="A684" i="5"/>
  <c r="A685" i="5"/>
  <c r="A686" i="5"/>
  <c r="A687" i="5"/>
  <c r="A688" i="5"/>
  <c r="A689" i="5"/>
  <c r="A690" i="5"/>
  <c r="A691" i="5"/>
  <c r="A692" i="5"/>
  <c r="A693" i="5"/>
  <c r="A694" i="5"/>
  <c r="A695" i="5"/>
  <c r="A696" i="5"/>
  <c r="A697" i="5"/>
  <c r="A698" i="5"/>
  <c r="A699" i="5"/>
  <c r="A700" i="5"/>
  <c r="A701" i="5"/>
  <c r="G3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A55" i="9"/>
  <c r="A56" i="9"/>
  <c r="A57" i="9"/>
  <c r="A58" i="9"/>
  <c r="A59" i="9"/>
  <c r="A60" i="9"/>
  <c r="A61" i="9"/>
  <c r="A62" i="9"/>
  <c r="A63" i="9"/>
  <c r="A64" i="9"/>
  <c r="A65" i="9"/>
  <c r="A66" i="9"/>
  <c r="A67" i="9"/>
  <c r="A68" i="9"/>
  <c r="A69" i="9"/>
  <c r="A70" i="9"/>
  <c r="A71" i="9"/>
  <c r="A72" i="9"/>
  <c r="A73" i="9"/>
  <c r="A74" i="9"/>
  <c r="A75" i="9"/>
  <c r="A76" i="9"/>
  <c r="A77" i="9"/>
  <c r="A78" i="9"/>
  <c r="A79" i="9"/>
  <c r="A80" i="9"/>
  <c r="A81" i="9"/>
  <c r="A82" i="9"/>
  <c r="A83" i="9"/>
  <c r="A84" i="9"/>
  <c r="A85" i="9"/>
  <c r="A86" i="9"/>
  <c r="A87" i="9"/>
  <c r="A88" i="9"/>
  <c r="A89" i="9"/>
  <c r="A90" i="9"/>
  <c r="A91" i="9"/>
  <c r="A92" i="9"/>
  <c r="A93" i="9"/>
  <c r="A94" i="9"/>
  <c r="A95" i="9"/>
  <c r="A96" i="9"/>
  <c r="A97" i="9"/>
  <c r="A98" i="9"/>
  <c r="A99" i="9"/>
  <c r="A100" i="9"/>
  <c r="A101" i="9"/>
  <c r="A102" i="9"/>
  <c r="A103" i="9"/>
  <c r="A104" i="9"/>
  <c r="A105" i="9"/>
  <c r="A106" i="9"/>
  <c r="A107" i="9"/>
  <c r="A108" i="9"/>
  <c r="A109" i="9"/>
  <c r="A110" i="9"/>
  <c r="A111" i="9"/>
  <c r="A112" i="9"/>
  <c r="A113" i="9"/>
  <c r="A114" i="9"/>
  <c r="A115" i="9"/>
  <c r="A116" i="9"/>
  <c r="A117" i="9"/>
  <c r="A118" i="9"/>
  <c r="A119" i="9"/>
  <c r="A120" i="9"/>
  <c r="A121" i="9"/>
  <c r="A122" i="9"/>
  <c r="A123" i="9"/>
  <c r="A124" i="9"/>
  <c r="A125" i="9"/>
  <c r="A126" i="9"/>
  <c r="A127" i="9"/>
  <c r="A128" i="9"/>
  <c r="A129" i="9"/>
  <c r="A130" i="9"/>
  <c r="A131" i="9"/>
  <c r="A132" i="9"/>
  <c r="A133" i="9"/>
  <c r="A134" i="9"/>
  <c r="A135" i="9"/>
  <c r="A136" i="9"/>
  <c r="A137" i="9"/>
  <c r="A138" i="9"/>
  <c r="A139" i="9"/>
  <c r="A140" i="9"/>
  <c r="A141" i="9"/>
  <c r="A142" i="9"/>
  <c r="A143" i="9"/>
  <c r="A144" i="9"/>
  <c r="A145" i="9"/>
  <c r="A146" i="9"/>
  <c r="A147" i="9"/>
  <c r="A148" i="9"/>
  <c r="A149" i="9"/>
  <c r="A150" i="9"/>
  <c r="A151" i="9"/>
  <c r="A152" i="9"/>
  <c r="A153" i="9"/>
  <c r="A154" i="9"/>
  <c r="A155" i="9"/>
  <c r="A156" i="9"/>
  <c r="A157" i="9"/>
  <c r="A158" i="9"/>
  <c r="A159" i="9"/>
  <c r="A160" i="9"/>
  <c r="A161" i="9"/>
  <c r="A162" i="9"/>
  <c r="A163" i="9"/>
  <c r="A164" i="9"/>
  <c r="A165" i="9"/>
  <c r="A166" i="9"/>
  <c r="A167" i="9"/>
  <c r="A168" i="9"/>
  <c r="A169" i="9"/>
  <c r="A170" i="9"/>
  <c r="A171" i="9"/>
  <c r="A172" i="9"/>
  <c r="A173" i="9"/>
  <c r="A174" i="9"/>
  <c r="A175" i="9"/>
  <c r="A176" i="9"/>
  <c r="A177" i="9"/>
  <c r="A178" i="9"/>
  <c r="A179" i="9"/>
  <c r="A180" i="9"/>
  <c r="A181" i="9"/>
  <c r="A182" i="9"/>
  <c r="A183" i="9"/>
  <c r="A184" i="9"/>
  <c r="A185" i="9"/>
  <c r="A186" i="9"/>
  <c r="A187" i="9"/>
  <c r="A188" i="9"/>
  <c r="A189" i="9"/>
  <c r="A190" i="9"/>
  <c r="A191" i="9"/>
  <c r="A192" i="9"/>
  <c r="A193" i="9"/>
  <c r="A194" i="9"/>
  <c r="A195" i="9"/>
  <c r="A196" i="9"/>
  <c r="A197" i="9"/>
  <c r="A198" i="9"/>
  <c r="A199" i="9"/>
  <c r="A200" i="9"/>
  <c r="A201" i="9"/>
  <c r="A202" i="9"/>
  <c r="A203" i="9"/>
  <c r="A204" i="9"/>
  <c r="A205" i="9"/>
  <c r="A206" i="9"/>
  <c r="A207" i="9"/>
  <c r="A208" i="9"/>
  <c r="A209" i="9"/>
  <c r="A210" i="9"/>
  <c r="A211" i="9"/>
  <c r="A212" i="9"/>
  <c r="A213" i="9"/>
  <c r="A214" i="9"/>
  <c r="A215" i="9"/>
  <c r="A216" i="9"/>
  <c r="A217" i="9"/>
  <c r="A218" i="9"/>
  <c r="A219" i="9"/>
  <c r="A220" i="9"/>
  <c r="A221" i="9"/>
  <c r="A222" i="9"/>
  <c r="A223" i="9"/>
  <c r="A224" i="9"/>
  <c r="A225" i="9"/>
  <c r="A226" i="9"/>
  <c r="A227" i="9"/>
  <c r="A228" i="9"/>
  <c r="A229" i="9"/>
  <c r="A230" i="9"/>
  <c r="A231" i="9"/>
  <c r="A232" i="9"/>
  <c r="A233" i="9"/>
  <c r="A234" i="9"/>
  <c r="A235" i="9"/>
  <c r="A236" i="9"/>
  <c r="A237" i="9"/>
  <c r="A238" i="9"/>
  <c r="A239" i="9"/>
  <c r="A240" i="9"/>
  <c r="A241" i="9"/>
  <c r="A242" i="9"/>
  <c r="A243" i="9"/>
  <c r="A244" i="9"/>
  <c r="A245" i="9"/>
  <c r="A246" i="9"/>
  <c r="A247" i="9"/>
  <c r="A248" i="9"/>
  <c r="A249" i="9"/>
  <c r="A250" i="9"/>
  <c r="A251" i="9"/>
  <c r="A252" i="9"/>
  <c r="A253" i="9"/>
  <c r="A254" i="9"/>
  <c r="A255" i="9"/>
  <c r="A256" i="9"/>
  <c r="A257" i="9"/>
  <c r="A258" i="9"/>
  <c r="A259" i="9"/>
  <c r="A260" i="9"/>
  <c r="A261" i="9"/>
  <c r="A262" i="9"/>
  <c r="A263" i="9"/>
  <c r="A264" i="9"/>
  <c r="A265" i="9"/>
  <c r="A266" i="9"/>
  <c r="A267" i="9"/>
  <c r="A268" i="9"/>
  <c r="A269" i="9"/>
  <c r="A270" i="9"/>
  <c r="A271" i="9"/>
  <c r="A272" i="9"/>
  <c r="A273" i="9"/>
  <c r="A274" i="9"/>
  <c r="A275" i="9"/>
  <c r="A276" i="9"/>
  <c r="A277" i="9"/>
  <c r="A278" i="9"/>
  <c r="A279" i="9"/>
  <c r="A280" i="9"/>
  <c r="A281" i="9"/>
  <c r="A282" i="9"/>
  <c r="A283" i="9"/>
  <c r="A284" i="9"/>
  <c r="A285" i="9"/>
  <c r="A286" i="9"/>
  <c r="A287" i="9"/>
  <c r="A288" i="9"/>
  <c r="A289" i="9"/>
  <c r="A290" i="9"/>
  <c r="A291" i="9"/>
  <c r="A292" i="9"/>
  <c r="A293" i="9"/>
  <c r="A294" i="9"/>
  <c r="A295" i="9"/>
  <c r="A296" i="9"/>
  <c r="A297" i="9"/>
  <c r="A298" i="9"/>
  <c r="A299" i="9"/>
  <c r="A300" i="9"/>
  <c r="A301" i="9"/>
  <c r="A302" i="9"/>
  <c r="A303" i="9"/>
  <c r="A304" i="9"/>
  <c r="A305" i="9"/>
  <c r="A306" i="9"/>
  <c r="A307" i="9"/>
  <c r="A308" i="9"/>
  <c r="A309" i="9"/>
  <c r="A310" i="9"/>
  <c r="A311" i="9"/>
  <c r="A312" i="9"/>
  <c r="A313" i="9"/>
  <c r="A314" i="9"/>
  <c r="A315" i="9"/>
  <c r="A316" i="9"/>
  <c r="A317" i="9"/>
  <c r="A318" i="9"/>
  <c r="A319" i="9"/>
  <c r="A320" i="9"/>
  <c r="A321" i="9"/>
  <c r="A322" i="9"/>
  <c r="A323" i="9"/>
  <c r="A324" i="9"/>
  <c r="A325" i="9"/>
  <c r="A326" i="9"/>
  <c r="A327" i="9"/>
  <c r="A328" i="9"/>
  <c r="A329" i="9"/>
  <c r="A330" i="9"/>
  <c r="A331" i="9"/>
  <c r="A332" i="9"/>
  <c r="A333" i="9"/>
  <c r="A334" i="9"/>
  <c r="A335" i="9"/>
  <c r="A336" i="9"/>
  <c r="A337" i="9"/>
  <c r="A338" i="9"/>
  <c r="A339" i="9"/>
  <c r="A340" i="9"/>
  <c r="A341" i="9"/>
  <c r="A342" i="9"/>
  <c r="A343" i="9"/>
  <c r="A344" i="9"/>
  <c r="A345" i="9"/>
  <c r="A346" i="9"/>
  <c r="A347" i="9"/>
  <c r="A348" i="9"/>
  <c r="A349" i="9"/>
  <c r="A350" i="9"/>
  <c r="A351" i="9"/>
  <c r="A352" i="9"/>
  <c r="A353" i="9"/>
  <c r="A354" i="9"/>
  <c r="A355" i="9"/>
  <c r="A356" i="9"/>
  <c r="A357" i="9"/>
  <c r="A358" i="9"/>
  <c r="A359" i="9"/>
  <c r="A360" i="9"/>
  <c r="A361" i="9"/>
  <c r="A362" i="9"/>
  <c r="A363" i="9"/>
  <c r="A364" i="9"/>
  <c r="A365" i="9"/>
  <c r="A366" i="9"/>
  <c r="A367" i="9"/>
  <c r="A368" i="9"/>
  <c r="A369" i="9"/>
  <c r="A370" i="9"/>
  <c r="A371" i="9"/>
  <c r="A372" i="9"/>
  <c r="A373" i="9"/>
  <c r="A374" i="9"/>
  <c r="A375" i="9"/>
  <c r="A376" i="9"/>
  <c r="A377" i="9"/>
  <c r="A378" i="9"/>
  <c r="A379" i="9"/>
  <c r="A380" i="9"/>
  <c r="A381" i="9"/>
  <c r="A382" i="9"/>
  <c r="A383" i="9"/>
  <c r="A384" i="9"/>
  <c r="A385" i="9"/>
  <c r="A386" i="9"/>
  <c r="A387" i="9"/>
  <c r="A388" i="9"/>
  <c r="A389" i="9"/>
  <c r="A390" i="9"/>
  <c r="A391" i="9"/>
  <c r="A392" i="9"/>
  <c r="A393" i="9"/>
  <c r="A394" i="9"/>
  <c r="A395" i="9"/>
  <c r="A396" i="9"/>
  <c r="A397" i="9"/>
  <c r="A398" i="9"/>
  <c r="A399" i="9"/>
  <c r="A400" i="9"/>
  <c r="A401" i="9"/>
  <c r="A402" i="9"/>
  <c r="A403" i="9"/>
  <c r="A404" i="9"/>
  <c r="A405" i="9"/>
  <c r="A406" i="9"/>
  <c r="A407" i="9"/>
  <c r="A408" i="9"/>
  <c r="A409" i="9"/>
  <c r="A410" i="9"/>
  <c r="A411" i="9"/>
  <c r="A412" i="9"/>
  <c r="A413" i="9"/>
  <c r="A414" i="9"/>
  <c r="A415" i="9"/>
  <c r="A416" i="9"/>
  <c r="A417" i="9"/>
  <c r="A418" i="9"/>
  <c r="A419" i="9"/>
  <c r="A420" i="9"/>
  <c r="A421" i="9"/>
  <c r="A422" i="9"/>
  <c r="A423" i="9"/>
  <c r="A424" i="9"/>
  <c r="A425" i="9"/>
  <c r="A426" i="9"/>
  <c r="A427" i="9"/>
  <c r="A428" i="9"/>
  <c r="A429" i="9"/>
  <c r="A430" i="9"/>
  <c r="A431" i="9"/>
  <c r="A432" i="9"/>
  <c r="A433" i="9"/>
  <c r="A434" i="9"/>
  <c r="A435" i="9"/>
  <c r="A436" i="9"/>
  <c r="A437" i="9"/>
  <c r="A438" i="9"/>
  <c r="A439" i="9"/>
  <c r="A440" i="9"/>
  <c r="A441" i="9"/>
  <c r="A442" i="9"/>
  <c r="A443" i="9"/>
  <c r="A444" i="9"/>
  <c r="A445" i="9"/>
  <c r="A446" i="9"/>
  <c r="A447" i="9"/>
  <c r="A448" i="9"/>
  <c r="A449" i="9"/>
  <c r="A450" i="9"/>
  <c r="A451" i="9"/>
  <c r="A452" i="9"/>
  <c r="A453" i="9"/>
  <c r="A454" i="9"/>
  <c r="A455" i="9"/>
  <c r="A456" i="9"/>
  <c r="A457" i="9"/>
  <c r="A458" i="9"/>
  <c r="A459" i="9"/>
  <c r="A460" i="9"/>
  <c r="A461" i="9"/>
  <c r="A462" i="9"/>
  <c r="A463" i="9"/>
  <c r="A464" i="9"/>
  <c r="A465" i="9"/>
  <c r="A466" i="9"/>
  <c r="A467" i="9"/>
  <c r="A468" i="9"/>
  <c r="A469" i="9"/>
  <c r="A470" i="9"/>
  <c r="A471" i="9"/>
  <c r="A472" i="9"/>
  <c r="A473" i="9"/>
  <c r="A474" i="9"/>
  <c r="A475" i="9"/>
  <c r="A476" i="9"/>
  <c r="A477" i="9"/>
  <c r="A478" i="9"/>
  <c r="A479" i="9"/>
  <c r="A480" i="9"/>
  <c r="A481" i="9"/>
  <c r="A482" i="9"/>
  <c r="A483" i="9"/>
  <c r="A484" i="9"/>
  <c r="A485" i="9"/>
  <c r="A486" i="9"/>
  <c r="A487" i="9"/>
  <c r="A488" i="9"/>
  <c r="A489" i="9"/>
  <c r="A490" i="9"/>
  <c r="A491" i="9"/>
  <c r="A492" i="9"/>
  <c r="A493" i="9"/>
  <c r="A494" i="9"/>
  <c r="A495" i="9"/>
  <c r="A496" i="9"/>
  <c r="A497" i="9"/>
  <c r="A498" i="9"/>
  <c r="A499" i="9"/>
  <c r="A500" i="9"/>
  <c r="A501" i="9"/>
  <c r="A502" i="9"/>
  <c r="A503" i="9"/>
  <c r="A504" i="9"/>
  <c r="A505" i="9"/>
  <c r="A506" i="9"/>
  <c r="A507" i="9"/>
  <c r="A508" i="9"/>
  <c r="A509" i="9"/>
  <c r="A510" i="9"/>
  <c r="A511" i="9"/>
  <c r="A512" i="9"/>
  <c r="A513" i="9"/>
  <c r="A514" i="9"/>
  <c r="A515" i="9"/>
  <c r="A516" i="9"/>
  <c r="A517" i="9"/>
  <c r="A518" i="9"/>
  <c r="A519" i="9"/>
  <c r="A520" i="9"/>
  <c r="A521" i="9"/>
  <c r="A522" i="9"/>
  <c r="A523" i="9"/>
  <c r="A524" i="9"/>
  <c r="A525" i="9"/>
  <c r="A526" i="9"/>
  <c r="A527" i="9"/>
  <c r="A528" i="9"/>
  <c r="A529" i="9"/>
  <c r="A530" i="9"/>
  <c r="A531" i="9"/>
  <c r="A532" i="9"/>
  <c r="A533" i="9"/>
  <c r="A534" i="9"/>
  <c r="A535" i="9"/>
  <c r="A536" i="9"/>
  <c r="A537" i="9"/>
  <c r="A538" i="9"/>
  <c r="A539" i="9"/>
  <c r="A540" i="9"/>
  <c r="A541" i="9"/>
  <c r="A542" i="9"/>
  <c r="A543" i="9"/>
  <c r="A544" i="9"/>
  <c r="A545" i="9"/>
  <c r="A546" i="9"/>
  <c r="A547" i="9"/>
  <c r="A548" i="9"/>
  <c r="A549" i="9"/>
  <c r="A550" i="9"/>
  <c r="A551" i="9"/>
  <c r="A552" i="9"/>
  <c r="A553" i="9"/>
  <c r="A554" i="9"/>
  <c r="A555" i="9"/>
  <c r="A556" i="9"/>
  <c r="A557" i="9"/>
  <c r="A558" i="9"/>
  <c r="A559" i="9"/>
  <c r="A560" i="9"/>
  <c r="A561" i="9"/>
  <c r="A562" i="9"/>
  <c r="A563" i="9"/>
  <c r="A564" i="9"/>
  <c r="A565" i="9"/>
  <c r="A566" i="9"/>
  <c r="A567" i="9"/>
  <c r="A568" i="9"/>
  <c r="A569" i="9"/>
  <c r="A570" i="9"/>
  <c r="A571" i="9"/>
  <c r="A572" i="9"/>
  <c r="A573" i="9"/>
  <c r="A574" i="9"/>
  <c r="A575" i="9"/>
  <c r="A576" i="9"/>
  <c r="A577" i="9"/>
  <c r="A578" i="9"/>
  <c r="A579" i="9"/>
  <c r="A580" i="9"/>
  <c r="A581" i="9"/>
  <c r="A582" i="9"/>
  <c r="A583" i="9"/>
  <c r="A584" i="9"/>
  <c r="A585" i="9"/>
  <c r="A586" i="9"/>
  <c r="A587" i="9"/>
  <c r="A588" i="9"/>
  <c r="A589" i="9"/>
  <c r="A590" i="9"/>
  <c r="A591" i="9"/>
  <c r="A592" i="9"/>
  <c r="A593" i="9"/>
  <c r="A594" i="9"/>
  <c r="A595" i="9"/>
  <c r="A596" i="9"/>
  <c r="A597" i="9"/>
  <c r="A598" i="9"/>
  <c r="A599" i="9"/>
  <c r="A600" i="9"/>
  <c r="A601" i="9"/>
  <c r="A602" i="9"/>
  <c r="A603" i="9"/>
  <c r="A604" i="9"/>
  <c r="A605" i="9"/>
  <c r="A606" i="9"/>
  <c r="A607" i="9"/>
  <c r="A608" i="9"/>
  <c r="A609" i="9"/>
  <c r="A610" i="9"/>
  <c r="A611" i="9"/>
  <c r="A612" i="9"/>
  <c r="A613" i="9"/>
  <c r="A614" i="9"/>
  <c r="A615" i="9"/>
  <c r="A616" i="9"/>
  <c r="A617" i="9"/>
  <c r="A618" i="9"/>
  <c r="A619" i="9"/>
  <c r="A620" i="9"/>
  <c r="A621" i="9"/>
  <c r="A622" i="9"/>
  <c r="A623" i="9"/>
  <c r="A624" i="9"/>
  <c r="A625" i="9"/>
  <c r="A626" i="9"/>
  <c r="A627" i="9"/>
  <c r="A628" i="9"/>
  <c r="A629" i="9"/>
  <c r="A630" i="9"/>
  <c r="A631" i="9"/>
  <c r="A632" i="9"/>
  <c r="A633" i="9"/>
  <c r="A634" i="9"/>
  <c r="A635" i="9"/>
  <c r="A636" i="9"/>
  <c r="A637" i="9"/>
  <c r="A638" i="9"/>
  <c r="A639" i="9"/>
  <c r="A640" i="9"/>
  <c r="A641" i="9"/>
  <c r="A642" i="9"/>
  <c r="A643" i="9"/>
  <c r="A644" i="9"/>
  <c r="A645" i="9"/>
  <c r="A646" i="9"/>
  <c r="A647" i="9"/>
  <c r="A648" i="9"/>
  <c r="A649" i="9"/>
  <c r="A650" i="9"/>
  <c r="A651" i="9"/>
  <c r="A652" i="9"/>
  <c r="A653" i="9"/>
  <c r="A654" i="9"/>
  <c r="A655" i="9"/>
  <c r="A656" i="9"/>
  <c r="A657" i="9"/>
  <c r="A658" i="9"/>
  <c r="A659" i="9"/>
  <c r="A660" i="9"/>
  <c r="A661" i="9"/>
  <c r="A662" i="9"/>
  <c r="A663" i="9"/>
  <c r="A664" i="9"/>
  <c r="A665" i="9"/>
  <c r="A666" i="9"/>
  <c r="A667" i="9"/>
  <c r="A668" i="9"/>
  <c r="A669" i="9"/>
  <c r="A670" i="9"/>
  <c r="A671" i="9"/>
  <c r="A672" i="9"/>
  <c r="A673" i="9"/>
  <c r="A674" i="9"/>
  <c r="A675" i="9"/>
  <c r="A676" i="9"/>
  <c r="A677" i="9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H3" i="9"/>
  <c r="H3" i="5"/>
  <c r="G3" i="5"/>
  <c r="K6" i="5"/>
  <c r="A2" i="6"/>
  <c r="E2" i="6"/>
  <c r="K3" i="5"/>
  <c r="K7" i="5" s="1"/>
  <c r="D2" i="4"/>
  <c r="B4" i="4"/>
  <c r="H3" i="4" s="1"/>
  <c r="B2" i="2"/>
  <c r="B3" i="3" l="1"/>
  <c r="F4" i="3" s="1"/>
  <c r="P3" i="9"/>
  <c r="I43" i="9" s="1"/>
  <c r="B3" i="2"/>
  <c r="F4" i="2" s="1"/>
  <c r="I27" i="9"/>
  <c r="I35" i="9"/>
  <c r="I51" i="9"/>
  <c r="I67" i="9"/>
  <c r="I29" i="9"/>
  <c r="I69" i="9"/>
  <c r="I77" i="9"/>
  <c r="I85" i="9"/>
  <c r="I93" i="9"/>
  <c r="I101" i="9"/>
  <c r="I6" i="9"/>
  <c r="I14" i="9"/>
  <c r="I22" i="9"/>
  <c r="I30" i="9"/>
  <c r="I38" i="9"/>
  <c r="I46" i="9"/>
  <c r="I54" i="9"/>
  <c r="I62" i="9"/>
  <c r="I70" i="9"/>
  <c r="I78" i="9"/>
  <c r="I86" i="9"/>
  <c r="I94" i="9"/>
  <c r="I102" i="9"/>
  <c r="I110" i="9"/>
  <c r="I7" i="9"/>
  <c r="I15" i="9"/>
  <c r="I23" i="9"/>
  <c r="I31" i="9"/>
  <c r="I39" i="9"/>
  <c r="I47" i="9"/>
  <c r="I55" i="9"/>
  <c r="I63" i="9"/>
  <c r="I71" i="9"/>
  <c r="I79" i="9"/>
  <c r="I87" i="9"/>
  <c r="I95" i="9"/>
  <c r="I103" i="9"/>
  <c r="I111" i="9"/>
  <c r="I39" i="12"/>
  <c r="I7" i="12"/>
  <c r="I13" i="12"/>
  <c r="I4" i="12"/>
  <c r="J4" i="12"/>
  <c r="I5" i="12"/>
  <c r="I35" i="12"/>
  <c r="I679" i="12"/>
  <c r="I676" i="12"/>
  <c r="I682" i="12"/>
  <c r="I686" i="12"/>
  <c r="I694" i="12"/>
  <c r="I678" i="12"/>
  <c r="I636" i="12"/>
  <c r="I637" i="12"/>
  <c r="I634" i="12"/>
  <c r="I603" i="12"/>
  <c r="I604" i="12"/>
  <c r="I605" i="12"/>
  <c r="I614" i="12"/>
  <c r="I580" i="12"/>
  <c r="I573" i="12"/>
  <c r="I587" i="12"/>
  <c r="I558" i="12"/>
  <c r="I555" i="12"/>
  <c r="I560" i="12"/>
  <c r="I532" i="12"/>
  <c r="I500" i="12"/>
  <c r="I6" i="12"/>
  <c r="I27" i="12"/>
  <c r="I9" i="12"/>
  <c r="I675" i="12"/>
  <c r="I672" i="12"/>
  <c r="I669" i="12"/>
  <c r="I674" i="12"/>
  <c r="I677" i="12"/>
  <c r="I668" i="12"/>
  <c r="I632" i="12"/>
  <c r="I633" i="12"/>
  <c r="I630" i="12"/>
  <c r="I599" i="12"/>
  <c r="I600" i="12"/>
  <c r="I601" i="12"/>
  <c r="I610" i="12"/>
  <c r="I576" i="12"/>
  <c r="I596" i="12"/>
  <c r="I583" i="12"/>
  <c r="I554" i="12"/>
  <c r="I551" i="12"/>
  <c r="I556" i="12"/>
  <c r="I528" i="12"/>
  <c r="I496" i="12"/>
  <c r="I517" i="12"/>
  <c r="I485" i="12"/>
  <c r="I522" i="12"/>
  <c r="I531" i="12"/>
  <c r="I464" i="12"/>
  <c r="I507" i="12"/>
  <c r="I461" i="12"/>
  <c r="I515" i="12"/>
  <c r="I466" i="12"/>
  <c r="I523" i="12"/>
  <c r="I412" i="12"/>
  <c r="I541" i="12"/>
  <c r="I421" i="12"/>
  <c r="I389" i="12"/>
  <c r="I463" i="12"/>
  <c r="I402" i="12"/>
  <c r="I438" i="12"/>
  <c r="I407" i="12"/>
  <c r="I380" i="12"/>
  <c r="I348" i="12"/>
  <c r="I373" i="12"/>
  <c r="I341" i="12"/>
  <c r="I366" i="12"/>
  <c r="I334" i="12"/>
  <c r="I351" i="12"/>
  <c r="I321" i="12"/>
  <c r="I289" i="12"/>
  <c r="I318" i="12"/>
  <c r="I286" i="12"/>
  <c r="I315" i="12"/>
  <c r="I283" i="12"/>
  <c r="I272" i="12"/>
  <c r="I253" i="12"/>
  <c r="I308" i="12"/>
  <c r="I242" i="12"/>
  <c r="I263" i="12"/>
  <c r="I231" i="12"/>
  <c r="I201" i="12"/>
  <c r="I169" i="12"/>
  <c r="I137" i="12"/>
  <c r="I260" i="12"/>
  <c r="I198" i="12"/>
  <c r="I166" i="12"/>
  <c r="I134" i="12"/>
  <c r="I284" i="12"/>
  <c r="I203" i="12"/>
  <c r="I171" i="12"/>
  <c r="I139" i="12"/>
  <c r="I224" i="12"/>
  <c r="I192" i="12"/>
  <c r="I160" i="12"/>
  <c r="I128" i="12"/>
  <c r="I100" i="12"/>
  <c r="I68" i="12"/>
  <c r="I36" i="12"/>
  <c r="I105" i="12"/>
  <c r="I73" i="12"/>
  <c r="I41" i="12"/>
  <c r="I98" i="12"/>
  <c r="I66" i="12"/>
  <c r="I34" i="12"/>
  <c r="I18" i="12"/>
  <c r="I11" i="12"/>
  <c r="I26" i="12"/>
  <c r="I700" i="12"/>
  <c r="I701" i="12"/>
  <c r="I665" i="12"/>
  <c r="I670" i="12"/>
  <c r="I667" i="12"/>
  <c r="I664" i="12"/>
  <c r="I628" i="12"/>
  <c r="I629" i="12"/>
  <c r="I639" i="12"/>
  <c r="I595" i="12"/>
  <c r="I635" i="12"/>
  <c r="I597" i="12"/>
  <c r="I606" i="12"/>
  <c r="I572" i="12"/>
  <c r="I594" i="12"/>
  <c r="I579" i="12"/>
  <c r="I550" i="12"/>
  <c r="I547" i="12"/>
  <c r="I552" i="12"/>
  <c r="I524" i="12"/>
  <c r="I492" i="12"/>
  <c r="I23" i="12"/>
  <c r="I14" i="12"/>
  <c r="I699" i="12"/>
  <c r="I696" i="12"/>
  <c r="I697" i="12"/>
  <c r="I661" i="12"/>
  <c r="I666" i="12"/>
  <c r="I663" i="12"/>
  <c r="I660" i="12"/>
  <c r="I624" i="12"/>
  <c r="I625" i="12"/>
  <c r="I626" i="12"/>
  <c r="I673" i="12"/>
  <c r="I627" i="12"/>
  <c r="I643" i="12"/>
  <c r="I602" i="12"/>
  <c r="I593" i="12"/>
  <c r="I590" i="12"/>
  <c r="I575" i="12"/>
  <c r="I546" i="12"/>
  <c r="I543" i="12"/>
  <c r="I548" i="12"/>
  <c r="I520" i="12"/>
  <c r="I553" i="12"/>
  <c r="I509" i="12"/>
  <c r="I12" i="12"/>
  <c r="I19" i="12"/>
  <c r="I695" i="12"/>
  <c r="I21" i="12"/>
  <c r="I17" i="12"/>
  <c r="I687" i="12"/>
  <c r="I684" i="12"/>
  <c r="I685" i="12"/>
  <c r="I649" i="12"/>
  <c r="I654" i="12"/>
  <c r="I651" i="12"/>
  <c r="I644" i="12"/>
  <c r="I645" i="12"/>
  <c r="I642" i="12"/>
  <c r="I611" i="12"/>
  <c r="I612" i="12"/>
  <c r="I613" i="12"/>
  <c r="I622" i="12"/>
  <c r="I588" i="12"/>
  <c r="I581" i="12"/>
  <c r="I578" i="12"/>
  <c r="I566" i="12"/>
  <c r="I563" i="12"/>
  <c r="I568" i="12"/>
  <c r="I565" i="12"/>
  <c r="I508" i="12"/>
  <c r="I31" i="12"/>
  <c r="I30" i="12"/>
  <c r="I683" i="12"/>
  <c r="I680" i="12"/>
  <c r="I681" i="12"/>
  <c r="I698" i="12"/>
  <c r="I650" i="12"/>
  <c r="I671" i="12"/>
  <c r="I640" i="12"/>
  <c r="I641" i="12"/>
  <c r="I638" i="12"/>
  <c r="I607" i="12"/>
  <c r="I608" i="12"/>
  <c r="I609" i="12"/>
  <c r="I618" i="12"/>
  <c r="I584" i="12"/>
  <c r="I577" i="12"/>
  <c r="I591" i="12"/>
  <c r="I562" i="12"/>
  <c r="I559" i="12"/>
  <c r="I564" i="12"/>
  <c r="I544" i="12"/>
  <c r="I504" i="12"/>
  <c r="I525" i="12"/>
  <c r="I493" i="12"/>
  <c r="I530" i="12"/>
  <c r="I498" i="12"/>
  <c r="I472" i="12"/>
  <c r="I440" i="12"/>
  <c r="I469" i="12"/>
  <c r="I437" i="12"/>
  <c r="I474" i="12"/>
  <c r="I557" i="12"/>
  <c r="I420" i="12"/>
  <c r="I388" i="12"/>
  <c r="I429" i="12"/>
  <c r="I397" i="12"/>
  <c r="I443" i="12"/>
  <c r="I410" i="12"/>
  <c r="I483" i="12"/>
  <c r="I415" i="12"/>
  <c r="I383" i="12"/>
  <c r="I356" i="12"/>
  <c r="I442" i="12"/>
  <c r="I349" i="12"/>
  <c r="I374" i="12"/>
  <c r="I342" i="12"/>
  <c r="I359" i="12"/>
  <c r="I330" i="12"/>
  <c r="I297" i="12"/>
  <c r="I326" i="12"/>
  <c r="I294" i="12"/>
  <c r="I323" i="12"/>
  <c r="I291" i="12"/>
  <c r="I316" i="12"/>
  <c r="I261" i="12"/>
  <c r="I229" i="12"/>
  <c r="I250" i="12"/>
  <c r="I296" i="12"/>
  <c r="I239" i="12"/>
  <c r="I209" i="12"/>
  <c r="I177" i="12"/>
  <c r="I145" i="12"/>
  <c r="I300" i="12"/>
  <c r="I206" i="12"/>
  <c r="I174" i="12"/>
  <c r="I142" i="12"/>
  <c r="I110" i="12"/>
  <c r="I211" i="12"/>
  <c r="I179" i="12"/>
  <c r="I147" i="12"/>
  <c r="I256" i="12"/>
  <c r="I200" i="12"/>
  <c r="I168" i="12"/>
  <c r="I136" i="12"/>
  <c r="I108" i="12"/>
  <c r="I76" i="12"/>
  <c r="I44" i="12"/>
  <c r="I115" i="12"/>
  <c r="I81" i="12"/>
  <c r="I49" i="12"/>
  <c r="I106" i="12"/>
  <c r="I74" i="12"/>
  <c r="I42" i="12"/>
  <c r="I87" i="12"/>
  <c r="I16" i="12"/>
  <c r="I653" i="12"/>
  <c r="I648" i="12"/>
  <c r="I617" i="12"/>
  <c r="I582" i="12"/>
  <c r="I540" i="12"/>
  <c r="I505" i="12"/>
  <c r="I534" i="12"/>
  <c r="I499" i="12"/>
  <c r="I452" i="12"/>
  <c r="I473" i="12"/>
  <c r="I494" i="12"/>
  <c r="I454" i="12"/>
  <c r="I424" i="12"/>
  <c r="I495" i="12"/>
  <c r="I409" i="12"/>
  <c r="I475" i="12"/>
  <c r="I398" i="12"/>
  <c r="I427" i="12"/>
  <c r="I387" i="12"/>
  <c r="I344" i="12"/>
  <c r="I361" i="12"/>
  <c r="I378" i="12"/>
  <c r="I379" i="12"/>
  <c r="I339" i="12"/>
  <c r="I301" i="12"/>
  <c r="I314" i="12"/>
  <c r="I274" i="12"/>
  <c r="I295" i="12"/>
  <c r="I304" i="12"/>
  <c r="I241" i="12"/>
  <c r="I254" i="12"/>
  <c r="I259" i="12"/>
  <c r="I221" i="12"/>
  <c r="I181" i="12"/>
  <c r="I133" i="12"/>
  <c r="I218" i="12"/>
  <c r="I178" i="12"/>
  <c r="I130" i="12"/>
  <c r="I223" i="12"/>
  <c r="I183" i="12"/>
  <c r="I135" i="12"/>
  <c r="I212" i="12"/>
  <c r="I172" i="12"/>
  <c r="I124" i="12"/>
  <c r="I88" i="12"/>
  <c r="I48" i="12"/>
  <c r="I101" i="12"/>
  <c r="I61" i="12"/>
  <c r="I25" i="12"/>
  <c r="I62" i="12"/>
  <c r="I99" i="12"/>
  <c r="I63" i="12"/>
  <c r="I43" i="12"/>
  <c r="I214" i="12"/>
  <c r="I97" i="12"/>
  <c r="I59" i="12"/>
  <c r="I615" i="12"/>
  <c r="I561" i="12"/>
  <c r="I479" i="12"/>
  <c r="I422" i="12"/>
  <c r="I382" i="12"/>
  <c r="I277" i="12"/>
  <c r="I265" i="12"/>
  <c r="I157" i="12"/>
  <c r="I114" i="12"/>
  <c r="I188" i="12"/>
  <c r="I22" i="12"/>
  <c r="I46" i="12"/>
  <c r="I656" i="12"/>
  <c r="I529" i="12"/>
  <c r="I445" i="12"/>
  <c r="I425" i="12"/>
  <c r="I399" i="12"/>
  <c r="I313" i="12"/>
  <c r="I257" i="12"/>
  <c r="I193" i="12"/>
  <c r="I150" i="12"/>
  <c r="I244" i="12"/>
  <c r="I10" i="12"/>
  <c r="I662" i="12"/>
  <c r="I621" i="12"/>
  <c r="I631" i="12"/>
  <c r="I574" i="12"/>
  <c r="I516" i="12"/>
  <c r="I501" i="12"/>
  <c r="I526" i="12"/>
  <c r="I519" i="12"/>
  <c r="I448" i="12"/>
  <c r="I465" i="12"/>
  <c r="I488" i="12"/>
  <c r="I450" i="12"/>
  <c r="I416" i="12"/>
  <c r="I467" i="12"/>
  <c r="I405" i="12"/>
  <c r="I491" i="12"/>
  <c r="I394" i="12"/>
  <c r="I423" i="12"/>
  <c r="I435" i="12"/>
  <c r="I340" i="12"/>
  <c r="I357" i="12"/>
  <c r="I370" i="12"/>
  <c r="I375" i="12"/>
  <c r="I335" i="12"/>
  <c r="I293" i="12"/>
  <c r="I310" i="12"/>
  <c r="I270" i="12"/>
  <c r="I287" i="12"/>
  <c r="I288" i="12"/>
  <c r="I237" i="12"/>
  <c r="I246" i="12"/>
  <c r="I255" i="12"/>
  <c r="I217" i="12"/>
  <c r="I173" i="12"/>
  <c r="I129" i="12"/>
  <c r="I170" i="12"/>
  <c r="I219" i="12"/>
  <c r="I131" i="12"/>
  <c r="I208" i="12"/>
  <c r="I120" i="12"/>
  <c r="I40" i="12"/>
  <c r="I58" i="12"/>
  <c r="I655" i="12"/>
  <c r="I510" i="12"/>
  <c r="I478" i="12"/>
  <c r="I385" i="12"/>
  <c r="I368" i="12"/>
  <c r="I363" i="12"/>
  <c r="I271" i="12"/>
  <c r="I243" i="12"/>
  <c r="I194" i="12"/>
  <c r="I159" i="12"/>
  <c r="I113" i="12"/>
  <c r="I85" i="12"/>
  <c r="I79" i="12"/>
  <c r="I647" i="12"/>
  <c r="I539" i="12"/>
  <c r="I468" i="12"/>
  <c r="I447" i="12"/>
  <c r="I381" i="12"/>
  <c r="I364" i="12"/>
  <c r="I350" i="12"/>
  <c r="I273" i="12"/>
  <c r="I324" i="12"/>
  <c r="I226" i="12"/>
  <c r="I240" i="12"/>
  <c r="I248" i="12"/>
  <c r="I184" i="12"/>
  <c r="I691" i="12"/>
  <c r="I658" i="12"/>
  <c r="I646" i="12"/>
  <c r="I623" i="12"/>
  <c r="I570" i="12"/>
  <c r="I512" i="12"/>
  <c r="I497" i="12"/>
  <c r="I518" i="12"/>
  <c r="I484" i="12"/>
  <c r="I444" i="12"/>
  <c r="I457" i="12"/>
  <c r="I503" i="12"/>
  <c r="I446" i="12"/>
  <c r="I408" i="12"/>
  <c r="I432" i="12"/>
  <c r="I401" i="12"/>
  <c r="I430" i="12"/>
  <c r="I390" i="12"/>
  <c r="I419" i="12"/>
  <c r="I376" i="12"/>
  <c r="I336" i="12"/>
  <c r="I353" i="12"/>
  <c r="I362" i="12"/>
  <c r="I371" i="12"/>
  <c r="I331" i="12"/>
  <c r="I285" i="12"/>
  <c r="I306" i="12"/>
  <c r="I327" i="12"/>
  <c r="I279" i="12"/>
  <c r="I280" i="12"/>
  <c r="I233" i="12"/>
  <c r="I238" i="12"/>
  <c r="I251" i="12"/>
  <c r="I213" i="12"/>
  <c r="I165" i="12"/>
  <c r="I125" i="12"/>
  <c r="I210" i="12"/>
  <c r="I162" i="12"/>
  <c r="I122" i="12"/>
  <c r="I215" i="12"/>
  <c r="I167" i="12"/>
  <c r="I127" i="12"/>
  <c r="I204" i="12"/>
  <c r="I156" i="12"/>
  <c r="I116" i="12"/>
  <c r="I80" i="12"/>
  <c r="I32" i="12"/>
  <c r="I93" i="12"/>
  <c r="I53" i="12"/>
  <c r="I94" i="12"/>
  <c r="I54" i="12"/>
  <c r="I91" i="12"/>
  <c r="I55" i="12"/>
  <c r="I692" i="12"/>
  <c r="I659" i="12"/>
  <c r="I619" i="12"/>
  <c r="I598" i="12"/>
  <c r="I542" i="12"/>
  <c r="I537" i="12"/>
  <c r="I489" i="12"/>
  <c r="I514" i="12"/>
  <c r="I480" i="12"/>
  <c r="I436" i="12"/>
  <c r="I453" i="12"/>
  <c r="I482" i="12"/>
  <c r="I538" i="12"/>
  <c r="I404" i="12"/>
  <c r="I455" i="12"/>
  <c r="I393" i="12"/>
  <c r="I426" i="12"/>
  <c r="I386" i="12"/>
  <c r="I411" i="12"/>
  <c r="I372" i="12"/>
  <c r="I332" i="12"/>
  <c r="I345" i="12"/>
  <c r="I358" i="12"/>
  <c r="I367" i="12"/>
  <c r="I325" i="12"/>
  <c r="I281" i="12"/>
  <c r="I302" i="12"/>
  <c r="I319" i="12"/>
  <c r="I275" i="12"/>
  <c r="I276" i="12"/>
  <c r="I225" i="12"/>
  <c r="I234" i="12"/>
  <c r="I247" i="12"/>
  <c r="I205" i="12"/>
  <c r="I161" i="12"/>
  <c r="I121" i="12"/>
  <c r="I202" i="12"/>
  <c r="I158" i="12"/>
  <c r="I118" i="12"/>
  <c r="I207" i="12"/>
  <c r="I163" i="12"/>
  <c r="I123" i="12"/>
  <c r="I196" i="12"/>
  <c r="I152" i="12"/>
  <c r="I112" i="12"/>
  <c r="I72" i="12"/>
  <c r="I28" i="12"/>
  <c r="I89" i="12"/>
  <c r="I45" i="12"/>
  <c r="I90" i="12"/>
  <c r="I50" i="12"/>
  <c r="I83" i="12"/>
  <c r="I51" i="12"/>
  <c r="I689" i="12"/>
  <c r="I652" i="12"/>
  <c r="I616" i="12"/>
  <c r="I585" i="12"/>
  <c r="I535" i="12"/>
  <c r="I521" i="12"/>
  <c r="I549" i="12"/>
  <c r="I502" i="12"/>
  <c r="I460" i="12"/>
  <c r="I481" i="12"/>
  <c r="I441" i="12"/>
  <c r="I462" i="12"/>
  <c r="I439" i="12"/>
  <c r="I392" i="12"/>
  <c r="I417" i="12"/>
  <c r="I511" i="12"/>
  <c r="I414" i="12"/>
  <c r="I471" i="12"/>
  <c r="I395" i="12"/>
  <c r="I360" i="12"/>
  <c r="I369" i="12"/>
  <c r="I329" i="12"/>
  <c r="I346" i="12"/>
  <c r="I347" i="12"/>
  <c r="I309" i="12"/>
  <c r="I269" i="12"/>
  <c r="I282" i="12"/>
  <c r="I303" i="12"/>
  <c r="I320" i="12"/>
  <c r="I249" i="12"/>
  <c r="I262" i="12"/>
  <c r="I328" i="12"/>
  <c r="I227" i="12"/>
  <c r="I189" i="12"/>
  <c r="I149" i="12"/>
  <c r="I228" i="12"/>
  <c r="I186" i="12"/>
  <c r="I146" i="12"/>
  <c r="I268" i="12"/>
  <c r="I191" i="12"/>
  <c r="I151" i="12"/>
  <c r="I220" i="12"/>
  <c r="I180" i="12"/>
  <c r="I140" i="12"/>
  <c r="I96" i="12"/>
  <c r="I56" i="12"/>
  <c r="I232" i="12"/>
  <c r="I69" i="12"/>
  <c r="I29" i="12"/>
  <c r="I78" i="12"/>
  <c r="I107" i="12"/>
  <c r="I71" i="12"/>
  <c r="I15" i="12"/>
  <c r="I175" i="12"/>
  <c r="I102" i="12"/>
  <c r="I264" i="12"/>
  <c r="I592" i="12"/>
  <c r="I486" i="12"/>
  <c r="I400" i="12"/>
  <c r="I490" i="12"/>
  <c r="I354" i="12"/>
  <c r="I298" i="12"/>
  <c r="I230" i="12"/>
  <c r="I117" i="12"/>
  <c r="I199" i="12"/>
  <c r="I148" i="12"/>
  <c r="I37" i="12"/>
  <c r="I693" i="12"/>
  <c r="I545" i="12"/>
  <c r="I470" i="12"/>
  <c r="I418" i="12"/>
  <c r="I377" i="12"/>
  <c r="I355" i="12"/>
  <c r="I290" i="12"/>
  <c r="I266" i="12"/>
  <c r="I153" i="12"/>
  <c r="I195" i="12"/>
  <c r="I144" i="12"/>
  <c r="I657" i="12"/>
  <c r="I690" i="12"/>
  <c r="I620" i="12"/>
  <c r="I586" i="12"/>
  <c r="I571" i="12"/>
  <c r="I513" i="12"/>
  <c r="I536" i="12"/>
  <c r="I569" i="12"/>
  <c r="I456" i="12"/>
  <c r="I477" i="12"/>
  <c r="I433" i="12"/>
  <c r="I458" i="12"/>
  <c r="I428" i="12"/>
  <c r="I384" i="12"/>
  <c r="I413" i="12"/>
  <c r="I487" i="12"/>
  <c r="I406" i="12"/>
  <c r="I431" i="12"/>
  <c r="I391" i="12"/>
  <c r="I352" i="12"/>
  <c r="I365" i="12"/>
  <c r="I459" i="12"/>
  <c r="I338" i="12"/>
  <c r="I343" i="12"/>
  <c r="I305" i="12"/>
  <c r="I322" i="12"/>
  <c r="I278" i="12"/>
  <c r="I299" i="12"/>
  <c r="I312" i="12"/>
  <c r="I245" i="12"/>
  <c r="I258" i="12"/>
  <c r="I267" i="12"/>
  <c r="I252" i="12"/>
  <c r="I185" i="12"/>
  <c r="I141" i="12"/>
  <c r="I222" i="12"/>
  <c r="I182" i="12"/>
  <c r="I138" i="12"/>
  <c r="I236" i="12"/>
  <c r="I187" i="12"/>
  <c r="I143" i="12"/>
  <c r="I216" i="12"/>
  <c r="I176" i="12"/>
  <c r="I132" i="12"/>
  <c r="I92" i="12"/>
  <c r="I52" i="12"/>
  <c r="I109" i="12"/>
  <c r="I65" i="12"/>
  <c r="I24" i="12"/>
  <c r="I70" i="12"/>
  <c r="I103" i="12"/>
  <c r="I67" i="12"/>
  <c r="I20" i="12"/>
  <c r="I126" i="12"/>
  <c r="I164" i="12"/>
  <c r="I84" i="12"/>
  <c r="I57" i="12"/>
  <c r="I95" i="12"/>
  <c r="I688" i="12"/>
  <c r="I567" i="12"/>
  <c r="I533" i="12"/>
  <c r="I476" i="12"/>
  <c r="I449" i="12"/>
  <c r="I434" i="12"/>
  <c r="I403" i="12"/>
  <c r="I337" i="12"/>
  <c r="I317" i="12"/>
  <c r="I311" i="12"/>
  <c r="I292" i="12"/>
  <c r="I197" i="12"/>
  <c r="I154" i="12"/>
  <c r="I119" i="12"/>
  <c r="I64" i="12"/>
  <c r="I86" i="12"/>
  <c r="I47" i="12"/>
  <c r="I589" i="12"/>
  <c r="I506" i="12"/>
  <c r="I527" i="12"/>
  <c r="I396" i="12"/>
  <c r="I451" i="12"/>
  <c r="I333" i="12"/>
  <c r="I307" i="12"/>
  <c r="I235" i="12"/>
  <c r="I190" i="12"/>
  <c r="I155" i="12"/>
  <c r="I104" i="12"/>
  <c r="I8" i="12"/>
  <c r="I111" i="12"/>
  <c r="I33" i="12"/>
  <c r="I38" i="12"/>
  <c r="I60" i="12"/>
  <c r="I77" i="12"/>
  <c r="I82" i="12"/>
  <c r="I75" i="12"/>
  <c r="Y3" i="10"/>
  <c r="I76" i="10" s="1"/>
  <c r="P5" i="4"/>
  <c r="B13" i="4"/>
  <c r="B14" i="4" s="1"/>
  <c r="B15" i="4" s="1"/>
  <c r="K5" i="5"/>
  <c r="I53" i="9" l="1"/>
  <c r="I45" i="9"/>
  <c r="I19" i="9"/>
  <c r="I109" i="9"/>
  <c r="I37" i="9"/>
  <c r="I21" i="9"/>
  <c r="I99" i="9"/>
  <c r="I19" i="10"/>
  <c r="I18" i="10"/>
  <c r="I31" i="10"/>
  <c r="I70" i="10"/>
  <c r="I5" i="9"/>
  <c r="I52" i="10"/>
  <c r="I61" i="9"/>
  <c r="I91" i="9"/>
  <c r="I32" i="10"/>
  <c r="I85" i="10"/>
  <c r="I149" i="10"/>
  <c r="I57" i="10"/>
  <c r="I89" i="10"/>
  <c r="I186" i="10"/>
  <c r="I56" i="10"/>
  <c r="I22" i="10"/>
  <c r="J4" i="10"/>
  <c r="I4" i="10"/>
  <c r="I36" i="10"/>
  <c r="I93" i="10"/>
  <c r="I157" i="10"/>
  <c r="I72" i="10"/>
  <c r="I26" i="10"/>
  <c r="I117" i="10"/>
  <c r="I194" i="10"/>
  <c r="I109" i="10"/>
  <c r="I60" i="10"/>
  <c r="I7" i="10"/>
  <c r="I46" i="10"/>
  <c r="I8" i="10"/>
  <c r="I104" i="10"/>
  <c r="I165" i="10"/>
  <c r="I80" i="10"/>
  <c r="I39" i="10"/>
  <c r="I130" i="10"/>
  <c r="I206" i="10"/>
  <c r="I9" i="10"/>
  <c r="I64" i="10"/>
  <c r="I11" i="10"/>
  <c r="I50" i="10"/>
  <c r="I12" i="10"/>
  <c r="I33" i="10"/>
  <c r="I112" i="10"/>
  <c r="I173" i="10"/>
  <c r="I88" i="10"/>
  <c r="I45" i="10"/>
  <c r="I138" i="10"/>
  <c r="I214" i="10"/>
  <c r="I13" i="10"/>
  <c r="I68" i="10"/>
  <c r="I15" i="10"/>
  <c r="I54" i="10"/>
  <c r="I16" i="10"/>
  <c r="I42" i="10"/>
  <c r="I120" i="10"/>
  <c r="I181" i="10"/>
  <c r="I25" i="10"/>
  <c r="I61" i="10"/>
  <c r="I146" i="10"/>
  <c r="I230" i="10"/>
  <c r="I58" i="10"/>
  <c r="I20" i="10"/>
  <c r="I51" i="10"/>
  <c r="I125" i="10"/>
  <c r="I189" i="10"/>
  <c r="I38" i="10"/>
  <c r="I74" i="10"/>
  <c r="I162" i="10"/>
  <c r="I246" i="10"/>
  <c r="I17" i="10"/>
  <c r="I6" i="10"/>
  <c r="I44" i="10"/>
  <c r="I10" i="10"/>
  <c r="I23" i="10"/>
  <c r="I62" i="10"/>
  <c r="I24" i="10"/>
  <c r="I67" i="10"/>
  <c r="I133" i="10"/>
  <c r="I21" i="10"/>
  <c r="I59" i="10"/>
  <c r="I90" i="10"/>
  <c r="I170" i="10"/>
  <c r="I48" i="10"/>
  <c r="I14" i="10"/>
  <c r="I27" i="10"/>
  <c r="I66" i="10"/>
  <c r="I28" i="10"/>
  <c r="I77" i="10"/>
  <c r="I141" i="10"/>
  <c r="I37" i="10"/>
  <c r="I81" i="10"/>
  <c r="I101" i="10"/>
  <c r="I178" i="10"/>
  <c r="I83" i="9"/>
  <c r="I254" i="10"/>
  <c r="I262" i="10"/>
  <c r="I270" i="10"/>
  <c r="I278" i="10"/>
  <c r="I40" i="10"/>
  <c r="I238" i="10"/>
  <c r="I47" i="10"/>
  <c r="I63" i="10"/>
  <c r="I75" i="10"/>
  <c r="I91" i="10"/>
  <c r="I102" i="10"/>
  <c r="I118" i="10"/>
  <c r="I123" i="10"/>
  <c r="I131" i="10"/>
  <c r="I139" i="10"/>
  <c r="I83" i="10"/>
  <c r="I75" i="9"/>
  <c r="I147" i="10"/>
  <c r="I11" i="9"/>
  <c r="I155" i="10"/>
  <c r="J4" i="9"/>
  <c r="I163" i="10"/>
  <c r="I13" i="9"/>
  <c r="I59" i="9"/>
  <c r="I195" i="10"/>
  <c r="I107" i="9"/>
  <c r="I179" i="10"/>
  <c r="I199" i="10"/>
  <c r="I223" i="10"/>
  <c r="I92" i="10"/>
  <c r="I207" i="10"/>
  <c r="I215" i="10"/>
  <c r="I239" i="10"/>
  <c r="I35" i="10"/>
  <c r="I255" i="10"/>
  <c r="I263" i="10"/>
  <c r="I271" i="10"/>
  <c r="I9" i="9"/>
  <c r="I25" i="9"/>
  <c r="I41" i="9"/>
  <c r="I57" i="9"/>
  <c r="I73" i="9"/>
  <c r="I89" i="9"/>
  <c r="I105" i="9"/>
  <c r="I117" i="9"/>
  <c r="I125" i="9"/>
  <c r="I133" i="9"/>
  <c r="I141" i="9"/>
  <c r="I149" i="9"/>
  <c r="I157" i="9"/>
  <c r="I165" i="9"/>
  <c r="I173" i="9"/>
  <c r="I181" i="9"/>
  <c r="I189" i="9"/>
  <c r="I197" i="9"/>
  <c r="I205" i="9"/>
  <c r="I213" i="9"/>
  <c r="I221" i="9"/>
  <c r="I229" i="9"/>
  <c r="I237" i="9"/>
  <c r="I245" i="9"/>
  <c r="I253" i="9"/>
  <c r="I261" i="9"/>
  <c r="I269" i="9"/>
  <c r="I277" i="9"/>
  <c r="I285" i="9"/>
  <c r="I293" i="9"/>
  <c r="I301" i="9"/>
  <c r="I309" i="9"/>
  <c r="I317" i="9"/>
  <c r="I325" i="9"/>
  <c r="I333" i="9"/>
  <c r="I341" i="9"/>
  <c r="I349" i="9"/>
  <c r="I357" i="9"/>
  <c r="I365" i="9"/>
  <c r="I373" i="9"/>
  <c r="I381" i="9"/>
  <c r="I389" i="9"/>
  <c r="I397" i="9"/>
  <c r="I405" i="9"/>
  <c r="I413" i="9"/>
  <c r="I421" i="9"/>
  <c r="I429" i="9"/>
  <c r="I437" i="9"/>
  <c r="I445" i="9"/>
  <c r="I453" i="9"/>
  <c r="I461" i="9"/>
  <c r="I469" i="9"/>
  <c r="I477" i="9"/>
  <c r="I485" i="9"/>
  <c r="I493" i="9"/>
  <c r="I501" i="9"/>
  <c r="I509" i="9"/>
  <c r="I517" i="9"/>
  <c r="I525" i="9"/>
  <c r="I533" i="9"/>
  <c r="I541" i="9"/>
  <c r="I549" i="9"/>
  <c r="I557" i="9"/>
  <c r="I565" i="9"/>
  <c r="I573" i="9"/>
  <c r="I581" i="9"/>
  <c r="I589" i="9"/>
  <c r="I597" i="9"/>
  <c r="I605" i="9"/>
  <c r="I613" i="9"/>
  <c r="I621" i="9"/>
  <c r="I629" i="9"/>
  <c r="I637" i="9"/>
  <c r="I645" i="9"/>
  <c r="I653" i="9"/>
  <c r="I661" i="9"/>
  <c r="I669" i="9"/>
  <c r="I677" i="9"/>
  <c r="I685" i="9"/>
  <c r="I693" i="9"/>
  <c r="I8" i="9"/>
  <c r="I116" i="9"/>
  <c r="I148" i="9"/>
  <c r="I196" i="9"/>
  <c r="I10" i="9"/>
  <c r="I26" i="9"/>
  <c r="I42" i="9"/>
  <c r="I58" i="9"/>
  <c r="I74" i="9"/>
  <c r="I90" i="9"/>
  <c r="I106" i="9"/>
  <c r="I118" i="9"/>
  <c r="I126" i="9"/>
  <c r="I134" i="9"/>
  <c r="I142" i="9"/>
  <c r="I150" i="9"/>
  <c r="I158" i="9"/>
  <c r="I166" i="9"/>
  <c r="I174" i="9"/>
  <c r="I182" i="9"/>
  <c r="I190" i="9"/>
  <c r="I198" i="9"/>
  <c r="I206" i="9"/>
  <c r="I214" i="9"/>
  <c r="I222" i="9"/>
  <c r="I230" i="9"/>
  <c r="I238" i="9"/>
  <c r="I246" i="9"/>
  <c r="I254" i="9"/>
  <c r="I262" i="9"/>
  <c r="I270" i="9"/>
  <c r="I278" i="9"/>
  <c r="I286" i="9"/>
  <c r="I294" i="9"/>
  <c r="I302" i="9"/>
  <c r="I310" i="9"/>
  <c r="I318" i="9"/>
  <c r="I326" i="9"/>
  <c r="I334" i="9"/>
  <c r="I342" i="9"/>
  <c r="I350" i="9"/>
  <c r="I358" i="9"/>
  <c r="I366" i="9"/>
  <c r="I374" i="9"/>
  <c r="I382" i="9"/>
  <c r="I390" i="9"/>
  <c r="I398" i="9"/>
  <c r="I406" i="9"/>
  <c r="I414" i="9"/>
  <c r="I422" i="9"/>
  <c r="I430" i="9"/>
  <c r="I438" i="9"/>
  <c r="I446" i="9"/>
  <c r="I454" i="9"/>
  <c r="I462" i="9"/>
  <c r="I470" i="9"/>
  <c r="I478" i="9"/>
  <c r="I486" i="9"/>
  <c r="I494" i="9"/>
  <c r="I502" i="9"/>
  <c r="I510" i="9"/>
  <c r="I518" i="9"/>
  <c r="I526" i="9"/>
  <c r="I534" i="9"/>
  <c r="I542" i="9"/>
  <c r="I550" i="9"/>
  <c r="I558" i="9"/>
  <c r="I566" i="9"/>
  <c r="I574" i="9"/>
  <c r="I582" i="9"/>
  <c r="I590" i="9"/>
  <c r="I598" i="9"/>
  <c r="I606" i="9"/>
  <c r="I614" i="9"/>
  <c r="I622" i="9"/>
  <c r="I630" i="9"/>
  <c r="I638" i="9"/>
  <c r="I646" i="9"/>
  <c r="I654" i="9"/>
  <c r="I662" i="9"/>
  <c r="I670" i="9"/>
  <c r="I678" i="9"/>
  <c r="I686" i="9"/>
  <c r="I694" i="9"/>
  <c r="I701" i="9"/>
  <c r="I88" i="9"/>
  <c r="I188" i="9"/>
  <c r="I244" i="9"/>
  <c r="I12" i="9"/>
  <c r="I28" i="9"/>
  <c r="I44" i="9"/>
  <c r="I60" i="9"/>
  <c r="I76" i="9"/>
  <c r="I92" i="9"/>
  <c r="I108" i="9"/>
  <c r="I119" i="9"/>
  <c r="I127" i="9"/>
  <c r="I135" i="9"/>
  <c r="I143" i="9"/>
  <c r="I151" i="9"/>
  <c r="I159" i="9"/>
  <c r="I167" i="9"/>
  <c r="I175" i="9"/>
  <c r="I183" i="9"/>
  <c r="I191" i="9"/>
  <c r="I199" i="9"/>
  <c r="I207" i="9"/>
  <c r="I215" i="9"/>
  <c r="I223" i="9"/>
  <c r="I231" i="9"/>
  <c r="I239" i="9"/>
  <c r="I247" i="9"/>
  <c r="I255" i="9"/>
  <c r="I263" i="9"/>
  <c r="I271" i="9"/>
  <c r="I279" i="9"/>
  <c r="I287" i="9"/>
  <c r="I295" i="9"/>
  <c r="I303" i="9"/>
  <c r="I311" i="9"/>
  <c r="I319" i="9"/>
  <c r="I327" i="9"/>
  <c r="I335" i="9"/>
  <c r="I343" i="9"/>
  <c r="I351" i="9"/>
  <c r="I359" i="9"/>
  <c r="I367" i="9"/>
  <c r="I375" i="9"/>
  <c r="I383" i="9"/>
  <c r="I391" i="9"/>
  <c r="I399" i="9"/>
  <c r="I407" i="9"/>
  <c r="I415" i="9"/>
  <c r="I423" i="9"/>
  <c r="I431" i="9"/>
  <c r="I439" i="9"/>
  <c r="I447" i="9"/>
  <c r="I455" i="9"/>
  <c r="I463" i="9"/>
  <c r="I471" i="9"/>
  <c r="I479" i="9"/>
  <c r="I487" i="9"/>
  <c r="I495" i="9"/>
  <c r="I503" i="9"/>
  <c r="I511" i="9"/>
  <c r="I519" i="9"/>
  <c r="I527" i="9"/>
  <c r="I535" i="9"/>
  <c r="I543" i="9"/>
  <c r="I551" i="9"/>
  <c r="I559" i="9"/>
  <c r="I567" i="9"/>
  <c r="I575" i="9"/>
  <c r="I583" i="9"/>
  <c r="I591" i="9"/>
  <c r="I599" i="9"/>
  <c r="I607" i="9"/>
  <c r="I615" i="9"/>
  <c r="I623" i="9"/>
  <c r="I631" i="9"/>
  <c r="I639" i="9"/>
  <c r="I647" i="9"/>
  <c r="I655" i="9"/>
  <c r="I663" i="9"/>
  <c r="I671" i="9"/>
  <c r="I679" i="9"/>
  <c r="I687" i="9"/>
  <c r="I695" i="9"/>
  <c r="I40" i="9"/>
  <c r="I132" i="9"/>
  <c r="I172" i="9"/>
  <c r="I212" i="9"/>
  <c r="I16" i="9"/>
  <c r="I32" i="9"/>
  <c r="I48" i="9"/>
  <c r="I64" i="9"/>
  <c r="I80" i="9"/>
  <c r="I96" i="9"/>
  <c r="I112" i="9"/>
  <c r="I120" i="9"/>
  <c r="I128" i="9"/>
  <c r="I136" i="9"/>
  <c r="I144" i="9"/>
  <c r="I152" i="9"/>
  <c r="I160" i="9"/>
  <c r="I168" i="9"/>
  <c r="I176" i="9"/>
  <c r="I184" i="9"/>
  <c r="I192" i="9"/>
  <c r="I200" i="9"/>
  <c r="I208" i="9"/>
  <c r="I216" i="9"/>
  <c r="I224" i="9"/>
  <c r="I232" i="9"/>
  <c r="I240" i="9"/>
  <c r="I248" i="9"/>
  <c r="I256" i="9"/>
  <c r="I264" i="9"/>
  <c r="I272" i="9"/>
  <c r="I280" i="9"/>
  <c r="I288" i="9"/>
  <c r="I296" i="9"/>
  <c r="I304" i="9"/>
  <c r="I312" i="9"/>
  <c r="I320" i="9"/>
  <c r="I328" i="9"/>
  <c r="I336" i="9"/>
  <c r="I344" i="9"/>
  <c r="I352" i="9"/>
  <c r="I360" i="9"/>
  <c r="I368" i="9"/>
  <c r="I376" i="9"/>
  <c r="I384" i="9"/>
  <c r="I392" i="9"/>
  <c r="I400" i="9"/>
  <c r="I408" i="9"/>
  <c r="I416" i="9"/>
  <c r="I424" i="9"/>
  <c r="I432" i="9"/>
  <c r="I440" i="9"/>
  <c r="I448" i="9"/>
  <c r="I456" i="9"/>
  <c r="I464" i="9"/>
  <c r="I472" i="9"/>
  <c r="I480" i="9"/>
  <c r="I488" i="9"/>
  <c r="I496" i="9"/>
  <c r="I504" i="9"/>
  <c r="I512" i="9"/>
  <c r="I520" i="9"/>
  <c r="I528" i="9"/>
  <c r="I536" i="9"/>
  <c r="I544" i="9"/>
  <c r="I552" i="9"/>
  <c r="I560" i="9"/>
  <c r="I568" i="9"/>
  <c r="I576" i="9"/>
  <c r="I584" i="9"/>
  <c r="I592" i="9"/>
  <c r="I600" i="9"/>
  <c r="I608" i="9"/>
  <c r="I616" i="9"/>
  <c r="I624" i="9"/>
  <c r="I632" i="9"/>
  <c r="I640" i="9"/>
  <c r="I648" i="9"/>
  <c r="I656" i="9"/>
  <c r="I664" i="9"/>
  <c r="I672" i="9"/>
  <c r="I680" i="9"/>
  <c r="I688" i="9"/>
  <c r="I696" i="9"/>
  <c r="I104" i="9"/>
  <c r="I17" i="9"/>
  <c r="I33" i="9"/>
  <c r="I49" i="9"/>
  <c r="I65" i="9"/>
  <c r="I81" i="9"/>
  <c r="I97" i="9"/>
  <c r="I113" i="9"/>
  <c r="I121" i="9"/>
  <c r="I129" i="9"/>
  <c r="I137" i="9"/>
  <c r="I145" i="9"/>
  <c r="I153" i="9"/>
  <c r="I161" i="9"/>
  <c r="I169" i="9"/>
  <c r="I177" i="9"/>
  <c r="I185" i="9"/>
  <c r="I193" i="9"/>
  <c r="I201" i="9"/>
  <c r="I209" i="9"/>
  <c r="I217" i="9"/>
  <c r="I225" i="9"/>
  <c r="I233" i="9"/>
  <c r="I241" i="9"/>
  <c r="I249" i="9"/>
  <c r="I257" i="9"/>
  <c r="I265" i="9"/>
  <c r="I273" i="9"/>
  <c r="I281" i="9"/>
  <c r="I289" i="9"/>
  <c r="I297" i="9"/>
  <c r="I305" i="9"/>
  <c r="I313" i="9"/>
  <c r="I321" i="9"/>
  <c r="I329" i="9"/>
  <c r="I337" i="9"/>
  <c r="I345" i="9"/>
  <c r="I353" i="9"/>
  <c r="I361" i="9"/>
  <c r="I369" i="9"/>
  <c r="I377" i="9"/>
  <c r="I385" i="9"/>
  <c r="I393" i="9"/>
  <c r="I401" i="9"/>
  <c r="I409" i="9"/>
  <c r="I417" i="9"/>
  <c r="I425" i="9"/>
  <c r="I433" i="9"/>
  <c r="I441" i="9"/>
  <c r="I449" i="9"/>
  <c r="I457" i="9"/>
  <c r="I465" i="9"/>
  <c r="I473" i="9"/>
  <c r="I481" i="9"/>
  <c r="I489" i="9"/>
  <c r="I497" i="9"/>
  <c r="I505" i="9"/>
  <c r="I513" i="9"/>
  <c r="I521" i="9"/>
  <c r="I529" i="9"/>
  <c r="I537" i="9"/>
  <c r="I545" i="9"/>
  <c r="I553" i="9"/>
  <c r="I561" i="9"/>
  <c r="I569" i="9"/>
  <c r="I577" i="9"/>
  <c r="I585" i="9"/>
  <c r="I593" i="9"/>
  <c r="I601" i="9"/>
  <c r="I609" i="9"/>
  <c r="I617" i="9"/>
  <c r="I625" i="9"/>
  <c r="I633" i="9"/>
  <c r="I641" i="9"/>
  <c r="I649" i="9"/>
  <c r="I657" i="9"/>
  <c r="I665" i="9"/>
  <c r="I673" i="9"/>
  <c r="I681" i="9"/>
  <c r="I689" i="9"/>
  <c r="I697" i="9"/>
  <c r="I24" i="9"/>
  <c r="I124" i="9"/>
  <c r="I156" i="9"/>
  <c r="I204" i="9"/>
  <c r="I260" i="9"/>
  <c r="I18" i="9"/>
  <c r="I34" i="9"/>
  <c r="I50" i="9"/>
  <c r="I66" i="9"/>
  <c r="I82" i="9"/>
  <c r="I98" i="9"/>
  <c r="I114" i="9"/>
  <c r="I122" i="9"/>
  <c r="I130" i="9"/>
  <c r="I138" i="9"/>
  <c r="I146" i="9"/>
  <c r="I154" i="9"/>
  <c r="I162" i="9"/>
  <c r="I170" i="9"/>
  <c r="I178" i="9"/>
  <c r="I186" i="9"/>
  <c r="I194" i="9"/>
  <c r="I202" i="9"/>
  <c r="I210" i="9"/>
  <c r="I218" i="9"/>
  <c r="I226" i="9"/>
  <c r="I234" i="9"/>
  <c r="I242" i="9"/>
  <c r="I250" i="9"/>
  <c r="I258" i="9"/>
  <c r="I266" i="9"/>
  <c r="I274" i="9"/>
  <c r="I282" i="9"/>
  <c r="I290" i="9"/>
  <c r="I298" i="9"/>
  <c r="I306" i="9"/>
  <c r="I314" i="9"/>
  <c r="I322" i="9"/>
  <c r="I330" i="9"/>
  <c r="I338" i="9"/>
  <c r="I346" i="9"/>
  <c r="I354" i="9"/>
  <c r="I362" i="9"/>
  <c r="I370" i="9"/>
  <c r="I378" i="9"/>
  <c r="I386" i="9"/>
  <c r="I394" i="9"/>
  <c r="I402" i="9"/>
  <c r="I410" i="9"/>
  <c r="I418" i="9"/>
  <c r="I426" i="9"/>
  <c r="I434" i="9"/>
  <c r="I442" i="9"/>
  <c r="I450" i="9"/>
  <c r="I458" i="9"/>
  <c r="I466" i="9"/>
  <c r="I474" i="9"/>
  <c r="I482" i="9"/>
  <c r="I490" i="9"/>
  <c r="I498" i="9"/>
  <c r="I506" i="9"/>
  <c r="I514" i="9"/>
  <c r="I522" i="9"/>
  <c r="I530" i="9"/>
  <c r="I538" i="9"/>
  <c r="I546" i="9"/>
  <c r="I554" i="9"/>
  <c r="I562" i="9"/>
  <c r="I570" i="9"/>
  <c r="I578" i="9"/>
  <c r="I586" i="9"/>
  <c r="I594" i="9"/>
  <c r="I602" i="9"/>
  <c r="I610" i="9"/>
  <c r="I618" i="9"/>
  <c r="I626" i="9"/>
  <c r="I634" i="9"/>
  <c r="I642" i="9"/>
  <c r="I650" i="9"/>
  <c r="I658" i="9"/>
  <c r="I666" i="9"/>
  <c r="I674" i="9"/>
  <c r="I682" i="9"/>
  <c r="I690" i="9"/>
  <c r="I698" i="9"/>
  <c r="I72" i="9"/>
  <c r="I164" i="9"/>
  <c r="I236" i="9"/>
  <c r="I4" i="9"/>
  <c r="I20" i="9"/>
  <c r="I36" i="9"/>
  <c r="I52" i="9"/>
  <c r="I68" i="9"/>
  <c r="I84" i="9"/>
  <c r="I100" i="9"/>
  <c r="I115" i="9"/>
  <c r="I123" i="9"/>
  <c r="I131" i="9"/>
  <c r="I139" i="9"/>
  <c r="I147" i="9"/>
  <c r="I155" i="9"/>
  <c r="I163" i="9"/>
  <c r="I171" i="9"/>
  <c r="I179" i="9"/>
  <c r="I187" i="9"/>
  <c r="I195" i="9"/>
  <c r="I203" i="9"/>
  <c r="I211" i="9"/>
  <c r="I219" i="9"/>
  <c r="I227" i="9"/>
  <c r="I235" i="9"/>
  <c r="I243" i="9"/>
  <c r="I251" i="9"/>
  <c r="I259" i="9"/>
  <c r="I267" i="9"/>
  <c r="I275" i="9"/>
  <c r="I283" i="9"/>
  <c r="I291" i="9"/>
  <c r="I299" i="9"/>
  <c r="I307" i="9"/>
  <c r="I315" i="9"/>
  <c r="I323" i="9"/>
  <c r="I331" i="9"/>
  <c r="I339" i="9"/>
  <c r="I347" i="9"/>
  <c r="I355" i="9"/>
  <c r="I363" i="9"/>
  <c r="I371" i="9"/>
  <c r="I379" i="9"/>
  <c r="I387" i="9"/>
  <c r="I395" i="9"/>
  <c r="I403" i="9"/>
  <c r="I411" i="9"/>
  <c r="I419" i="9"/>
  <c r="I427" i="9"/>
  <c r="I435" i="9"/>
  <c r="I443" i="9"/>
  <c r="I451" i="9"/>
  <c r="I459" i="9"/>
  <c r="I467" i="9"/>
  <c r="I475" i="9"/>
  <c r="I483" i="9"/>
  <c r="I491" i="9"/>
  <c r="I499" i="9"/>
  <c r="I507" i="9"/>
  <c r="I515" i="9"/>
  <c r="I523" i="9"/>
  <c r="I531" i="9"/>
  <c r="I539" i="9"/>
  <c r="I547" i="9"/>
  <c r="I555" i="9"/>
  <c r="I563" i="9"/>
  <c r="I571" i="9"/>
  <c r="I579" i="9"/>
  <c r="I587" i="9"/>
  <c r="I595" i="9"/>
  <c r="I603" i="9"/>
  <c r="I611" i="9"/>
  <c r="I619" i="9"/>
  <c r="I627" i="9"/>
  <c r="I635" i="9"/>
  <c r="I643" i="9"/>
  <c r="I651" i="9"/>
  <c r="I659" i="9"/>
  <c r="I667" i="9"/>
  <c r="I675" i="9"/>
  <c r="I683" i="9"/>
  <c r="I691" i="9"/>
  <c r="I699" i="9"/>
  <c r="I56" i="9"/>
  <c r="I140" i="9"/>
  <c r="I180" i="9"/>
  <c r="I220" i="9"/>
  <c r="I276" i="9"/>
  <c r="I340" i="9"/>
  <c r="I404" i="9"/>
  <c r="I468" i="9"/>
  <c r="I532" i="9"/>
  <c r="I596" i="9"/>
  <c r="I660" i="9"/>
  <c r="I268" i="9"/>
  <c r="I524" i="9"/>
  <c r="I652" i="9"/>
  <c r="I284" i="9"/>
  <c r="I348" i="9"/>
  <c r="I412" i="9"/>
  <c r="I476" i="9"/>
  <c r="I540" i="9"/>
  <c r="I604" i="9"/>
  <c r="I668" i="9"/>
  <c r="I292" i="9"/>
  <c r="I356" i="9"/>
  <c r="I420" i="9"/>
  <c r="I484" i="9"/>
  <c r="I548" i="9"/>
  <c r="I612" i="9"/>
  <c r="I676" i="9"/>
  <c r="I300" i="9"/>
  <c r="I364" i="9"/>
  <c r="I428" i="9"/>
  <c r="I492" i="9"/>
  <c r="I556" i="9"/>
  <c r="I620" i="9"/>
  <c r="I684" i="9"/>
  <c r="I460" i="9"/>
  <c r="I308" i="9"/>
  <c r="I372" i="9"/>
  <c r="I436" i="9"/>
  <c r="I500" i="9"/>
  <c r="I564" i="9"/>
  <c r="I628" i="9"/>
  <c r="I692" i="9"/>
  <c r="I228" i="9"/>
  <c r="I316" i="9"/>
  <c r="I380" i="9"/>
  <c r="I444" i="9"/>
  <c r="I508" i="9"/>
  <c r="I572" i="9"/>
  <c r="I636" i="9"/>
  <c r="I700" i="9"/>
  <c r="I396" i="9"/>
  <c r="I588" i="9"/>
  <c r="I252" i="9"/>
  <c r="I324" i="9"/>
  <c r="I388" i="9"/>
  <c r="I452" i="9"/>
  <c r="I516" i="9"/>
  <c r="I580" i="9"/>
  <c r="I644" i="9"/>
  <c r="I332" i="9"/>
  <c r="I103" i="10"/>
  <c r="I279" i="10"/>
  <c r="I5" i="10"/>
  <c r="I71" i="10"/>
  <c r="I96" i="10"/>
  <c r="I108" i="10"/>
  <c r="I122" i="10"/>
  <c r="I135" i="10"/>
  <c r="I148" i="10"/>
  <c r="I160" i="10"/>
  <c r="I174" i="10"/>
  <c r="I185" i="10"/>
  <c r="I198" i="10"/>
  <c r="I209" i="10"/>
  <c r="I219" i="10"/>
  <c r="I229" i="10"/>
  <c r="I241" i="10"/>
  <c r="I251" i="10"/>
  <c r="I261" i="10"/>
  <c r="I273" i="10"/>
  <c r="I283" i="10"/>
  <c r="I291" i="10"/>
  <c r="I299" i="10"/>
  <c r="I307" i="10"/>
  <c r="I315" i="10"/>
  <c r="I323" i="10"/>
  <c r="I331" i="10"/>
  <c r="I339" i="10"/>
  <c r="I347" i="10"/>
  <c r="I355" i="10"/>
  <c r="I363" i="10"/>
  <c r="I371" i="10"/>
  <c r="I379" i="10"/>
  <c r="I387" i="10"/>
  <c r="I395" i="10"/>
  <c r="I403" i="10"/>
  <c r="I411" i="10"/>
  <c r="I419" i="10"/>
  <c r="I427" i="10"/>
  <c r="I435" i="10"/>
  <c r="I443" i="10"/>
  <c r="I451" i="10"/>
  <c r="I459" i="10"/>
  <c r="I467" i="10"/>
  <c r="I475" i="10"/>
  <c r="I483" i="10"/>
  <c r="I491" i="10"/>
  <c r="I499" i="10"/>
  <c r="I507" i="10"/>
  <c r="I515" i="10"/>
  <c r="I523" i="10"/>
  <c r="I531" i="10"/>
  <c r="I539" i="10"/>
  <c r="I547" i="10"/>
  <c r="I555" i="10"/>
  <c r="I563" i="10"/>
  <c r="I571" i="10"/>
  <c r="I579" i="10"/>
  <c r="I587" i="10"/>
  <c r="I595" i="10"/>
  <c r="I603" i="10"/>
  <c r="I611" i="10"/>
  <c r="I619" i="10"/>
  <c r="I627" i="10"/>
  <c r="I635" i="10"/>
  <c r="I643" i="10"/>
  <c r="I651" i="10"/>
  <c r="I659" i="10"/>
  <c r="I667" i="10"/>
  <c r="I675" i="10"/>
  <c r="I683" i="10"/>
  <c r="I691" i="10"/>
  <c r="I699" i="10"/>
  <c r="I34" i="10"/>
  <c r="I79" i="10"/>
  <c r="I98" i="10"/>
  <c r="I113" i="10"/>
  <c r="I126" i="10"/>
  <c r="I137" i="10"/>
  <c r="I151" i="10"/>
  <c r="I164" i="10"/>
  <c r="I176" i="10"/>
  <c r="I190" i="10"/>
  <c r="I201" i="10"/>
  <c r="I211" i="10"/>
  <c r="I221" i="10"/>
  <c r="I233" i="10"/>
  <c r="I243" i="10"/>
  <c r="I253" i="10"/>
  <c r="I265" i="10"/>
  <c r="I275" i="10"/>
  <c r="I285" i="10"/>
  <c r="I293" i="10"/>
  <c r="I301" i="10"/>
  <c r="I309" i="10"/>
  <c r="I317" i="10"/>
  <c r="I325" i="10"/>
  <c r="I333" i="10"/>
  <c r="I341" i="10"/>
  <c r="I349" i="10"/>
  <c r="I357" i="10"/>
  <c r="I365" i="10"/>
  <c r="I373" i="10"/>
  <c r="I381" i="10"/>
  <c r="I389" i="10"/>
  <c r="I397" i="10"/>
  <c r="I405" i="10"/>
  <c r="I413" i="10"/>
  <c r="I421" i="10"/>
  <c r="I429" i="10"/>
  <c r="I437" i="10"/>
  <c r="I445" i="10"/>
  <c r="I453" i="10"/>
  <c r="I461" i="10"/>
  <c r="I469" i="10"/>
  <c r="I477" i="10"/>
  <c r="I485" i="10"/>
  <c r="I493" i="10"/>
  <c r="I501" i="10"/>
  <c r="I509" i="10"/>
  <c r="I517" i="10"/>
  <c r="I525" i="10"/>
  <c r="I533" i="10"/>
  <c r="I541" i="10"/>
  <c r="I549" i="10"/>
  <c r="I557" i="10"/>
  <c r="I565" i="10"/>
  <c r="I573" i="10"/>
  <c r="I581" i="10"/>
  <c r="I589" i="10"/>
  <c r="I597" i="10"/>
  <c r="I605" i="10"/>
  <c r="I613" i="10"/>
  <c r="I621" i="10"/>
  <c r="I629" i="10"/>
  <c r="I637" i="10"/>
  <c r="I645" i="10"/>
  <c r="I653" i="10"/>
  <c r="I661" i="10"/>
  <c r="I669" i="10"/>
  <c r="I677" i="10"/>
  <c r="I685" i="10"/>
  <c r="I693" i="10"/>
  <c r="I41" i="10"/>
  <c r="I84" i="10"/>
  <c r="I99" i="10"/>
  <c r="I114" i="10"/>
  <c r="I127" i="10"/>
  <c r="I140" i="10"/>
  <c r="I152" i="10"/>
  <c r="I166" i="10"/>
  <c r="I177" i="10"/>
  <c r="I191" i="10"/>
  <c r="I202" i="10"/>
  <c r="I212" i="10"/>
  <c r="I224" i="10"/>
  <c r="I234" i="10"/>
  <c r="I244" i="10"/>
  <c r="I256" i="10"/>
  <c r="I266" i="10"/>
  <c r="I276" i="10"/>
  <c r="I286" i="10"/>
  <c r="I294" i="10"/>
  <c r="I302" i="10"/>
  <c r="I310" i="10"/>
  <c r="I318" i="10"/>
  <c r="I326" i="10"/>
  <c r="I334" i="10"/>
  <c r="I342" i="10"/>
  <c r="I350" i="10"/>
  <c r="I358" i="10"/>
  <c r="I366" i="10"/>
  <c r="I374" i="10"/>
  <c r="I382" i="10"/>
  <c r="I390" i="10"/>
  <c r="I398" i="10"/>
  <c r="I406" i="10"/>
  <c r="I414" i="10"/>
  <c r="I422" i="10"/>
  <c r="I430" i="10"/>
  <c r="I438" i="10"/>
  <c r="I446" i="10"/>
  <c r="I454" i="10"/>
  <c r="I462" i="10"/>
  <c r="I470" i="10"/>
  <c r="I478" i="10"/>
  <c r="I486" i="10"/>
  <c r="I494" i="10"/>
  <c r="I502" i="10"/>
  <c r="I510" i="10"/>
  <c r="I518" i="10"/>
  <c r="I526" i="10"/>
  <c r="I534" i="10"/>
  <c r="I542" i="10"/>
  <c r="I550" i="10"/>
  <c r="I558" i="10"/>
  <c r="I566" i="10"/>
  <c r="I574" i="10"/>
  <c r="I582" i="10"/>
  <c r="I590" i="10"/>
  <c r="I598" i="10"/>
  <c r="I606" i="10"/>
  <c r="I614" i="10"/>
  <c r="I622" i="10"/>
  <c r="I630" i="10"/>
  <c r="I638" i="10"/>
  <c r="I646" i="10"/>
  <c r="I654" i="10"/>
  <c r="I662" i="10"/>
  <c r="I670" i="10"/>
  <c r="I678" i="10"/>
  <c r="I686" i="10"/>
  <c r="I694" i="10"/>
  <c r="I701" i="10"/>
  <c r="I49" i="10"/>
  <c r="I86" i="10"/>
  <c r="I100" i="10"/>
  <c r="I115" i="10"/>
  <c r="I128" i="10"/>
  <c r="I142" i="10"/>
  <c r="I153" i="10"/>
  <c r="I167" i="10"/>
  <c r="I180" i="10"/>
  <c r="I192" i="10"/>
  <c r="I203" i="10"/>
  <c r="I213" i="10"/>
  <c r="I225" i="10"/>
  <c r="I235" i="10"/>
  <c r="I245" i="10"/>
  <c r="I257" i="10"/>
  <c r="I267" i="10"/>
  <c r="I277" i="10"/>
  <c r="I287" i="10"/>
  <c r="I295" i="10"/>
  <c r="I303" i="10"/>
  <c r="I311" i="10"/>
  <c r="I319" i="10"/>
  <c r="I327" i="10"/>
  <c r="I335" i="10"/>
  <c r="I343" i="10"/>
  <c r="I351" i="10"/>
  <c r="I359" i="10"/>
  <c r="I367" i="10"/>
  <c r="I375" i="10"/>
  <c r="I383" i="10"/>
  <c r="I391" i="10"/>
  <c r="I399" i="10"/>
  <c r="I407" i="10"/>
  <c r="I415" i="10"/>
  <c r="I423" i="10"/>
  <c r="I431" i="10"/>
  <c r="I439" i="10"/>
  <c r="I447" i="10"/>
  <c r="I455" i="10"/>
  <c r="I463" i="10"/>
  <c r="I471" i="10"/>
  <c r="I479" i="10"/>
  <c r="I487" i="10"/>
  <c r="I495" i="10"/>
  <c r="I503" i="10"/>
  <c r="I511" i="10"/>
  <c r="I519" i="10"/>
  <c r="I527" i="10"/>
  <c r="I535" i="10"/>
  <c r="I543" i="10"/>
  <c r="I551" i="10"/>
  <c r="I559" i="10"/>
  <c r="I567" i="10"/>
  <c r="I575" i="10"/>
  <c r="I583" i="10"/>
  <c r="I591" i="10"/>
  <c r="I599" i="10"/>
  <c r="I607" i="10"/>
  <c r="I615" i="10"/>
  <c r="I623" i="10"/>
  <c r="I631" i="10"/>
  <c r="I639" i="10"/>
  <c r="I647" i="10"/>
  <c r="I655" i="10"/>
  <c r="I663" i="10"/>
  <c r="I671" i="10"/>
  <c r="I679" i="10"/>
  <c r="I687" i="10"/>
  <c r="I695" i="10"/>
  <c r="I97" i="10"/>
  <c r="I124" i="10"/>
  <c r="I150" i="10"/>
  <c r="I175" i="10"/>
  <c r="I200" i="10"/>
  <c r="I220" i="10"/>
  <c r="I242" i="10"/>
  <c r="I264" i="10"/>
  <c r="I284" i="10"/>
  <c r="I300" i="10"/>
  <c r="I316" i="10"/>
  <c r="I332" i="10"/>
  <c r="I348" i="10"/>
  <c r="I364" i="10"/>
  <c r="I380" i="10"/>
  <c r="I396" i="10"/>
  <c r="I412" i="10"/>
  <c r="I428" i="10"/>
  <c r="I444" i="10"/>
  <c r="I460" i="10"/>
  <c r="I476" i="10"/>
  <c r="I492" i="10"/>
  <c r="I508" i="10"/>
  <c r="I524" i="10"/>
  <c r="I540" i="10"/>
  <c r="I556" i="10"/>
  <c r="I572" i="10"/>
  <c r="I588" i="10"/>
  <c r="I604" i="10"/>
  <c r="I620" i="10"/>
  <c r="I636" i="10"/>
  <c r="I652" i="10"/>
  <c r="I668" i="10"/>
  <c r="I684" i="10"/>
  <c r="I700" i="10"/>
  <c r="I65" i="10"/>
  <c r="I159" i="10"/>
  <c r="I208" i="10"/>
  <c r="I250" i="10"/>
  <c r="I290" i="10"/>
  <c r="I354" i="10"/>
  <c r="I386" i="10"/>
  <c r="I418" i="10"/>
  <c r="I450" i="10"/>
  <c r="I482" i="10"/>
  <c r="I514" i="10"/>
  <c r="I546" i="10"/>
  <c r="I578" i="10"/>
  <c r="I610" i="10"/>
  <c r="I658" i="10"/>
  <c r="I119" i="10"/>
  <c r="I259" i="10"/>
  <c r="I329" i="10"/>
  <c r="I393" i="10"/>
  <c r="I457" i="10"/>
  <c r="I537" i="10"/>
  <c r="I601" i="10"/>
  <c r="I665" i="10"/>
  <c r="I145" i="10"/>
  <c r="I53" i="10"/>
  <c r="I105" i="10"/>
  <c r="I129" i="10"/>
  <c r="I156" i="10"/>
  <c r="I182" i="10"/>
  <c r="I204" i="10"/>
  <c r="I226" i="10"/>
  <c r="I248" i="10"/>
  <c r="I268" i="10"/>
  <c r="I288" i="10"/>
  <c r="I304" i="10"/>
  <c r="I320" i="10"/>
  <c r="I336" i="10"/>
  <c r="I352" i="10"/>
  <c r="I368" i="10"/>
  <c r="I384" i="10"/>
  <c r="I400" i="10"/>
  <c r="I416" i="10"/>
  <c r="I432" i="10"/>
  <c r="I448" i="10"/>
  <c r="I464" i="10"/>
  <c r="I480" i="10"/>
  <c r="I496" i="10"/>
  <c r="I512" i="10"/>
  <c r="I528" i="10"/>
  <c r="I544" i="10"/>
  <c r="I560" i="10"/>
  <c r="I576" i="10"/>
  <c r="I592" i="10"/>
  <c r="I608" i="10"/>
  <c r="I624" i="10"/>
  <c r="I640" i="10"/>
  <c r="I656" i="10"/>
  <c r="I672" i="10"/>
  <c r="I688" i="10"/>
  <c r="I107" i="10"/>
  <c r="I626" i="10"/>
  <c r="I169" i="10"/>
  <c r="I172" i="10"/>
  <c r="I55" i="10"/>
  <c r="I106" i="10"/>
  <c r="I132" i="10"/>
  <c r="I158" i="10"/>
  <c r="I183" i="10"/>
  <c r="I205" i="10"/>
  <c r="I227" i="10"/>
  <c r="I249" i="10"/>
  <c r="I269" i="10"/>
  <c r="I289" i="10"/>
  <c r="I305" i="10"/>
  <c r="I321" i="10"/>
  <c r="I337" i="10"/>
  <c r="I353" i="10"/>
  <c r="I369" i="10"/>
  <c r="I385" i="10"/>
  <c r="I401" i="10"/>
  <c r="I417" i="10"/>
  <c r="I433" i="10"/>
  <c r="I449" i="10"/>
  <c r="I465" i="10"/>
  <c r="I481" i="10"/>
  <c r="I497" i="10"/>
  <c r="I513" i="10"/>
  <c r="I529" i="10"/>
  <c r="I545" i="10"/>
  <c r="I561" i="10"/>
  <c r="I577" i="10"/>
  <c r="I593" i="10"/>
  <c r="I609" i="10"/>
  <c r="I625" i="10"/>
  <c r="I641" i="10"/>
  <c r="I657" i="10"/>
  <c r="I673" i="10"/>
  <c r="I689" i="10"/>
  <c r="I134" i="10"/>
  <c r="I184" i="10"/>
  <c r="I228" i="10"/>
  <c r="I272" i="10"/>
  <c r="I306" i="10"/>
  <c r="I322" i="10"/>
  <c r="I338" i="10"/>
  <c r="I370" i="10"/>
  <c r="I402" i="10"/>
  <c r="I434" i="10"/>
  <c r="I466" i="10"/>
  <c r="I498" i="10"/>
  <c r="I530" i="10"/>
  <c r="I562" i="10"/>
  <c r="I594" i="10"/>
  <c r="I642" i="10"/>
  <c r="I674" i="10"/>
  <c r="I690" i="10"/>
  <c r="I144" i="10"/>
  <c r="I281" i="10"/>
  <c r="I361" i="10"/>
  <c r="I409" i="10"/>
  <c r="I473" i="10"/>
  <c r="I521" i="10"/>
  <c r="I585" i="10"/>
  <c r="I649" i="10"/>
  <c r="I121" i="10"/>
  <c r="I78" i="10"/>
  <c r="I111" i="10"/>
  <c r="I136" i="10"/>
  <c r="I161" i="10"/>
  <c r="I188" i="10"/>
  <c r="I210" i="10"/>
  <c r="I232" i="10"/>
  <c r="I252" i="10"/>
  <c r="I274" i="10"/>
  <c r="I292" i="10"/>
  <c r="I308" i="10"/>
  <c r="I324" i="10"/>
  <c r="I340" i="10"/>
  <c r="I356" i="10"/>
  <c r="I372" i="10"/>
  <c r="I388" i="10"/>
  <c r="I404" i="10"/>
  <c r="I420" i="10"/>
  <c r="I436" i="10"/>
  <c r="I452" i="10"/>
  <c r="I468" i="10"/>
  <c r="I484" i="10"/>
  <c r="I500" i="10"/>
  <c r="I516" i="10"/>
  <c r="I532" i="10"/>
  <c r="I548" i="10"/>
  <c r="I564" i="10"/>
  <c r="I580" i="10"/>
  <c r="I596" i="10"/>
  <c r="I612" i="10"/>
  <c r="I628" i="10"/>
  <c r="I644" i="10"/>
  <c r="I660" i="10"/>
  <c r="I676" i="10"/>
  <c r="I692" i="10"/>
  <c r="I196" i="10"/>
  <c r="I237" i="10"/>
  <c r="I313" i="10"/>
  <c r="I377" i="10"/>
  <c r="I425" i="10"/>
  <c r="I489" i="10"/>
  <c r="I553" i="10"/>
  <c r="I617" i="10"/>
  <c r="I681" i="10"/>
  <c r="I87" i="10"/>
  <c r="I116" i="10"/>
  <c r="I143" i="10"/>
  <c r="I168" i="10"/>
  <c r="I193" i="10"/>
  <c r="I216" i="10"/>
  <c r="I236" i="10"/>
  <c r="I258" i="10"/>
  <c r="I280" i="10"/>
  <c r="I296" i="10"/>
  <c r="I312" i="10"/>
  <c r="I328" i="10"/>
  <c r="I344" i="10"/>
  <c r="I360" i="10"/>
  <c r="I376" i="10"/>
  <c r="I392" i="10"/>
  <c r="I408" i="10"/>
  <c r="I424" i="10"/>
  <c r="I440" i="10"/>
  <c r="I456" i="10"/>
  <c r="I472" i="10"/>
  <c r="I488" i="10"/>
  <c r="I504" i="10"/>
  <c r="I520" i="10"/>
  <c r="I536" i="10"/>
  <c r="I552" i="10"/>
  <c r="I568" i="10"/>
  <c r="I584" i="10"/>
  <c r="I600" i="10"/>
  <c r="I616" i="10"/>
  <c r="I632" i="10"/>
  <c r="I648" i="10"/>
  <c r="I664" i="10"/>
  <c r="I680" i="10"/>
  <c r="I696" i="10"/>
  <c r="I94" i="10"/>
  <c r="I217" i="10"/>
  <c r="I297" i="10"/>
  <c r="I345" i="10"/>
  <c r="I441" i="10"/>
  <c r="I505" i="10"/>
  <c r="I569" i="10"/>
  <c r="I633" i="10"/>
  <c r="I697" i="10"/>
  <c r="I95" i="10"/>
  <c r="I197" i="10"/>
  <c r="I218" i="10"/>
  <c r="I240" i="10"/>
  <c r="I260" i="10"/>
  <c r="I282" i="10"/>
  <c r="I298" i="10"/>
  <c r="I314" i="10"/>
  <c r="I330" i="10"/>
  <c r="I346" i="10"/>
  <c r="I362" i="10"/>
  <c r="I378" i="10"/>
  <c r="I394" i="10"/>
  <c r="I410" i="10"/>
  <c r="I426" i="10"/>
  <c r="I442" i="10"/>
  <c r="I458" i="10"/>
  <c r="I474" i="10"/>
  <c r="I490" i="10"/>
  <c r="I506" i="10"/>
  <c r="I522" i="10"/>
  <c r="I538" i="10"/>
  <c r="I554" i="10"/>
  <c r="I570" i="10"/>
  <c r="I586" i="10"/>
  <c r="I602" i="10"/>
  <c r="I618" i="10"/>
  <c r="I634" i="10"/>
  <c r="I650" i="10"/>
  <c r="I666" i="10"/>
  <c r="I682" i="10"/>
  <c r="I698" i="10"/>
  <c r="I43" i="10"/>
  <c r="I73" i="10"/>
  <c r="I82" i="10"/>
  <c r="I154" i="10"/>
  <c r="I222" i="10"/>
  <c r="I29" i="10"/>
  <c r="I110" i="10"/>
  <c r="I171" i="10"/>
  <c r="I231" i="10"/>
  <c r="I30" i="10"/>
  <c r="I187" i="10"/>
  <c r="I247" i="10"/>
  <c r="I69" i="10"/>
  <c r="A3" i="6"/>
  <c r="E3" i="6" l="1"/>
  <c r="F3" i="6" s="1"/>
  <c r="G3" i="6" s="1"/>
  <c r="K3" i="6" s="1"/>
  <c r="D3" i="6"/>
  <c r="I3" i="6"/>
  <c r="AB6" i="10" l="1"/>
  <c r="R6" i="9"/>
  <c r="AA6" i="12"/>
  <c r="AA6" i="10"/>
  <c r="A6" i="6"/>
  <c r="A5" i="6"/>
  <c r="A4" i="6"/>
  <c r="E3" i="10" s="1"/>
  <c r="F3" i="10" s="1"/>
  <c r="U3" i="10" l="1"/>
  <c r="S3" i="10"/>
  <c r="Q3" i="10"/>
  <c r="P3" i="10"/>
  <c r="O3" i="10"/>
  <c r="R3" i="10"/>
  <c r="D3" i="10"/>
  <c r="E3" i="12"/>
  <c r="I4" i="6"/>
  <c r="D4" i="6"/>
  <c r="E4" i="10"/>
  <c r="F4" i="10" s="1"/>
  <c r="E4" i="9"/>
  <c r="E4" i="12"/>
  <c r="E4" i="6"/>
  <c r="E4" i="5"/>
  <c r="F4" i="5" s="1"/>
  <c r="E3" i="9"/>
  <c r="F3" i="9" s="1"/>
  <c r="D3" i="9" s="1"/>
  <c r="E3" i="5"/>
  <c r="F3" i="5" s="1"/>
  <c r="D3" i="5" s="1"/>
  <c r="I6" i="6"/>
  <c r="AA9" i="10" s="1"/>
  <c r="D6" i="6"/>
  <c r="E6" i="6"/>
  <c r="D5" i="6"/>
  <c r="I5" i="6"/>
  <c r="E5" i="6"/>
  <c r="AB10" i="10"/>
  <c r="G6" i="6" l="1"/>
  <c r="F6" i="6"/>
  <c r="G5" i="6"/>
  <c r="F5" i="6"/>
  <c r="G4" i="6"/>
  <c r="F4" i="6"/>
  <c r="C4" i="9"/>
  <c r="B4" i="9"/>
  <c r="U3" i="12"/>
  <c r="P3" i="12"/>
  <c r="O3" i="12"/>
  <c r="S3" i="12"/>
  <c r="R3" i="12"/>
  <c r="Q3" i="12"/>
  <c r="F3" i="12"/>
  <c r="D3" i="12" s="1"/>
  <c r="C4" i="10"/>
  <c r="U4" i="10" s="1"/>
  <c r="B4" i="10"/>
  <c r="R8" i="9"/>
  <c r="AA8" i="12"/>
  <c r="AA8" i="10"/>
  <c r="M5" i="12"/>
  <c r="F4" i="12"/>
  <c r="B4" i="5"/>
  <c r="G4" i="5" s="1"/>
  <c r="C4" i="5"/>
  <c r="M5" i="9"/>
  <c r="F4" i="9"/>
  <c r="R10" i="9"/>
  <c r="AA10" i="10"/>
  <c r="M5" i="10"/>
  <c r="AA9" i="12"/>
  <c r="R9" i="9"/>
  <c r="AA7" i="12"/>
  <c r="R7" i="9"/>
  <c r="AA7" i="10"/>
  <c r="AB7" i="10" l="1"/>
  <c r="K4" i="6"/>
  <c r="AB8" i="10"/>
  <c r="K5" i="6"/>
  <c r="AB9" i="10"/>
  <c r="K6" i="6"/>
  <c r="B5" i="5"/>
  <c r="G5" i="5" s="1"/>
  <c r="N5" i="10"/>
  <c r="G4" i="10"/>
  <c r="K4" i="10"/>
  <c r="L5" i="10" s="1"/>
  <c r="J5" i="10"/>
  <c r="D4" i="5"/>
  <c r="H4" i="5"/>
  <c r="E5" i="5"/>
  <c r="F5" i="5" s="1"/>
  <c r="H4" i="10"/>
  <c r="D4" i="10"/>
  <c r="E5" i="10"/>
  <c r="F5" i="10" s="1"/>
  <c r="T4" i="10"/>
  <c r="V4" i="10"/>
  <c r="G4" i="9"/>
  <c r="N5" i="9"/>
  <c r="K4" i="9"/>
  <c r="J5" i="9"/>
  <c r="C4" i="12"/>
  <c r="B4" i="12"/>
  <c r="D4" i="9"/>
  <c r="H4" i="9"/>
  <c r="E5" i="9"/>
  <c r="B5" i="10" l="1"/>
  <c r="B6" i="5"/>
  <c r="D5" i="5" s="1"/>
  <c r="G4" i="12"/>
  <c r="N5" i="12"/>
  <c r="J5" i="12"/>
  <c r="K4" i="12"/>
  <c r="L5" i="12" s="1"/>
  <c r="L5" i="9"/>
  <c r="B5" i="9"/>
  <c r="D4" i="12"/>
  <c r="E5" i="12"/>
  <c r="T4" i="12"/>
  <c r="H4" i="12"/>
  <c r="U4" i="12"/>
  <c r="V4" i="12" s="1"/>
  <c r="M6" i="10"/>
  <c r="N6" i="10"/>
  <c r="G5" i="10"/>
  <c r="R5" i="10" s="1"/>
  <c r="J6" i="10"/>
  <c r="R4" i="10"/>
  <c r="P4" i="10"/>
  <c r="S4" i="10"/>
  <c r="Q4" i="10"/>
  <c r="O4" i="10"/>
  <c r="K5" i="10"/>
  <c r="L6" i="10" s="1"/>
  <c r="F5" i="9"/>
  <c r="M6" i="9"/>
  <c r="B5" i="12" l="1"/>
  <c r="N6" i="12" s="1"/>
  <c r="C5" i="5"/>
  <c r="H5" i="5" s="1"/>
  <c r="G6" i="5"/>
  <c r="B6" i="10"/>
  <c r="D5" i="10" s="1"/>
  <c r="S5" i="10"/>
  <c r="P5" i="10"/>
  <c r="O5" i="10"/>
  <c r="Q5" i="10"/>
  <c r="F5" i="12"/>
  <c r="M6" i="12"/>
  <c r="P4" i="12"/>
  <c r="Q4" i="12"/>
  <c r="R4" i="12"/>
  <c r="O4" i="12"/>
  <c r="S4" i="12"/>
  <c r="N6" i="9"/>
  <c r="G5" i="9"/>
  <c r="J6" i="9"/>
  <c r="K5" i="9"/>
  <c r="J6" i="12" l="1"/>
  <c r="G5" i="12"/>
  <c r="P5" i="12" s="1"/>
  <c r="K5" i="12"/>
  <c r="L6" i="12" s="1"/>
  <c r="B6" i="12" s="1"/>
  <c r="G6" i="12" s="1"/>
  <c r="E6" i="5"/>
  <c r="F6" i="5" s="1"/>
  <c r="B7" i="5" s="1"/>
  <c r="D6" i="5" s="1"/>
  <c r="J7" i="10"/>
  <c r="G6" i="10"/>
  <c r="C5" i="10"/>
  <c r="N7" i="10"/>
  <c r="L6" i="9"/>
  <c r="B6" i="9"/>
  <c r="E6" i="10" l="1"/>
  <c r="U5" i="10"/>
  <c r="V5" i="10" s="1"/>
  <c r="Q5" i="12"/>
  <c r="S5" i="12"/>
  <c r="R5" i="12"/>
  <c r="O5" i="12"/>
  <c r="C6" i="5"/>
  <c r="H6" i="5" s="1"/>
  <c r="G7" i="5"/>
  <c r="J7" i="12"/>
  <c r="N7" i="12"/>
  <c r="C5" i="12"/>
  <c r="T5" i="12" s="1"/>
  <c r="D5" i="12"/>
  <c r="T5" i="10"/>
  <c r="H5" i="10"/>
  <c r="D5" i="9"/>
  <c r="N7" i="9"/>
  <c r="G6" i="9"/>
  <c r="C5" i="9"/>
  <c r="J7" i="9"/>
  <c r="R6" i="10" l="1"/>
  <c r="F6" i="10"/>
  <c r="K6" i="10" s="1"/>
  <c r="L7" i="10" s="1"/>
  <c r="E7" i="5"/>
  <c r="F7" i="5" s="1"/>
  <c r="B8" i="5" s="1"/>
  <c r="C7" i="5" s="1"/>
  <c r="H5" i="12"/>
  <c r="U5" i="12"/>
  <c r="V5" i="12" s="1"/>
  <c r="E6" i="12"/>
  <c r="M7" i="12" s="1"/>
  <c r="Q6" i="10"/>
  <c r="S6" i="10"/>
  <c r="O6" i="10"/>
  <c r="P6" i="10"/>
  <c r="M7" i="10"/>
  <c r="E6" i="9"/>
  <c r="H5" i="9"/>
  <c r="B7" i="10" l="1"/>
  <c r="G7" i="10" s="1"/>
  <c r="D7" i="5"/>
  <c r="G8" i="5"/>
  <c r="R6" i="12"/>
  <c r="P6" i="12"/>
  <c r="F6" i="12"/>
  <c r="K6" i="12" s="1"/>
  <c r="L7" i="12" s="1"/>
  <c r="B7" i="12" s="1"/>
  <c r="S6" i="12"/>
  <c r="O6" i="12"/>
  <c r="Q6" i="12"/>
  <c r="J8" i="10"/>
  <c r="C6" i="10"/>
  <c r="N8" i="10"/>
  <c r="M7" i="9"/>
  <c r="F6" i="9"/>
  <c r="K6" i="9" s="1"/>
  <c r="H7" i="5"/>
  <c r="E8" i="5"/>
  <c r="F8" i="5" s="1"/>
  <c r="B9" i="5" s="1"/>
  <c r="D6" i="10" l="1"/>
  <c r="T6" i="10"/>
  <c r="U6" i="10"/>
  <c r="V6" i="10" s="1"/>
  <c r="C6" i="12"/>
  <c r="E7" i="12" s="1"/>
  <c r="J8" i="12"/>
  <c r="N8" i="12"/>
  <c r="D6" i="12"/>
  <c r="G7" i="12"/>
  <c r="E7" i="10"/>
  <c r="H6" i="10"/>
  <c r="D8" i="5"/>
  <c r="G9" i="5"/>
  <c r="C8" i="5"/>
  <c r="L7" i="9"/>
  <c r="B7" i="9"/>
  <c r="P7" i="10" l="1"/>
  <c r="F7" i="10"/>
  <c r="K7" i="10" s="1"/>
  <c r="L8" i="10" s="1"/>
  <c r="U6" i="12"/>
  <c r="V6" i="12" s="1"/>
  <c r="H6" i="12"/>
  <c r="T6" i="12"/>
  <c r="M8" i="10"/>
  <c r="S7" i="10"/>
  <c r="R7" i="10"/>
  <c r="Q7" i="10"/>
  <c r="O7" i="10"/>
  <c r="S7" i="12"/>
  <c r="F7" i="12"/>
  <c r="K7" i="12" s="1"/>
  <c r="L8" i="12" s="1"/>
  <c r="O7" i="12"/>
  <c r="M8" i="12"/>
  <c r="Q7" i="12"/>
  <c r="P7" i="12"/>
  <c r="R7" i="12"/>
  <c r="H8" i="5"/>
  <c r="E9" i="5"/>
  <c r="F9" i="5" s="1"/>
  <c r="B10" i="5" s="1"/>
  <c r="D6" i="9"/>
  <c r="G7" i="9"/>
  <c r="N8" i="9"/>
  <c r="C6" i="9"/>
  <c r="J8" i="9"/>
  <c r="B8" i="10" l="1"/>
  <c r="D7" i="10" s="1"/>
  <c r="G8" i="10"/>
  <c r="C7" i="10"/>
  <c r="J9" i="10"/>
  <c r="B8" i="12"/>
  <c r="J9" i="12" s="1"/>
  <c r="N9" i="10"/>
  <c r="G10" i="5"/>
  <c r="D9" i="5"/>
  <c r="C9" i="5"/>
  <c r="E7" i="9"/>
  <c r="H6" i="9"/>
  <c r="E8" i="10" l="1"/>
  <c r="U7" i="10"/>
  <c r="V7" i="10" s="1"/>
  <c r="C7" i="12"/>
  <c r="E8" i="12" s="1"/>
  <c r="G8" i="12"/>
  <c r="D7" i="12"/>
  <c r="N9" i="12"/>
  <c r="T7" i="10"/>
  <c r="H7" i="10"/>
  <c r="F7" i="9"/>
  <c r="K7" i="9" s="1"/>
  <c r="M8" i="9"/>
  <c r="H9" i="5"/>
  <c r="E10" i="5"/>
  <c r="F10" i="5" s="1"/>
  <c r="B11" i="5" s="1"/>
  <c r="Q8" i="10" l="1"/>
  <c r="F8" i="10"/>
  <c r="K8" i="10" s="1"/>
  <c r="L9" i="10" s="1"/>
  <c r="P8" i="10"/>
  <c r="M9" i="10"/>
  <c r="S8" i="10"/>
  <c r="O8" i="10"/>
  <c r="R8" i="10"/>
  <c r="U7" i="12"/>
  <c r="V7" i="12" s="1"/>
  <c r="T7" i="12"/>
  <c r="H7" i="12"/>
  <c r="D10" i="5"/>
  <c r="G11" i="5"/>
  <c r="C10" i="5"/>
  <c r="Q8" i="12"/>
  <c r="S8" i="12"/>
  <c r="F8" i="12"/>
  <c r="K8" i="12" s="1"/>
  <c r="L9" i="12" s="1"/>
  <c r="O8" i="12"/>
  <c r="M9" i="12"/>
  <c r="P8" i="12"/>
  <c r="R8" i="12"/>
  <c r="L8" i="9"/>
  <c r="B8" i="9"/>
  <c r="B9" i="10" l="1"/>
  <c r="N10" i="10" s="1"/>
  <c r="G9" i="10"/>
  <c r="B9" i="12"/>
  <c r="D8" i="12" s="1"/>
  <c r="N9" i="9"/>
  <c r="G8" i="9"/>
  <c r="D7" i="9"/>
  <c r="C7" i="9"/>
  <c r="J9" i="9"/>
  <c r="H10" i="5"/>
  <c r="E11" i="5"/>
  <c r="F11" i="5" s="1"/>
  <c r="B12" i="5" s="1"/>
  <c r="D8" i="10" l="1"/>
  <c r="C8" i="10"/>
  <c r="J10" i="10"/>
  <c r="U8" i="10"/>
  <c r="V8" i="10" s="1"/>
  <c r="T8" i="10"/>
  <c r="E9" i="10"/>
  <c r="H8" i="10"/>
  <c r="J10" i="12"/>
  <c r="C8" i="12"/>
  <c r="H8" i="12" s="1"/>
  <c r="N10" i="12"/>
  <c r="G9" i="12"/>
  <c r="E8" i="9"/>
  <c r="H7" i="9"/>
  <c r="G12" i="5"/>
  <c r="D11" i="5"/>
  <c r="C11" i="5"/>
  <c r="R9" i="10" l="1"/>
  <c r="F9" i="10"/>
  <c r="K9" i="10" s="1"/>
  <c r="L10" i="10" s="1"/>
  <c r="O9" i="10"/>
  <c r="Q9" i="10"/>
  <c r="M10" i="10"/>
  <c r="S9" i="10"/>
  <c r="P9" i="10"/>
  <c r="T8" i="12"/>
  <c r="E9" i="12"/>
  <c r="R9" i="12" s="1"/>
  <c r="U8" i="12"/>
  <c r="V8" i="12" s="1"/>
  <c r="H11" i="5"/>
  <c r="E12" i="5"/>
  <c r="F12" i="5" s="1"/>
  <c r="B13" i="5" s="1"/>
  <c r="M9" i="9"/>
  <c r="F8" i="9"/>
  <c r="K8" i="9" s="1"/>
  <c r="B10" i="10" l="1"/>
  <c r="G10" i="10" s="1"/>
  <c r="O9" i="12"/>
  <c r="M10" i="12"/>
  <c r="Q9" i="12"/>
  <c r="P9" i="12"/>
  <c r="S9" i="12"/>
  <c r="F9" i="12"/>
  <c r="K9" i="12" s="1"/>
  <c r="L10" i="12" s="1"/>
  <c r="G13" i="5"/>
  <c r="D12" i="5"/>
  <c r="C12" i="5"/>
  <c r="L9" i="9"/>
  <c r="B9" i="9"/>
  <c r="D9" i="10" l="1"/>
  <c r="C9" i="10"/>
  <c r="J11" i="10"/>
  <c r="N11" i="10"/>
  <c r="T9" i="10"/>
  <c r="U9" i="10"/>
  <c r="V9" i="10" s="1"/>
  <c r="H9" i="10"/>
  <c r="E10" i="10"/>
  <c r="B10" i="12"/>
  <c r="J11" i="12" s="1"/>
  <c r="H12" i="5"/>
  <c r="E13" i="5"/>
  <c r="F13" i="5" s="1"/>
  <c r="B14" i="5" s="1"/>
  <c r="N10" i="9"/>
  <c r="D8" i="9"/>
  <c r="G9" i="9"/>
  <c r="C8" i="9"/>
  <c r="J10" i="9"/>
  <c r="Q10" i="10" l="1"/>
  <c r="F10" i="10"/>
  <c r="K10" i="10" s="1"/>
  <c r="L11" i="10" s="1"/>
  <c r="O10" i="10"/>
  <c r="M11" i="10"/>
  <c r="S10" i="10"/>
  <c r="P10" i="10"/>
  <c r="R10" i="10"/>
  <c r="C9" i="12"/>
  <c r="H9" i="12" s="1"/>
  <c r="D9" i="12"/>
  <c r="N11" i="12"/>
  <c r="G10" i="12"/>
  <c r="H8" i="9"/>
  <c r="E9" i="9"/>
  <c r="D13" i="5"/>
  <c r="G14" i="5"/>
  <c r="C13" i="5"/>
  <c r="B11" i="10" l="1"/>
  <c r="G11" i="10" s="1"/>
  <c r="D10" i="10"/>
  <c r="N12" i="10"/>
  <c r="U9" i="12"/>
  <c r="V9" i="12" s="1"/>
  <c r="T9" i="12"/>
  <c r="E10" i="12"/>
  <c r="S10" i="12" s="1"/>
  <c r="H13" i="5"/>
  <c r="E14" i="5"/>
  <c r="F14" i="5" s="1"/>
  <c r="B15" i="5" s="1"/>
  <c r="F9" i="9"/>
  <c r="K9" i="9" s="1"/>
  <c r="M10" i="9"/>
  <c r="C10" i="10" l="1"/>
  <c r="J12" i="10"/>
  <c r="E11" i="10"/>
  <c r="F11" i="10" s="1"/>
  <c r="U10" i="10"/>
  <c r="V10" i="10" s="1"/>
  <c r="K11" i="10" s="1"/>
  <c r="L12" i="10" s="1"/>
  <c r="H10" i="10"/>
  <c r="T10" i="10"/>
  <c r="P10" i="12"/>
  <c r="R10" i="12"/>
  <c r="O10" i="12"/>
  <c r="M11" i="12"/>
  <c r="F10" i="12"/>
  <c r="K10" i="12" s="1"/>
  <c r="L11" i="12" s="1"/>
  <c r="Q10" i="12"/>
  <c r="L10" i="9"/>
  <c r="B10" i="9"/>
  <c r="S11" i="10"/>
  <c r="M12" i="10"/>
  <c r="G15" i="5"/>
  <c r="D14" i="5"/>
  <c r="C14" i="5"/>
  <c r="O11" i="10" l="1"/>
  <c r="P11" i="10"/>
  <c r="R11" i="10"/>
  <c r="Q11" i="10"/>
  <c r="B12" i="10"/>
  <c r="G12" i="10" s="1"/>
  <c r="B11" i="12"/>
  <c r="N12" i="12" s="1"/>
  <c r="D9" i="9"/>
  <c r="G10" i="9"/>
  <c r="N11" i="9"/>
  <c r="C9" i="9"/>
  <c r="J11" i="9"/>
  <c r="H14" i="5"/>
  <c r="E15" i="5"/>
  <c r="F15" i="5" s="1"/>
  <c r="B16" i="5" s="1"/>
  <c r="J13" i="10" l="1"/>
  <c r="C11" i="10"/>
  <c r="N13" i="10"/>
  <c r="D11" i="10"/>
  <c r="D10" i="12"/>
  <c r="J12" i="12"/>
  <c r="C10" i="12"/>
  <c r="U10" i="12" s="1"/>
  <c r="V10" i="12" s="1"/>
  <c r="G11" i="12"/>
  <c r="D15" i="5"/>
  <c r="G16" i="5"/>
  <c r="C15" i="5"/>
  <c r="E10" i="9"/>
  <c r="H9" i="9"/>
  <c r="E12" i="10" l="1"/>
  <c r="F12" i="10" s="1"/>
  <c r="U11" i="10"/>
  <c r="V11" i="10" s="1"/>
  <c r="K12" i="10" s="1"/>
  <c r="L13" i="10" s="1"/>
  <c r="H11" i="10"/>
  <c r="T11" i="10"/>
  <c r="E11" i="12"/>
  <c r="R11" i="12" s="1"/>
  <c r="T10" i="12"/>
  <c r="H10" i="12"/>
  <c r="H15" i="5"/>
  <c r="E16" i="5"/>
  <c r="F16" i="5" s="1"/>
  <c r="B17" i="5" s="1"/>
  <c r="S12" i="10"/>
  <c r="Q12" i="10"/>
  <c r="M13" i="10"/>
  <c r="P12" i="10"/>
  <c r="O12" i="10"/>
  <c r="R12" i="10"/>
  <c r="F10" i="9"/>
  <c r="K10" i="9" s="1"/>
  <c r="M11" i="9"/>
  <c r="B13" i="10" l="1"/>
  <c r="D12" i="10" s="1"/>
  <c r="M12" i="12"/>
  <c r="O11" i="12"/>
  <c r="S11" i="12"/>
  <c r="F11" i="12"/>
  <c r="K11" i="12" s="1"/>
  <c r="L12" i="12" s="1"/>
  <c r="P11" i="12"/>
  <c r="Q11" i="12"/>
  <c r="L11" i="9"/>
  <c r="B11" i="9"/>
  <c r="D16" i="5"/>
  <c r="G17" i="5"/>
  <c r="C16" i="5"/>
  <c r="N14" i="10" l="1"/>
  <c r="G13" i="10"/>
  <c r="J14" i="10"/>
  <c r="C12" i="10"/>
  <c r="B12" i="12"/>
  <c r="N13" i="12" s="1"/>
  <c r="D10" i="9"/>
  <c r="N12" i="9"/>
  <c r="G11" i="9"/>
  <c r="C10" i="9"/>
  <c r="J12" i="9"/>
  <c r="H16" i="5"/>
  <c r="E17" i="5"/>
  <c r="F17" i="5" s="1"/>
  <c r="B18" i="5" s="1"/>
  <c r="T12" i="10" l="1"/>
  <c r="U12" i="10"/>
  <c r="V12" i="10" s="1"/>
  <c r="H12" i="10"/>
  <c r="E13" i="10"/>
  <c r="G12" i="12"/>
  <c r="J13" i="12"/>
  <c r="D11" i="12"/>
  <c r="C11" i="12"/>
  <c r="U11" i="12" s="1"/>
  <c r="V11" i="12" s="1"/>
  <c r="E11" i="9"/>
  <c r="H10" i="9"/>
  <c r="D17" i="5"/>
  <c r="G18" i="5"/>
  <c r="C17" i="5"/>
  <c r="M14" i="10" l="1"/>
  <c r="F13" i="10"/>
  <c r="K13" i="10" s="1"/>
  <c r="L14" i="10" s="1"/>
  <c r="B14" i="10" s="1"/>
  <c r="D13" i="10" s="1"/>
  <c r="Q13" i="10"/>
  <c r="R13" i="10"/>
  <c r="O13" i="10"/>
  <c r="S13" i="10"/>
  <c r="P13" i="10"/>
  <c r="T11" i="12"/>
  <c r="H11" i="12"/>
  <c r="E12" i="12"/>
  <c r="F12" i="12" s="1"/>
  <c r="K12" i="12" s="1"/>
  <c r="L13" i="12" s="1"/>
  <c r="H17" i="5"/>
  <c r="E18" i="5"/>
  <c r="F18" i="5" s="1"/>
  <c r="B19" i="5" s="1"/>
  <c r="F11" i="9"/>
  <c r="K11" i="9" s="1"/>
  <c r="M12" i="9"/>
  <c r="N15" i="10" l="1"/>
  <c r="J15" i="10"/>
  <c r="C13" i="10"/>
  <c r="G14" i="10"/>
  <c r="R12" i="12"/>
  <c r="S12" i="12"/>
  <c r="Q12" i="12"/>
  <c r="M13" i="12"/>
  <c r="B13" i="12" s="1"/>
  <c r="G13" i="12" s="1"/>
  <c r="P12" i="12"/>
  <c r="O12" i="12"/>
  <c r="G19" i="5"/>
  <c r="D18" i="5"/>
  <c r="C18" i="5"/>
  <c r="B12" i="9"/>
  <c r="L12" i="9"/>
  <c r="T13" i="10" l="1"/>
  <c r="U13" i="10"/>
  <c r="V13" i="10" s="1"/>
  <c r="H13" i="10"/>
  <c r="E14" i="10"/>
  <c r="D12" i="12"/>
  <c r="J14" i="12"/>
  <c r="N14" i="12"/>
  <c r="C12" i="12"/>
  <c r="T12" i="12" s="1"/>
  <c r="G12" i="9"/>
  <c r="N13" i="9"/>
  <c r="D11" i="9"/>
  <c r="C11" i="9"/>
  <c r="J13" i="9"/>
  <c r="H18" i="5"/>
  <c r="E19" i="5"/>
  <c r="F19" i="5" s="1"/>
  <c r="B20" i="5" s="1"/>
  <c r="P14" i="10" l="1"/>
  <c r="F14" i="10"/>
  <c r="K14" i="10" s="1"/>
  <c r="L15" i="10" s="1"/>
  <c r="Q14" i="10"/>
  <c r="R14" i="10"/>
  <c r="O14" i="10"/>
  <c r="S14" i="10"/>
  <c r="M15" i="10"/>
  <c r="H12" i="12"/>
  <c r="U12" i="12"/>
  <c r="V12" i="12" s="1"/>
  <c r="E13" i="12"/>
  <c r="F13" i="12" s="1"/>
  <c r="K13" i="12" s="1"/>
  <c r="L14" i="12" s="1"/>
  <c r="E12" i="9"/>
  <c r="H11" i="9"/>
  <c r="D19" i="5"/>
  <c r="G20" i="5"/>
  <c r="C19" i="5"/>
  <c r="B15" i="10" l="1"/>
  <c r="D14" i="10" s="1"/>
  <c r="G15" i="10"/>
  <c r="C14" i="10"/>
  <c r="N16" i="10"/>
  <c r="J16" i="10"/>
  <c r="Q13" i="12"/>
  <c r="R13" i="12"/>
  <c r="S13" i="12"/>
  <c r="M14" i="12"/>
  <c r="B14" i="12" s="1"/>
  <c r="N15" i="12" s="1"/>
  <c r="O13" i="12"/>
  <c r="P13" i="12"/>
  <c r="H19" i="5"/>
  <c r="E20" i="5"/>
  <c r="F20" i="5" s="1"/>
  <c r="B21" i="5" s="1"/>
  <c r="M13" i="9"/>
  <c r="F12" i="9"/>
  <c r="K12" i="9" s="1"/>
  <c r="T14" i="10" l="1"/>
  <c r="U14" i="10"/>
  <c r="V14" i="10" s="1"/>
  <c r="H14" i="10"/>
  <c r="E15" i="10"/>
  <c r="C13" i="12"/>
  <c r="H13" i="12" s="1"/>
  <c r="J15" i="12"/>
  <c r="G14" i="12"/>
  <c r="D13" i="12"/>
  <c r="L13" i="9"/>
  <c r="B13" i="9"/>
  <c r="D20" i="5"/>
  <c r="G21" i="5"/>
  <c r="C20" i="5"/>
  <c r="Q15" i="10" l="1"/>
  <c r="F15" i="10"/>
  <c r="K15" i="10" s="1"/>
  <c r="L16" i="10" s="1"/>
  <c r="O15" i="10"/>
  <c r="R15" i="10"/>
  <c r="S15" i="10"/>
  <c r="P15" i="10"/>
  <c r="M16" i="10"/>
  <c r="E14" i="12"/>
  <c r="Q14" i="12" s="1"/>
  <c r="U13" i="12"/>
  <c r="V13" i="12" s="1"/>
  <c r="T13" i="12"/>
  <c r="G13" i="9"/>
  <c r="D12" i="9"/>
  <c r="N14" i="9"/>
  <c r="C12" i="9"/>
  <c r="J14" i="9"/>
  <c r="H20" i="5"/>
  <c r="E21" i="5"/>
  <c r="F21" i="5" s="1"/>
  <c r="B22" i="5" s="1"/>
  <c r="B16" i="10" l="1"/>
  <c r="C15" i="10" s="1"/>
  <c r="U15" i="10" s="1"/>
  <c r="G16" i="10"/>
  <c r="D15" i="10"/>
  <c r="N17" i="10"/>
  <c r="J17" i="10"/>
  <c r="P14" i="12"/>
  <c r="M15" i="12"/>
  <c r="R14" i="12"/>
  <c r="S14" i="12"/>
  <c r="O14" i="12"/>
  <c r="F14" i="12"/>
  <c r="K14" i="12" s="1"/>
  <c r="L15" i="12" s="1"/>
  <c r="G22" i="5"/>
  <c r="D21" i="5"/>
  <c r="C21" i="5"/>
  <c r="E16" i="10"/>
  <c r="F16" i="10" s="1"/>
  <c r="T15" i="10"/>
  <c r="H15" i="10"/>
  <c r="V15" i="10"/>
  <c r="E13" i="9"/>
  <c r="H12" i="9"/>
  <c r="K16" i="10" l="1"/>
  <c r="L17" i="10" s="1"/>
  <c r="B15" i="12"/>
  <c r="G15" i="12" s="1"/>
  <c r="S16" i="10"/>
  <c r="O16" i="10"/>
  <c r="M17" i="10"/>
  <c r="B17" i="10" s="1"/>
  <c r="P16" i="10"/>
  <c r="Q16" i="10"/>
  <c r="R16" i="10"/>
  <c r="H21" i="5"/>
  <c r="E22" i="5"/>
  <c r="F22" i="5" s="1"/>
  <c r="B23" i="5" s="1"/>
  <c r="M14" i="9"/>
  <c r="F13" i="9"/>
  <c r="K13" i="9" s="1"/>
  <c r="N16" i="12" l="1"/>
  <c r="D14" i="12"/>
  <c r="C14" i="12"/>
  <c r="H14" i="12" s="1"/>
  <c r="J16" i="12"/>
  <c r="G17" i="10"/>
  <c r="N18" i="10"/>
  <c r="D16" i="10"/>
  <c r="C16" i="10"/>
  <c r="U16" i="10" s="1"/>
  <c r="J18" i="10"/>
  <c r="B14" i="9"/>
  <c r="L14" i="9"/>
  <c r="G23" i="5"/>
  <c r="D22" i="5"/>
  <c r="C22" i="5"/>
  <c r="U14" i="12" l="1"/>
  <c r="V14" i="12" s="1"/>
  <c r="T14" i="12"/>
  <c r="E15" i="12"/>
  <c r="R15" i="12" s="1"/>
  <c r="N15" i="9"/>
  <c r="G14" i="9"/>
  <c r="D13" i="9"/>
  <c r="C13" i="9"/>
  <c r="J15" i="9"/>
  <c r="T16" i="10"/>
  <c r="E17" i="10"/>
  <c r="F17" i="10" s="1"/>
  <c r="H16" i="10"/>
  <c r="V16" i="10"/>
  <c r="K17" i="10" s="1"/>
  <c r="L18" i="10" s="1"/>
  <c r="H22" i="5"/>
  <c r="E23" i="5"/>
  <c r="F23" i="5" s="1"/>
  <c r="B24" i="5" s="1"/>
  <c r="M16" i="12" l="1"/>
  <c r="O15" i="12"/>
  <c r="Q15" i="12"/>
  <c r="S15" i="12"/>
  <c r="F15" i="12"/>
  <c r="K15" i="12" s="1"/>
  <c r="L16" i="12" s="1"/>
  <c r="P15" i="12"/>
  <c r="G24" i="5"/>
  <c r="D23" i="5"/>
  <c r="C23" i="5"/>
  <c r="H13" i="9"/>
  <c r="E14" i="9"/>
  <c r="S17" i="10"/>
  <c r="M18" i="10"/>
  <c r="B18" i="10" s="1"/>
  <c r="R17" i="10"/>
  <c r="O17" i="10"/>
  <c r="P17" i="10"/>
  <c r="Q17" i="10"/>
  <c r="B16" i="12" l="1"/>
  <c r="N17" i="12" s="1"/>
  <c r="N19" i="10"/>
  <c r="D17" i="10"/>
  <c r="G18" i="10"/>
  <c r="C17" i="10"/>
  <c r="U17" i="10" s="1"/>
  <c r="J19" i="10"/>
  <c r="M15" i="9"/>
  <c r="F14" i="9"/>
  <c r="K14" i="9" s="1"/>
  <c r="H23" i="5"/>
  <c r="E24" i="5"/>
  <c r="F24" i="5" s="1"/>
  <c r="B25" i="5" s="1"/>
  <c r="D15" i="12" l="1"/>
  <c r="C15" i="12"/>
  <c r="J17" i="12"/>
  <c r="G16" i="12"/>
  <c r="H15" i="12"/>
  <c r="U15" i="12"/>
  <c r="V15" i="12" s="1"/>
  <c r="E16" i="12"/>
  <c r="T15" i="12"/>
  <c r="H17" i="10"/>
  <c r="E18" i="10"/>
  <c r="F18" i="10" s="1"/>
  <c r="T17" i="10"/>
  <c r="V17" i="10"/>
  <c r="K18" i="10" s="1"/>
  <c r="L19" i="10" s="1"/>
  <c r="D24" i="5"/>
  <c r="G25" i="5"/>
  <c r="C24" i="5"/>
  <c r="L15" i="9"/>
  <c r="B15" i="9"/>
  <c r="F16" i="12" l="1"/>
  <c r="K16" i="12" s="1"/>
  <c r="L17" i="12" s="1"/>
  <c r="R16" i="12"/>
  <c r="Q16" i="12"/>
  <c r="P16" i="12"/>
  <c r="O16" i="12"/>
  <c r="M17" i="12"/>
  <c r="S16" i="12"/>
  <c r="N16" i="9"/>
  <c r="G15" i="9"/>
  <c r="D14" i="9"/>
  <c r="C14" i="9"/>
  <c r="J16" i="9"/>
  <c r="H24" i="5"/>
  <c r="E25" i="5"/>
  <c r="F25" i="5" s="1"/>
  <c r="B26" i="5" s="1"/>
  <c r="M19" i="10"/>
  <c r="B19" i="10" s="1"/>
  <c r="Q18" i="10"/>
  <c r="S18" i="10"/>
  <c r="O18" i="10"/>
  <c r="P18" i="10"/>
  <c r="R18" i="10"/>
  <c r="B17" i="12" l="1"/>
  <c r="D18" i="10"/>
  <c r="N20" i="10"/>
  <c r="G19" i="10"/>
  <c r="C18" i="10"/>
  <c r="U18" i="10" s="1"/>
  <c r="J20" i="10"/>
  <c r="G26" i="5"/>
  <c r="D25" i="5"/>
  <c r="C25" i="5"/>
  <c r="H14" i="9"/>
  <c r="E15" i="9"/>
  <c r="C16" i="12" l="1"/>
  <c r="D16" i="12"/>
  <c r="G17" i="12"/>
  <c r="N18" i="12"/>
  <c r="J18" i="12"/>
  <c r="H18" i="10"/>
  <c r="T18" i="10"/>
  <c r="E19" i="10"/>
  <c r="F19" i="10" s="1"/>
  <c r="V18" i="10"/>
  <c r="M16" i="9"/>
  <c r="F15" i="9"/>
  <c r="K15" i="9" s="1"/>
  <c r="H25" i="5"/>
  <c r="E26" i="5"/>
  <c r="F26" i="5" s="1"/>
  <c r="B27" i="5" s="1"/>
  <c r="K19" i="10" l="1"/>
  <c r="L20" i="10" s="1"/>
  <c r="H16" i="12"/>
  <c r="T16" i="12"/>
  <c r="E17" i="12"/>
  <c r="U16" i="12"/>
  <c r="V16" i="12" s="1"/>
  <c r="L16" i="9"/>
  <c r="B16" i="9"/>
  <c r="D26" i="5"/>
  <c r="G27" i="5"/>
  <c r="C26" i="5"/>
  <c r="O19" i="10"/>
  <c r="P19" i="10"/>
  <c r="R19" i="10"/>
  <c r="S19" i="10"/>
  <c r="Q19" i="10"/>
  <c r="M20" i="10"/>
  <c r="B20" i="10" s="1"/>
  <c r="O17" i="12" l="1"/>
  <c r="F17" i="12"/>
  <c r="K17" i="12" s="1"/>
  <c r="L18" i="12" s="1"/>
  <c r="Q17" i="12"/>
  <c r="S17" i="12"/>
  <c r="P17" i="12"/>
  <c r="M18" i="12"/>
  <c r="R17" i="12"/>
  <c r="G16" i="9"/>
  <c r="D15" i="9"/>
  <c r="N17" i="9"/>
  <c r="C15" i="9"/>
  <c r="J17" i="9"/>
  <c r="G20" i="10"/>
  <c r="D19" i="10"/>
  <c r="N21" i="10"/>
  <c r="C19" i="10"/>
  <c r="U19" i="10" s="1"/>
  <c r="J21" i="10"/>
  <c r="H26" i="5"/>
  <c r="E27" i="5"/>
  <c r="F27" i="5" s="1"/>
  <c r="B28" i="5" s="1"/>
  <c r="B18" i="12" l="1"/>
  <c r="D17" i="12" s="1"/>
  <c r="G28" i="5"/>
  <c r="D27" i="5"/>
  <c r="C27" i="5"/>
  <c r="E16" i="9"/>
  <c r="H15" i="9"/>
  <c r="T19" i="10"/>
  <c r="E20" i="10"/>
  <c r="F20" i="10" s="1"/>
  <c r="H19" i="10"/>
  <c r="V19" i="10"/>
  <c r="K20" i="10" s="1"/>
  <c r="L21" i="10" s="1"/>
  <c r="J19" i="12" l="1"/>
  <c r="N19" i="12"/>
  <c r="C17" i="12"/>
  <c r="T17" i="12" s="1"/>
  <c r="G18" i="12"/>
  <c r="F16" i="9"/>
  <c r="K16" i="9" s="1"/>
  <c r="M17" i="9"/>
  <c r="H27" i="5"/>
  <c r="E28" i="5"/>
  <c r="F28" i="5" s="1"/>
  <c r="B29" i="5" s="1"/>
  <c r="P20" i="10"/>
  <c r="M21" i="10"/>
  <c r="B21" i="10" s="1"/>
  <c r="R20" i="10"/>
  <c r="Q20" i="10"/>
  <c r="O20" i="10"/>
  <c r="S20" i="10"/>
  <c r="H17" i="12" l="1"/>
  <c r="E18" i="12"/>
  <c r="Q18" i="12" s="1"/>
  <c r="U17" i="12"/>
  <c r="V17" i="12" s="1"/>
  <c r="G21" i="10"/>
  <c r="D20" i="10"/>
  <c r="N22" i="10"/>
  <c r="C20" i="10"/>
  <c r="U20" i="10" s="1"/>
  <c r="J22" i="10"/>
  <c r="D28" i="5"/>
  <c r="G29" i="5"/>
  <c r="C28" i="5"/>
  <c r="L17" i="9"/>
  <c r="B17" i="9"/>
  <c r="M19" i="12" l="1"/>
  <c r="F18" i="12"/>
  <c r="K18" i="12" s="1"/>
  <c r="L19" i="12" s="1"/>
  <c r="P18" i="12"/>
  <c r="O18" i="12"/>
  <c r="R18" i="12"/>
  <c r="S18" i="12"/>
  <c r="H20" i="10"/>
  <c r="E21" i="10"/>
  <c r="F21" i="10" s="1"/>
  <c r="T20" i="10"/>
  <c r="V20" i="10"/>
  <c r="G17" i="9"/>
  <c r="D16" i="9"/>
  <c r="C16" i="9"/>
  <c r="N18" i="9"/>
  <c r="J18" i="9"/>
  <c r="H28" i="5"/>
  <c r="E29" i="5"/>
  <c r="F29" i="5" s="1"/>
  <c r="B30" i="5" s="1"/>
  <c r="K21" i="10" l="1"/>
  <c r="L22" i="10" s="1"/>
  <c r="B19" i="12"/>
  <c r="N20" i="12" s="1"/>
  <c r="D29" i="5"/>
  <c r="G30" i="5"/>
  <c r="C29" i="5"/>
  <c r="E17" i="9"/>
  <c r="H16" i="9"/>
  <c r="M22" i="10"/>
  <c r="B22" i="10" s="1"/>
  <c r="O21" i="10"/>
  <c r="R21" i="10"/>
  <c r="S21" i="10"/>
  <c r="Q21" i="10"/>
  <c r="P21" i="10"/>
  <c r="D18" i="12" l="1"/>
  <c r="J20" i="12"/>
  <c r="C18" i="12"/>
  <c r="T18" i="12" s="1"/>
  <c r="G19" i="12"/>
  <c r="D21" i="10"/>
  <c r="N23" i="10"/>
  <c r="G22" i="10"/>
  <c r="C21" i="10"/>
  <c r="U21" i="10" s="1"/>
  <c r="J23" i="10"/>
  <c r="F17" i="9"/>
  <c r="K17" i="9" s="1"/>
  <c r="M18" i="9"/>
  <c r="H29" i="5"/>
  <c r="E30" i="5"/>
  <c r="F30" i="5" s="1"/>
  <c r="B31" i="5" s="1"/>
  <c r="U18" i="12" l="1"/>
  <c r="V18" i="12" s="1"/>
  <c r="H18" i="12"/>
  <c r="E19" i="12"/>
  <c r="L18" i="9"/>
  <c r="B18" i="9"/>
  <c r="H21" i="10"/>
  <c r="E22" i="10"/>
  <c r="F22" i="10" s="1"/>
  <c r="T21" i="10"/>
  <c r="V21" i="10"/>
  <c r="K22" i="10" s="1"/>
  <c r="L23" i="10" s="1"/>
  <c r="D30" i="5"/>
  <c r="G31" i="5"/>
  <c r="C30" i="5"/>
  <c r="O19" i="12" l="1"/>
  <c r="S19" i="12"/>
  <c r="M20" i="12"/>
  <c r="F19" i="12"/>
  <c r="K19" i="12" s="1"/>
  <c r="L20" i="12" s="1"/>
  <c r="Q19" i="12"/>
  <c r="R19" i="12"/>
  <c r="P19" i="12"/>
  <c r="M23" i="10"/>
  <c r="B23" i="10" s="1"/>
  <c r="R22" i="10"/>
  <c r="Q22" i="10"/>
  <c r="O22" i="10"/>
  <c r="S22" i="10"/>
  <c r="P22" i="10"/>
  <c r="D17" i="9"/>
  <c r="G18" i="9"/>
  <c r="N19" i="9"/>
  <c r="C17" i="9"/>
  <c r="J19" i="9"/>
  <c r="H30" i="5"/>
  <c r="E31" i="5"/>
  <c r="F31" i="5" s="1"/>
  <c r="B32" i="5" s="1"/>
  <c r="B20" i="12" l="1"/>
  <c r="J21" i="12" s="1"/>
  <c r="N24" i="10"/>
  <c r="D22" i="10"/>
  <c r="G23" i="10"/>
  <c r="C22" i="10"/>
  <c r="U22" i="10" s="1"/>
  <c r="J24" i="10"/>
  <c r="G32" i="5"/>
  <c r="D31" i="5"/>
  <c r="C31" i="5"/>
  <c r="E18" i="9"/>
  <c r="H17" i="9"/>
  <c r="G20" i="12" l="1"/>
  <c r="D19" i="12"/>
  <c r="C19" i="12"/>
  <c r="N21" i="12"/>
  <c r="E23" i="10"/>
  <c r="F23" i="10" s="1"/>
  <c r="T22" i="10"/>
  <c r="H22" i="10"/>
  <c r="V22" i="10"/>
  <c r="M19" i="9"/>
  <c r="F18" i="9"/>
  <c r="K18" i="9" s="1"/>
  <c r="H31" i="5"/>
  <c r="E32" i="5"/>
  <c r="F32" i="5" s="1"/>
  <c r="B33" i="5" s="1"/>
  <c r="K23" i="10" l="1"/>
  <c r="L24" i="10" s="1"/>
  <c r="E20" i="12"/>
  <c r="T19" i="12"/>
  <c r="U19" i="12"/>
  <c r="V19" i="12" s="1"/>
  <c r="H19" i="12"/>
  <c r="L19" i="9"/>
  <c r="B19" i="9"/>
  <c r="O23" i="10"/>
  <c r="M24" i="10"/>
  <c r="B24" i="10" s="1"/>
  <c r="S23" i="10"/>
  <c r="R23" i="10"/>
  <c r="Q23" i="10"/>
  <c r="P23" i="10"/>
  <c r="G33" i="5"/>
  <c r="D32" i="5"/>
  <c r="C32" i="5"/>
  <c r="R20" i="12" l="1"/>
  <c r="F20" i="12"/>
  <c r="K20" i="12" s="1"/>
  <c r="L21" i="12" s="1"/>
  <c r="P20" i="12"/>
  <c r="M21" i="12"/>
  <c r="Q20" i="12"/>
  <c r="S20" i="12"/>
  <c r="O20" i="12"/>
  <c r="G24" i="10"/>
  <c r="N25" i="10"/>
  <c r="D23" i="10"/>
  <c r="C23" i="10"/>
  <c r="U23" i="10" s="1"/>
  <c r="J25" i="10"/>
  <c r="N20" i="9"/>
  <c r="D18" i="9"/>
  <c r="G19" i="9"/>
  <c r="C18" i="9"/>
  <c r="J20" i="9"/>
  <c r="H32" i="5"/>
  <c r="E33" i="5"/>
  <c r="F33" i="5" s="1"/>
  <c r="B34" i="5" s="1"/>
  <c r="B21" i="12" l="1"/>
  <c r="G21" i="12" s="1"/>
  <c r="E24" i="10"/>
  <c r="F24" i="10" s="1"/>
  <c r="H23" i="10"/>
  <c r="T23" i="10"/>
  <c r="V23" i="10"/>
  <c r="K24" i="10" s="1"/>
  <c r="L25" i="10" s="1"/>
  <c r="D33" i="5"/>
  <c r="G34" i="5"/>
  <c r="C33" i="5"/>
  <c r="E19" i="9"/>
  <c r="H18" i="9"/>
  <c r="N22" i="12" l="1"/>
  <c r="C20" i="12"/>
  <c r="U20" i="12" s="1"/>
  <c r="V20" i="12" s="1"/>
  <c r="J22" i="12"/>
  <c r="D20" i="12"/>
  <c r="H33" i="5"/>
  <c r="E34" i="5"/>
  <c r="F34" i="5" s="1"/>
  <c r="B35" i="5" s="1"/>
  <c r="F19" i="9"/>
  <c r="K19" i="9" s="1"/>
  <c r="M20" i="9"/>
  <c r="P24" i="10"/>
  <c r="S24" i="10"/>
  <c r="M25" i="10"/>
  <c r="B25" i="10" s="1"/>
  <c r="R24" i="10"/>
  <c r="Q24" i="10"/>
  <c r="O24" i="10"/>
  <c r="E21" i="12" l="1"/>
  <c r="H20" i="12"/>
  <c r="T20" i="12"/>
  <c r="D24" i="10"/>
  <c r="G25" i="10"/>
  <c r="N26" i="10"/>
  <c r="C24" i="10"/>
  <c r="U24" i="10" s="1"/>
  <c r="J26" i="10"/>
  <c r="L20" i="9"/>
  <c r="B20" i="9"/>
  <c r="D34" i="5"/>
  <c r="G35" i="5"/>
  <c r="C34" i="5"/>
  <c r="R21" i="12" l="1"/>
  <c r="O21" i="12"/>
  <c r="F21" i="12"/>
  <c r="K21" i="12" s="1"/>
  <c r="L22" i="12" s="1"/>
  <c r="S21" i="12"/>
  <c r="P21" i="12"/>
  <c r="Q21" i="12"/>
  <c r="M22" i="12"/>
  <c r="E25" i="10"/>
  <c r="F25" i="10" s="1"/>
  <c r="T24" i="10"/>
  <c r="H24" i="10"/>
  <c r="V24" i="10"/>
  <c r="H34" i="5"/>
  <c r="E35" i="5"/>
  <c r="F35" i="5" s="1"/>
  <c r="B36" i="5" s="1"/>
  <c r="D19" i="9"/>
  <c r="N21" i="9"/>
  <c r="G20" i="9"/>
  <c r="C19" i="9"/>
  <c r="J21" i="9"/>
  <c r="K25" i="10" l="1"/>
  <c r="L26" i="10" s="1"/>
  <c r="B22" i="12"/>
  <c r="D35" i="5"/>
  <c r="G36" i="5"/>
  <c r="C35" i="5"/>
  <c r="H19" i="9"/>
  <c r="E20" i="9"/>
  <c r="P25" i="10"/>
  <c r="O25" i="10"/>
  <c r="Q25" i="10"/>
  <c r="M26" i="10"/>
  <c r="B26" i="10" s="1"/>
  <c r="S25" i="10"/>
  <c r="R25" i="10"/>
  <c r="J23" i="12" l="1"/>
  <c r="N23" i="12"/>
  <c r="G22" i="12"/>
  <c r="D21" i="12"/>
  <c r="C21" i="12"/>
  <c r="G26" i="10"/>
  <c r="D25" i="10"/>
  <c r="N27" i="10"/>
  <c r="C25" i="10"/>
  <c r="U25" i="10" s="1"/>
  <c r="J27" i="10"/>
  <c r="M21" i="9"/>
  <c r="F20" i="9"/>
  <c r="K20" i="9" s="1"/>
  <c r="H35" i="5"/>
  <c r="E36" i="5"/>
  <c r="F36" i="5" s="1"/>
  <c r="B37" i="5" s="1"/>
  <c r="U21" i="12" l="1"/>
  <c r="V21" i="12" s="1"/>
  <c r="E22" i="12"/>
  <c r="H21" i="12"/>
  <c r="T21" i="12"/>
  <c r="H25" i="10"/>
  <c r="E26" i="10"/>
  <c r="F26" i="10" s="1"/>
  <c r="T25" i="10"/>
  <c r="V25" i="10"/>
  <c r="K26" i="10" s="1"/>
  <c r="L27" i="10" s="1"/>
  <c r="G37" i="5"/>
  <c r="D36" i="5"/>
  <c r="C36" i="5"/>
  <c r="B21" i="9"/>
  <c r="L21" i="9"/>
  <c r="F22" i="12" l="1"/>
  <c r="K22" i="12" s="1"/>
  <c r="L23" i="12" s="1"/>
  <c r="O22" i="12"/>
  <c r="M23" i="12"/>
  <c r="P22" i="12"/>
  <c r="S22" i="12"/>
  <c r="R22" i="12"/>
  <c r="Q22" i="12"/>
  <c r="G21" i="9"/>
  <c r="N22" i="9"/>
  <c r="D20" i="9"/>
  <c r="C20" i="9"/>
  <c r="J22" i="9"/>
  <c r="H36" i="5"/>
  <c r="E37" i="5"/>
  <c r="F37" i="5" s="1"/>
  <c r="B38" i="5" s="1"/>
  <c r="M27" i="10"/>
  <c r="B27" i="10" s="1"/>
  <c r="O26" i="10"/>
  <c r="P26" i="10"/>
  <c r="Q26" i="10"/>
  <c r="R26" i="10"/>
  <c r="S26" i="10"/>
  <c r="B23" i="12" l="1"/>
  <c r="D26" i="10"/>
  <c r="N28" i="10"/>
  <c r="G27" i="10"/>
  <c r="C26" i="10"/>
  <c r="U26" i="10" s="1"/>
  <c r="J28" i="10"/>
  <c r="D37" i="5"/>
  <c r="G38" i="5"/>
  <c r="C37" i="5"/>
  <c r="H20" i="9"/>
  <c r="E21" i="9"/>
  <c r="J24" i="12" l="1"/>
  <c r="D22" i="12"/>
  <c r="G23" i="12"/>
  <c r="N24" i="12"/>
  <c r="C22" i="12"/>
  <c r="F21" i="9"/>
  <c r="K21" i="9" s="1"/>
  <c r="M22" i="9"/>
  <c r="H26" i="10"/>
  <c r="E27" i="10"/>
  <c r="F27" i="10" s="1"/>
  <c r="T26" i="10"/>
  <c r="V26" i="10"/>
  <c r="K27" i="10" s="1"/>
  <c r="L28" i="10" s="1"/>
  <c r="H37" i="5"/>
  <c r="E38" i="5"/>
  <c r="F38" i="5" s="1"/>
  <c r="B39" i="5" s="1"/>
  <c r="U22" i="12" l="1"/>
  <c r="V22" i="12" s="1"/>
  <c r="E23" i="12"/>
  <c r="H22" i="12"/>
  <c r="T22" i="12"/>
  <c r="G39" i="5"/>
  <c r="D38" i="5"/>
  <c r="C38" i="5"/>
  <c r="Q27" i="10"/>
  <c r="S27" i="10"/>
  <c r="M28" i="10"/>
  <c r="B28" i="10" s="1"/>
  <c r="P27" i="10"/>
  <c r="O27" i="10"/>
  <c r="R27" i="10"/>
  <c r="L22" i="9"/>
  <c r="B22" i="9"/>
  <c r="Q23" i="12" l="1"/>
  <c r="P23" i="12"/>
  <c r="M24" i="12"/>
  <c r="S23" i="12"/>
  <c r="R23" i="12"/>
  <c r="F23" i="12"/>
  <c r="K23" i="12" s="1"/>
  <c r="L24" i="12" s="1"/>
  <c r="B24" i="12" s="1"/>
  <c r="O23" i="12"/>
  <c r="G28" i="10"/>
  <c r="D27" i="10"/>
  <c r="N29" i="10"/>
  <c r="C27" i="10"/>
  <c r="J29" i="10"/>
  <c r="H38" i="5"/>
  <c r="E39" i="5"/>
  <c r="F39" i="5" s="1"/>
  <c r="B40" i="5" s="1"/>
  <c r="G22" i="9"/>
  <c r="D21" i="9"/>
  <c r="N23" i="9"/>
  <c r="C21" i="9"/>
  <c r="J23" i="9"/>
  <c r="E28" i="10" l="1"/>
  <c r="F28" i="10" s="1"/>
  <c r="U27" i="10"/>
  <c r="V27" i="10" s="1"/>
  <c r="K28" i="10" s="1"/>
  <c r="L29" i="10" s="1"/>
  <c r="C23" i="12"/>
  <c r="N25" i="12"/>
  <c r="G24" i="12"/>
  <c r="D23" i="12"/>
  <c r="J25" i="12"/>
  <c r="H21" i="9"/>
  <c r="E22" i="9"/>
  <c r="H27" i="10"/>
  <c r="T27" i="10"/>
  <c r="G40" i="5"/>
  <c r="D39" i="5"/>
  <c r="C39" i="5"/>
  <c r="H23" i="12" l="1"/>
  <c r="T23" i="12"/>
  <c r="U23" i="12"/>
  <c r="V23" i="12" s="1"/>
  <c r="E24" i="12"/>
  <c r="H39" i="5"/>
  <c r="E40" i="5"/>
  <c r="F40" i="5" s="1"/>
  <c r="B41" i="5" s="1"/>
  <c r="Q28" i="10"/>
  <c r="P28" i="10"/>
  <c r="O28" i="10"/>
  <c r="R28" i="10"/>
  <c r="S28" i="10"/>
  <c r="M29" i="10"/>
  <c r="B29" i="10" s="1"/>
  <c r="M23" i="9"/>
  <c r="F22" i="9"/>
  <c r="K22" i="9" s="1"/>
  <c r="S24" i="12" l="1"/>
  <c r="M25" i="12"/>
  <c r="O24" i="12"/>
  <c r="R24" i="12"/>
  <c r="F24" i="12"/>
  <c r="K24" i="12" s="1"/>
  <c r="L25" i="12" s="1"/>
  <c r="B25" i="12" s="1"/>
  <c r="P24" i="12"/>
  <c r="Q24" i="12"/>
  <c r="G29" i="10"/>
  <c r="D28" i="10"/>
  <c r="N30" i="10"/>
  <c r="C28" i="10"/>
  <c r="U28" i="10" s="1"/>
  <c r="J30" i="10"/>
  <c r="B23" i="9"/>
  <c r="L23" i="9"/>
  <c r="D40" i="5"/>
  <c r="G41" i="5"/>
  <c r="C40" i="5"/>
  <c r="D24" i="12" l="1"/>
  <c r="C24" i="12"/>
  <c r="G25" i="12"/>
  <c r="N26" i="12"/>
  <c r="J26" i="12"/>
  <c r="H28" i="10"/>
  <c r="T28" i="10"/>
  <c r="E29" i="10"/>
  <c r="F29" i="10" s="1"/>
  <c r="V28" i="10"/>
  <c r="D22" i="9"/>
  <c r="G23" i="9"/>
  <c r="N24" i="9"/>
  <c r="C22" i="9"/>
  <c r="J24" i="9"/>
  <c r="H40" i="5"/>
  <c r="E41" i="5"/>
  <c r="F41" i="5" s="1"/>
  <c r="B42" i="5" s="1"/>
  <c r="K29" i="10" l="1"/>
  <c r="L30" i="10" s="1"/>
  <c r="E25" i="12"/>
  <c r="H24" i="12"/>
  <c r="U24" i="12"/>
  <c r="V24" i="12" s="1"/>
  <c r="T24" i="12"/>
  <c r="D41" i="5"/>
  <c r="G42" i="5"/>
  <c r="C41" i="5"/>
  <c r="O29" i="10"/>
  <c r="S29" i="10"/>
  <c r="M30" i="10"/>
  <c r="B30" i="10" s="1"/>
  <c r="P29" i="10"/>
  <c r="R29" i="10"/>
  <c r="Q29" i="10"/>
  <c r="H22" i="9"/>
  <c r="E23" i="9"/>
  <c r="S25" i="12" l="1"/>
  <c r="O25" i="12"/>
  <c r="P25" i="12"/>
  <c r="R25" i="12"/>
  <c r="Q25" i="12"/>
  <c r="M26" i="12"/>
  <c r="F25" i="12"/>
  <c r="K25" i="12" s="1"/>
  <c r="L26" i="12" s="1"/>
  <c r="D29" i="10"/>
  <c r="G30" i="10"/>
  <c r="N31" i="10"/>
  <c r="C29" i="10"/>
  <c r="U29" i="10" s="1"/>
  <c r="J31" i="10"/>
  <c r="H41" i="5"/>
  <c r="E42" i="5"/>
  <c r="F42" i="5" s="1"/>
  <c r="B43" i="5" s="1"/>
  <c r="F23" i="9"/>
  <c r="K23" i="9" s="1"/>
  <c r="M24" i="9"/>
  <c r="B26" i="12" l="1"/>
  <c r="D25" i="12" s="1"/>
  <c r="G43" i="5"/>
  <c r="D42" i="5"/>
  <c r="C42" i="5"/>
  <c r="E30" i="10"/>
  <c r="F30" i="10" s="1"/>
  <c r="H29" i="10"/>
  <c r="T29" i="10"/>
  <c r="V29" i="10"/>
  <c r="K30" i="10" s="1"/>
  <c r="L31" i="10" s="1"/>
  <c r="L24" i="9"/>
  <c r="B24" i="9"/>
  <c r="G26" i="12" l="1"/>
  <c r="C25" i="12"/>
  <c r="T25" i="12" s="1"/>
  <c r="J27" i="12"/>
  <c r="N27" i="12"/>
  <c r="Q30" i="10"/>
  <c r="M31" i="10"/>
  <c r="B31" i="10" s="1"/>
  <c r="S30" i="10"/>
  <c r="P30" i="10"/>
  <c r="R30" i="10"/>
  <c r="O30" i="10"/>
  <c r="H42" i="5"/>
  <c r="E43" i="5"/>
  <c r="F43" i="5" s="1"/>
  <c r="B44" i="5" s="1"/>
  <c r="N25" i="9"/>
  <c r="G24" i="9"/>
  <c r="D23" i="9"/>
  <c r="C23" i="9"/>
  <c r="J25" i="9"/>
  <c r="U25" i="12" l="1"/>
  <c r="V25" i="12" s="1"/>
  <c r="E26" i="12"/>
  <c r="P26" i="12" s="1"/>
  <c r="H25" i="12"/>
  <c r="G31" i="10"/>
  <c r="N32" i="10"/>
  <c r="D30" i="10"/>
  <c r="C30" i="10"/>
  <c r="U30" i="10" s="1"/>
  <c r="J32" i="10"/>
  <c r="H23" i="9"/>
  <c r="E24" i="9"/>
  <c r="D43" i="5"/>
  <c r="G44" i="5"/>
  <c r="C43" i="5"/>
  <c r="F26" i="12" l="1"/>
  <c r="K26" i="12" s="1"/>
  <c r="L27" i="12" s="1"/>
  <c r="M27" i="12"/>
  <c r="R26" i="12"/>
  <c r="O26" i="12"/>
  <c r="Q26" i="12"/>
  <c r="S26" i="12"/>
  <c r="H30" i="10"/>
  <c r="E31" i="10"/>
  <c r="F31" i="10" s="1"/>
  <c r="T30" i="10"/>
  <c r="V30" i="10"/>
  <c r="H43" i="5"/>
  <c r="E44" i="5"/>
  <c r="F44" i="5" s="1"/>
  <c r="B45" i="5" s="1"/>
  <c r="M25" i="9"/>
  <c r="F24" i="9"/>
  <c r="K24" i="9" s="1"/>
  <c r="K31" i="10" l="1"/>
  <c r="L32" i="10" s="1"/>
  <c r="B27" i="12"/>
  <c r="N28" i="12" s="1"/>
  <c r="G45" i="5"/>
  <c r="D44" i="5"/>
  <c r="C44" i="5"/>
  <c r="S31" i="10"/>
  <c r="Q31" i="10"/>
  <c r="R31" i="10"/>
  <c r="M32" i="10"/>
  <c r="B32" i="10" s="1"/>
  <c r="O31" i="10"/>
  <c r="P31" i="10"/>
  <c r="B25" i="9"/>
  <c r="L25" i="9"/>
  <c r="J28" i="12" l="1"/>
  <c r="G27" i="12"/>
  <c r="C26" i="12"/>
  <c r="T26" i="12" s="1"/>
  <c r="D26" i="12"/>
  <c r="H26" i="12"/>
  <c r="E27" i="12"/>
  <c r="P27" i="12" s="1"/>
  <c r="G32" i="10"/>
  <c r="D31" i="10"/>
  <c r="N33" i="10"/>
  <c r="C31" i="10"/>
  <c r="U31" i="10" s="1"/>
  <c r="J33" i="10"/>
  <c r="H44" i="5"/>
  <c r="E45" i="5"/>
  <c r="F45" i="5" s="1"/>
  <c r="B46" i="5" s="1"/>
  <c r="N26" i="9"/>
  <c r="G25" i="9"/>
  <c r="C24" i="9"/>
  <c r="D24" i="9"/>
  <c r="J26" i="9"/>
  <c r="U26" i="12" l="1"/>
  <c r="V26" i="12" s="1"/>
  <c r="O27" i="12"/>
  <c r="M28" i="12"/>
  <c r="R27" i="12"/>
  <c r="Q27" i="12"/>
  <c r="F27" i="12"/>
  <c r="K27" i="12" s="1"/>
  <c r="L28" i="12" s="1"/>
  <c r="B28" i="12" s="1"/>
  <c r="C27" i="12" s="1"/>
  <c r="S27" i="12"/>
  <c r="H24" i="9"/>
  <c r="E25" i="9"/>
  <c r="T31" i="10"/>
  <c r="H31" i="10"/>
  <c r="E32" i="10"/>
  <c r="F32" i="10" s="1"/>
  <c r="V31" i="10"/>
  <c r="K32" i="10" s="1"/>
  <c r="L33" i="10" s="1"/>
  <c r="D45" i="5"/>
  <c r="G46" i="5"/>
  <c r="C45" i="5"/>
  <c r="D27" i="12" l="1"/>
  <c r="N29" i="12"/>
  <c r="J29" i="12"/>
  <c r="G28" i="12"/>
  <c r="H27" i="12"/>
  <c r="E28" i="12"/>
  <c r="T27" i="12"/>
  <c r="U27" i="12"/>
  <c r="V27" i="12" s="1"/>
  <c r="O32" i="10"/>
  <c r="Q32" i="10"/>
  <c r="M33" i="10"/>
  <c r="B33" i="10" s="1"/>
  <c r="S32" i="10"/>
  <c r="R32" i="10"/>
  <c r="P32" i="10"/>
  <c r="H45" i="5"/>
  <c r="E46" i="5"/>
  <c r="F46" i="5" s="1"/>
  <c r="B47" i="5" s="1"/>
  <c r="F25" i="9"/>
  <c r="K25" i="9" s="1"/>
  <c r="M26" i="9"/>
  <c r="S28" i="12" l="1"/>
  <c r="R28" i="12"/>
  <c r="F28" i="12"/>
  <c r="K28" i="12" s="1"/>
  <c r="L29" i="12" s="1"/>
  <c r="O28" i="12"/>
  <c r="Q28" i="12"/>
  <c r="P28" i="12"/>
  <c r="M29" i="12"/>
  <c r="D32" i="10"/>
  <c r="N34" i="10"/>
  <c r="G33" i="10"/>
  <c r="C32" i="10"/>
  <c r="U32" i="10" s="1"/>
  <c r="J34" i="10"/>
  <c r="G47" i="5"/>
  <c r="D46" i="5"/>
  <c r="C46" i="5"/>
  <c r="B26" i="9"/>
  <c r="L26" i="9"/>
  <c r="B29" i="12" l="1"/>
  <c r="G26" i="9"/>
  <c r="D25" i="9"/>
  <c r="N27" i="9"/>
  <c r="C25" i="9"/>
  <c r="J27" i="9"/>
  <c r="T32" i="10"/>
  <c r="H32" i="10"/>
  <c r="E33" i="10"/>
  <c r="F33" i="10" s="1"/>
  <c r="V32" i="10"/>
  <c r="K33" i="10" s="1"/>
  <c r="L34" i="10" s="1"/>
  <c r="H46" i="5"/>
  <c r="E47" i="5"/>
  <c r="F47" i="5" s="1"/>
  <c r="B48" i="5" s="1"/>
  <c r="D28" i="12" l="1"/>
  <c r="N30" i="12"/>
  <c r="J30" i="12"/>
  <c r="C28" i="12"/>
  <c r="G29" i="12"/>
  <c r="G48" i="5"/>
  <c r="D47" i="5"/>
  <c r="C47" i="5"/>
  <c r="H25" i="9"/>
  <c r="E26" i="9"/>
  <c r="S33" i="10"/>
  <c r="M34" i="10"/>
  <c r="B34" i="10" s="1"/>
  <c r="R33" i="10"/>
  <c r="P33" i="10"/>
  <c r="O33" i="10"/>
  <c r="Q33" i="10"/>
  <c r="U28" i="12" l="1"/>
  <c r="V28" i="12" s="1"/>
  <c r="T28" i="12"/>
  <c r="H28" i="12"/>
  <c r="E29" i="12"/>
  <c r="G34" i="10"/>
  <c r="D33" i="10"/>
  <c r="N35" i="10"/>
  <c r="C33" i="10"/>
  <c r="U33" i="10" s="1"/>
  <c r="J35" i="10"/>
  <c r="F26" i="9"/>
  <c r="K26" i="9" s="1"/>
  <c r="M27" i="9"/>
  <c r="H47" i="5"/>
  <c r="E48" i="5"/>
  <c r="F48" i="5" s="1"/>
  <c r="B49" i="5" s="1"/>
  <c r="R29" i="12" l="1"/>
  <c r="O29" i="12"/>
  <c r="F29" i="12"/>
  <c r="K29" i="12" s="1"/>
  <c r="L30" i="12" s="1"/>
  <c r="P29" i="12"/>
  <c r="M30" i="12"/>
  <c r="S29" i="12"/>
  <c r="Q29" i="12"/>
  <c r="B27" i="9"/>
  <c r="L27" i="9"/>
  <c r="G49" i="5"/>
  <c r="D48" i="5"/>
  <c r="C48" i="5"/>
  <c r="E34" i="10"/>
  <c r="F34" i="10" s="1"/>
  <c r="T33" i="10"/>
  <c r="H33" i="10"/>
  <c r="V33" i="10"/>
  <c r="K34" i="10" s="1"/>
  <c r="L35" i="10" s="1"/>
  <c r="B30" i="12" l="1"/>
  <c r="C29" i="12" s="1"/>
  <c r="O34" i="10"/>
  <c r="S34" i="10"/>
  <c r="R34" i="10"/>
  <c r="P34" i="10"/>
  <c r="Q34" i="10"/>
  <c r="M35" i="10"/>
  <c r="B35" i="10" s="1"/>
  <c r="H48" i="5"/>
  <c r="E49" i="5"/>
  <c r="F49" i="5" s="1"/>
  <c r="B50" i="5" s="1"/>
  <c r="D26" i="9"/>
  <c r="N28" i="9"/>
  <c r="G27" i="9"/>
  <c r="C26" i="9"/>
  <c r="J28" i="9"/>
  <c r="G30" i="12" l="1"/>
  <c r="N31" i="12"/>
  <c r="J31" i="12"/>
  <c r="D29" i="12"/>
  <c r="H29" i="12"/>
  <c r="U29" i="12"/>
  <c r="V29" i="12" s="1"/>
  <c r="T29" i="12"/>
  <c r="E30" i="12"/>
  <c r="D49" i="5"/>
  <c r="G50" i="5"/>
  <c r="C49" i="5"/>
  <c r="H26" i="9"/>
  <c r="E27" i="9"/>
  <c r="G35" i="10"/>
  <c r="D34" i="10"/>
  <c r="N36" i="10"/>
  <c r="C34" i="10"/>
  <c r="U34" i="10" s="1"/>
  <c r="J36" i="10"/>
  <c r="M31" i="12" l="1"/>
  <c r="R30" i="12"/>
  <c r="Q30" i="12"/>
  <c r="O30" i="12"/>
  <c r="S30" i="12"/>
  <c r="P30" i="12"/>
  <c r="F30" i="12"/>
  <c r="K30" i="12" s="1"/>
  <c r="L31" i="12" s="1"/>
  <c r="M28" i="9"/>
  <c r="F27" i="9"/>
  <c r="K27" i="9" s="1"/>
  <c r="H49" i="5"/>
  <c r="E50" i="5"/>
  <c r="F50" i="5" s="1"/>
  <c r="B51" i="5" s="1"/>
  <c r="H34" i="10"/>
  <c r="T34" i="10"/>
  <c r="E35" i="10"/>
  <c r="F35" i="10" s="1"/>
  <c r="V34" i="10"/>
  <c r="K35" i="10" s="1"/>
  <c r="L36" i="10" s="1"/>
  <c r="B31" i="12" l="1"/>
  <c r="G31" i="12" s="1"/>
  <c r="O35" i="10"/>
  <c r="P35" i="10"/>
  <c r="S35" i="10"/>
  <c r="Q35" i="10"/>
  <c r="M36" i="10"/>
  <c r="B36" i="10" s="1"/>
  <c r="R35" i="10"/>
  <c r="D50" i="5"/>
  <c r="G51" i="5"/>
  <c r="C50" i="5"/>
  <c r="B28" i="9"/>
  <c r="L28" i="9"/>
  <c r="D30" i="12" l="1"/>
  <c r="J32" i="12"/>
  <c r="N32" i="12"/>
  <c r="C30" i="12"/>
  <c r="H30" i="12" s="1"/>
  <c r="H50" i="5"/>
  <c r="E51" i="5"/>
  <c r="F51" i="5" s="1"/>
  <c r="B52" i="5" s="1"/>
  <c r="N29" i="9"/>
  <c r="D27" i="9"/>
  <c r="G28" i="9"/>
  <c r="C27" i="9"/>
  <c r="J29" i="9"/>
  <c r="N37" i="10"/>
  <c r="G36" i="10"/>
  <c r="D35" i="10"/>
  <c r="C35" i="10"/>
  <c r="U35" i="10" s="1"/>
  <c r="J37" i="10"/>
  <c r="U30" i="12" l="1"/>
  <c r="V30" i="12" s="1"/>
  <c r="T30" i="12"/>
  <c r="E31" i="12"/>
  <c r="O31" i="12" s="1"/>
  <c r="E28" i="9"/>
  <c r="H27" i="9"/>
  <c r="T35" i="10"/>
  <c r="H35" i="10"/>
  <c r="E36" i="10"/>
  <c r="F36" i="10" s="1"/>
  <c r="V35" i="10"/>
  <c r="K36" i="10" s="1"/>
  <c r="L37" i="10" s="1"/>
  <c r="G52" i="5"/>
  <c r="D51" i="5"/>
  <c r="C51" i="5"/>
  <c r="F31" i="12" l="1"/>
  <c r="K31" i="12" s="1"/>
  <c r="L32" i="12" s="1"/>
  <c r="R31" i="12"/>
  <c r="S31" i="12"/>
  <c r="P31" i="12"/>
  <c r="Q31" i="12"/>
  <c r="M32" i="12"/>
  <c r="H51" i="5"/>
  <c r="E52" i="5"/>
  <c r="F52" i="5" s="1"/>
  <c r="B53" i="5" s="1"/>
  <c r="Q36" i="10"/>
  <c r="S36" i="10"/>
  <c r="M37" i="10"/>
  <c r="B37" i="10" s="1"/>
  <c r="P36" i="10"/>
  <c r="R36" i="10"/>
  <c r="O36" i="10"/>
  <c r="M29" i="9"/>
  <c r="F28" i="9"/>
  <c r="K28" i="9" s="1"/>
  <c r="B32" i="12" l="1"/>
  <c r="C31" i="12" s="1"/>
  <c r="H31" i="12" s="1"/>
  <c r="N38" i="10"/>
  <c r="G37" i="10"/>
  <c r="D36" i="10"/>
  <c r="C36" i="10"/>
  <c r="U36" i="10" s="1"/>
  <c r="J38" i="10"/>
  <c r="L29" i="9"/>
  <c r="B29" i="9"/>
  <c r="D52" i="5"/>
  <c r="G53" i="5"/>
  <c r="C52" i="5"/>
  <c r="E32" i="12" l="1"/>
  <c r="M33" i="12" s="1"/>
  <c r="U31" i="12"/>
  <c r="V31" i="12" s="1"/>
  <c r="T31" i="12"/>
  <c r="G32" i="12"/>
  <c r="D31" i="12"/>
  <c r="J33" i="12"/>
  <c r="N33" i="12"/>
  <c r="N30" i="9"/>
  <c r="D28" i="9"/>
  <c r="G29" i="9"/>
  <c r="C28" i="9"/>
  <c r="J30" i="9"/>
  <c r="T36" i="10"/>
  <c r="E37" i="10"/>
  <c r="F37" i="10" s="1"/>
  <c r="H36" i="10"/>
  <c r="V36" i="10"/>
  <c r="K37" i="10" s="1"/>
  <c r="L38" i="10" s="1"/>
  <c r="H52" i="5"/>
  <c r="E53" i="5"/>
  <c r="F53" i="5" s="1"/>
  <c r="B54" i="5" s="1"/>
  <c r="F32" i="12" l="1"/>
  <c r="K32" i="12" s="1"/>
  <c r="L33" i="12" s="1"/>
  <c r="B33" i="12" s="1"/>
  <c r="C32" i="12" s="1"/>
  <c r="P32" i="12"/>
  <c r="O32" i="12"/>
  <c r="Q32" i="12"/>
  <c r="R32" i="12"/>
  <c r="S32" i="12"/>
  <c r="H28" i="9"/>
  <c r="E29" i="9"/>
  <c r="D53" i="5"/>
  <c r="G54" i="5"/>
  <c r="C53" i="5"/>
  <c r="O37" i="10"/>
  <c r="M38" i="10"/>
  <c r="B38" i="10" s="1"/>
  <c r="Q37" i="10"/>
  <c r="S37" i="10"/>
  <c r="P37" i="10"/>
  <c r="R37" i="10"/>
  <c r="J34" i="12" l="1"/>
  <c r="G33" i="12"/>
  <c r="D32" i="12"/>
  <c r="N34" i="12"/>
  <c r="H32" i="12"/>
  <c r="U32" i="12"/>
  <c r="V32" i="12" s="1"/>
  <c r="T32" i="12"/>
  <c r="E33" i="12"/>
  <c r="H53" i="5"/>
  <c r="E54" i="5"/>
  <c r="F54" i="5" s="1"/>
  <c r="B55" i="5" s="1"/>
  <c r="M30" i="9"/>
  <c r="F29" i="9"/>
  <c r="K29" i="9" s="1"/>
  <c r="N39" i="10"/>
  <c r="D37" i="10"/>
  <c r="G38" i="10"/>
  <c r="C37" i="10"/>
  <c r="U37" i="10" s="1"/>
  <c r="J39" i="10"/>
  <c r="S33" i="12" l="1"/>
  <c r="F33" i="12"/>
  <c r="K33" i="12" s="1"/>
  <c r="L34" i="12" s="1"/>
  <c r="M34" i="12"/>
  <c r="P33" i="12"/>
  <c r="R33" i="12"/>
  <c r="O33" i="12"/>
  <c r="Q33" i="12"/>
  <c r="H37" i="10"/>
  <c r="T37" i="10"/>
  <c r="E38" i="10"/>
  <c r="F38" i="10" s="1"/>
  <c r="V37" i="10"/>
  <c r="K38" i="10" s="1"/>
  <c r="L39" i="10" s="1"/>
  <c r="B30" i="9"/>
  <c r="L30" i="9"/>
  <c r="D54" i="5"/>
  <c r="G55" i="5"/>
  <c r="C54" i="5"/>
  <c r="B34" i="12" l="1"/>
  <c r="N35" i="12" s="1"/>
  <c r="H54" i="5"/>
  <c r="E55" i="5"/>
  <c r="F55" i="5" s="1"/>
  <c r="B56" i="5" s="1"/>
  <c r="S38" i="10"/>
  <c r="M39" i="10"/>
  <c r="B39" i="10" s="1"/>
  <c r="R38" i="10"/>
  <c r="P38" i="10"/>
  <c r="Q38" i="10"/>
  <c r="O38" i="10"/>
  <c r="D29" i="9"/>
  <c r="N31" i="9"/>
  <c r="G30" i="9"/>
  <c r="C29" i="9"/>
  <c r="J31" i="9"/>
  <c r="G34" i="12" l="1"/>
  <c r="D33" i="12"/>
  <c r="C33" i="12"/>
  <c r="T33" i="12" s="1"/>
  <c r="J35" i="12"/>
  <c r="N40" i="10"/>
  <c r="D38" i="10"/>
  <c r="G39" i="10"/>
  <c r="C38" i="10"/>
  <c r="U38" i="10" s="1"/>
  <c r="J40" i="10"/>
  <c r="E30" i="9"/>
  <c r="H29" i="9"/>
  <c r="G56" i="5"/>
  <c r="D55" i="5"/>
  <c r="C55" i="5"/>
  <c r="E34" i="12" l="1"/>
  <c r="R34" i="12" s="1"/>
  <c r="H33" i="12"/>
  <c r="U33" i="12"/>
  <c r="V33" i="12" s="1"/>
  <c r="H38" i="10"/>
  <c r="T38" i="10"/>
  <c r="E39" i="10"/>
  <c r="F39" i="10" s="1"/>
  <c r="V38" i="10"/>
  <c r="K39" i="10" s="1"/>
  <c r="L40" i="10" s="1"/>
  <c r="H55" i="5"/>
  <c r="E56" i="5"/>
  <c r="F56" i="5" s="1"/>
  <c r="B57" i="5" s="1"/>
  <c r="M31" i="9"/>
  <c r="F30" i="9"/>
  <c r="K30" i="9" s="1"/>
  <c r="F34" i="12" l="1"/>
  <c r="K34" i="12" s="1"/>
  <c r="L35" i="12" s="1"/>
  <c r="S34" i="12"/>
  <c r="M35" i="12"/>
  <c r="P34" i="12"/>
  <c r="Q34" i="12"/>
  <c r="O34" i="12"/>
  <c r="M40" i="10"/>
  <c r="B40" i="10" s="1"/>
  <c r="S39" i="10"/>
  <c r="R39" i="10"/>
  <c r="P39" i="10"/>
  <c r="O39" i="10"/>
  <c r="Q39" i="10"/>
  <c r="L31" i="9"/>
  <c r="B31" i="9"/>
  <c r="G57" i="5"/>
  <c r="D56" i="5"/>
  <c r="C56" i="5"/>
  <c r="B35" i="12" l="1"/>
  <c r="N36" i="12" s="1"/>
  <c r="G31" i="9"/>
  <c r="D30" i="9"/>
  <c r="N32" i="9"/>
  <c r="C30" i="9"/>
  <c r="J32" i="9"/>
  <c r="N41" i="10"/>
  <c r="D39" i="10"/>
  <c r="G40" i="10"/>
  <c r="C39" i="10"/>
  <c r="U39" i="10" s="1"/>
  <c r="J41" i="10"/>
  <c r="H56" i="5"/>
  <c r="E57" i="5"/>
  <c r="F57" i="5" s="1"/>
  <c r="B58" i="5" s="1"/>
  <c r="C34" i="12" l="1"/>
  <c r="T34" i="12" s="1"/>
  <c r="D34" i="12"/>
  <c r="J36" i="12"/>
  <c r="G35" i="12"/>
  <c r="H30" i="9"/>
  <c r="E31" i="9"/>
  <c r="T39" i="10"/>
  <c r="H39" i="10"/>
  <c r="E40" i="10"/>
  <c r="F40" i="10" s="1"/>
  <c r="V39" i="10"/>
  <c r="K40" i="10" s="1"/>
  <c r="L41" i="10" s="1"/>
  <c r="G58" i="5"/>
  <c r="D57" i="5"/>
  <c r="C57" i="5"/>
  <c r="E35" i="12" l="1"/>
  <c r="O35" i="12" s="1"/>
  <c r="U34" i="12"/>
  <c r="V34" i="12" s="1"/>
  <c r="H34" i="12"/>
  <c r="M32" i="9"/>
  <c r="F31" i="9"/>
  <c r="K31" i="9" s="1"/>
  <c r="H57" i="5"/>
  <c r="E58" i="5"/>
  <c r="F58" i="5" s="1"/>
  <c r="B59" i="5" s="1"/>
  <c r="R40" i="10"/>
  <c r="M41" i="10"/>
  <c r="B41" i="10" s="1"/>
  <c r="P40" i="10"/>
  <c r="Q40" i="10"/>
  <c r="O40" i="10"/>
  <c r="S40" i="10"/>
  <c r="Q35" i="12" l="1"/>
  <c r="M36" i="12"/>
  <c r="R35" i="12"/>
  <c r="F35" i="12"/>
  <c r="K35" i="12" s="1"/>
  <c r="L36" i="12" s="1"/>
  <c r="S35" i="12"/>
  <c r="P35" i="12"/>
  <c r="N42" i="10"/>
  <c r="D40" i="10"/>
  <c r="G41" i="10"/>
  <c r="C40" i="10"/>
  <c r="U40" i="10" s="1"/>
  <c r="J42" i="10"/>
  <c r="G59" i="5"/>
  <c r="D58" i="5"/>
  <c r="C58" i="5"/>
  <c r="B32" i="9"/>
  <c r="L32" i="9"/>
  <c r="B36" i="12" l="1"/>
  <c r="D35" i="12" s="1"/>
  <c r="H40" i="10"/>
  <c r="E41" i="10"/>
  <c r="F41" i="10" s="1"/>
  <c r="T40" i="10"/>
  <c r="V40" i="10"/>
  <c r="K41" i="10" s="1"/>
  <c r="L42" i="10" s="1"/>
  <c r="N33" i="9"/>
  <c r="D31" i="9"/>
  <c r="G32" i="9"/>
  <c r="C31" i="9"/>
  <c r="J33" i="9"/>
  <c r="H58" i="5"/>
  <c r="E59" i="5"/>
  <c r="F59" i="5" s="1"/>
  <c r="B60" i="5" s="1"/>
  <c r="C35" i="12" l="1"/>
  <c r="E36" i="12" s="1"/>
  <c r="G36" i="12"/>
  <c r="N37" i="12"/>
  <c r="J37" i="12"/>
  <c r="H31" i="9"/>
  <c r="E32" i="9"/>
  <c r="G60" i="5"/>
  <c r="D59" i="5"/>
  <c r="C59" i="5"/>
  <c r="R41" i="10"/>
  <c r="Q41" i="10"/>
  <c r="M42" i="10"/>
  <c r="B42" i="10" s="1"/>
  <c r="S41" i="10"/>
  <c r="O41" i="10"/>
  <c r="P41" i="10"/>
  <c r="T35" i="12" l="1"/>
  <c r="H35" i="12"/>
  <c r="U35" i="12"/>
  <c r="V35" i="12" s="1"/>
  <c r="Q36" i="12"/>
  <c r="M37" i="12"/>
  <c r="O36" i="12"/>
  <c r="F36" i="12"/>
  <c r="K36" i="12" s="1"/>
  <c r="L37" i="12" s="1"/>
  <c r="R36" i="12"/>
  <c r="P36" i="12"/>
  <c r="S36" i="12"/>
  <c r="D41" i="10"/>
  <c r="G42" i="10"/>
  <c r="N43" i="10"/>
  <c r="C41" i="10"/>
  <c r="U41" i="10" s="1"/>
  <c r="J43" i="10"/>
  <c r="H59" i="5"/>
  <c r="E60" i="5"/>
  <c r="F60" i="5" s="1"/>
  <c r="B61" i="5" s="1"/>
  <c r="M33" i="9"/>
  <c r="F32" i="9"/>
  <c r="K32" i="9" s="1"/>
  <c r="B37" i="12" l="1"/>
  <c r="D36" i="12" s="1"/>
  <c r="E42" i="10"/>
  <c r="F42" i="10" s="1"/>
  <c r="T41" i="10"/>
  <c r="H41" i="10"/>
  <c r="V41" i="10"/>
  <c r="K42" i="10" s="1"/>
  <c r="L43" i="10" s="1"/>
  <c r="L33" i="9"/>
  <c r="B33" i="9"/>
  <c r="G61" i="5"/>
  <c r="D60" i="5"/>
  <c r="C60" i="5"/>
  <c r="C36" i="12" l="1"/>
  <c r="T36" i="12" s="1"/>
  <c r="J38" i="12"/>
  <c r="N38" i="12"/>
  <c r="G37" i="12"/>
  <c r="S42" i="10"/>
  <c r="M43" i="10"/>
  <c r="B43" i="10" s="1"/>
  <c r="Q42" i="10"/>
  <c r="P42" i="10"/>
  <c r="O42" i="10"/>
  <c r="R42" i="10"/>
  <c r="H60" i="5"/>
  <c r="E61" i="5"/>
  <c r="F61" i="5" s="1"/>
  <c r="B62" i="5" s="1"/>
  <c r="D32" i="9"/>
  <c r="G33" i="9"/>
  <c r="N34" i="9"/>
  <c r="C32" i="9"/>
  <c r="J34" i="9"/>
  <c r="U36" i="12" l="1"/>
  <c r="V36" i="12" s="1"/>
  <c r="H36" i="12"/>
  <c r="E37" i="12"/>
  <c r="S37" i="12" s="1"/>
  <c r="D61" i="5"/>
  <c r="G62" i="5"/>
  <c r="C61" i="5"/>
  <c r="N44" i="10"/>
  <c r="G43" i="10"/>
  <c r="D42" i="10"/>
  <c r="C42" i="10"/>
  <c r="U42" i="10" s="1"/>
  <c r="J44" i="10"/>
  <c r="E33" i="9"/>
  <c r="H32" i="9"/>
  <c r="Q37" i="12" l="1"/>
  <c r="R37" i="12"/>
  <c r="F37" i="12"/>
  <c r="K37" i="12" s="1"/>
  <c r="L38" i="12" s="1"/>
  <c r="O37" i="12"/>
  <c r="P37" i="12"/>
  <c r="M38" i="12"/>
  <c r="E43" i="10"/>
  <c r="F43" i="10" s="1"/>
  <c r="T42" i="10"/>
  <c r="H42" i="10"/>
  <c r="V42" i="10"/>
  <c r="M34" i="9"/>
  <c r="F33" i="9"/>
  <c r="K33" i="9" s="1"/>
  <c r="H61" i="5"/>
  <c r="E62" i="5"/>
  <c r="F62" i="5" s="1"/>
  <c r="B63" i="5" s="1"/>
  <c r="K43" i="10" l="1"/>
  <c r="L44" i="10" s="1"/>
  <c r="B38" i="12"/>
  <c r="C37" i="12" s="1"/>
  <c r="L34" i="9"/>
  <c r="B34" i="9"/>
  <c r="D62" i="5"/>
  <c r="G63" i="5"/>
  <c r="C62" i="5"/>
  <c r="P43" i="10"/>
  <c r="S43" i="10"/>
  <c r="Q43" i="10"/>
  <c r="R43" i="10"/>
  <c r="M44" i="10"/>
  <c r="B44" i="10" s="1"/>
  <c r="O43" i="10"/>
  <c r="N39" i="12" l="1"/>
  <c r="D37" i="12"/>
  <c r="J39" i="12"/>
  <c r="G38" i="12"/>
  <c r="U37" i="12"/>
  <c r="V37" i="12" s="1"/>
  <c r="T37" i="12"/>
  <c r="E38" i="12"/>
  <c r="F38" i="12" s="1"/>
  <c r="K38" i="12" s="1"/>
  <c r="L39" i="12" s="1"/>
  <c r="H37" i="12"/>
  <c r="D43" i="10"/>
  <c r="G44" i="10"/>
  <c r="N45" i="10"/>
  <c r="C43" i="10"/>
  <c r="U43" i="10" s="1"/>
  <c r="J45" i="10"/>
  <c r="H62" i="5"/>
  <c r="E63" i="5"/>
  <c r="F63" i="5" s="1"/>
  <c r="B64" i="5" s="1"/>
  <c r="G34" i="9"/>
  <c r="D33" i="9"/>
  <c r="N35" i="9"/>
  <c r="C33" i="9"/>
  <c r="J35" i="9"/>
  <c r="M39" i="12" l="1"/>
  <c r="B39" i="12" s="1"/>
  <c r="D38" i="12" s="1"/>
  <c r="R38" i="12"/>
  <c r="Q38" i="12"/>
  <c r="P38" i="12"/>
  <c r="O38" i="12"/>
  <c r="S38" i="12"/>
  <c r="E44" i="10"/>
  <c r="F44" i="10" s="1"/>
  <c r="H43" i="10"/>
  <c r="T43" i="10"/>
  <c r="V43" i="10"/>
  <c r="H33" i="9"/>
  <c r="E34" i="9"/>
  <c r="G64" i="5"/>
  <c r="D63" i="5"/>
  <c r="C63" i="5"/>
  <c r="K44" i="10" l="1"/>
  <c r="L45" i="10" s="1"/>
  <c r="J40" i="12"/>
  <c r="G39" i="12"/>
  <c r="C38" i="12"/>
  <c r="E39" i="12" s="1"/>
  <c r="N40" i="12"/>
  <c r="H63" i="5"/>
  <c r="E64" i="5"/>
  <c r="F64" i="5" s="1"/>
  <c r="B65" i="5" s="1"/>
  <c r="S44" i="10"/>
  <c r="O44" i="10"/>
  <c r="P44" i="10"/>
  <c r="R44" i="10"/>
  <c r="Q44" i="10"/>
  <c r="M45" i="10"/>
  <c r="B45" i="10" s="1"/>
  <c r="M35" i="9"/>
  <c r="F34" i="9"/>
  <c r="K34" i="9" s="1"/>
  <c r="H38" i="12" l="1"/>
  <c r="T38" i="12"/>
  <c r="U38" i="12"/>
  <c r="V38" i="12" s="1"/>
  <c r="F39" i="12"/>
  <c r="K39" i="12" s="1"/>
  <c r="L40" i="12" s="1"/>
  <c r="O39" i="12"/>
  <c r="Q39" i="12"/>
  <c r="S39" i="12"/>
  <c r="P39" i="12"/>
  <c r="R39" i="12"/>
  <c r="M40" i="12"/>
  <c r="N46" i="10"/>
  <c r="G45" i="10"/>
  <c r="D44" i="10"/>
  <c r="C44" i="10"/>
  <c r="U44" i="10" s="1"/>
  <c r="J46" i="10"/>
  <c r="L35" i="9"/>
  <c r="B35" i="9"/>
  <c r="G65" i="5"/>
  <c r="D64" i="5"/>
  <c r="C64" i="5"/>
  <c r="B40" i="12" l="1"/>
  <c r="T44" i="10"/>
  <c r="H44" i="10"/>
  <c r="E45" i="10"/>
  <c r="F45" i="10" s="1"/>
  <c r="V44" i="10"/>
  <c r="H64" i="5"/>
  <c r="E65" i="5"/>
  <c r="F65" i="5" s="1"/>
  <c r="B66" i="5" s="1"/>
  <c r="D34" i="9"/>
  <c r="G35" i="9"/>
  <c r="N36" i="9"/>
  <c r="C34" i="9"/>
  <c r="J36" i="9"/>
  <c r="K45" i="10" l="1"/>
  <c r="L46" i="10" s="1"/>
  <c r="C39" i="12"/>
  <c r="G40" i="12"/>
  <c r="N41" i="12"/>
  <c r="D39" i="12"/>
  <c r="J41" i="12"/>
  <c r="G66" i="5"/>
  <c r="D65" i="5"/>
  <c r="C65" i="5"/>
  <c r="E35" i="9"/>
  <c r="H34" i="9"/>
  <c r="Q45" i="10"/>
  <c r="P45" i="10"/>
  <c r="S45" i="10"/>
  <c r="R45" i="10"/>
  <c r="O45" i="10"/>
  <c r="M46" i="10"/>
  <c r="B46" i="10" s="1"/>
  <c r="E40" i="12" l="1"/>
  <c r="H39" i="12"/>
  <c r="T39" i="12"/>
  <c r="U39" i="12"/>
  <c r="V39" i="12" s="1"/>
  <c r="N47" i="10"/>
  <c r="G46" i="10"/>
  <c r="D45" i="10"/>
  <c r="C45" i="10"/>
  <c r="U45" i="10" s="1"/>
  <c r="J47" i="10"/>
  <c r="F35" i="9"/>
  <c r="K35" i="9" s="1"/>
  <c r="M36" i="9"/>
  <c r="H65" i="5"/>
  <c r="E66" i="5"/>
  <c r="F66" i="5" s="1"/>
  <c r="B67" i="5" s="1"/>
  <c r="O40" i="12" l="1"/>
  <c r="Q40" i="12"/>
  <c r="P40" i="12"/>
  <c r="F40" i="12"/>
  <c r="K40" i="12" s="1"/>
  <c r="L41" i="12" s="1"/>
  <c r="M41" i="12"/>
  <c r="S40" i="12"/>
  <c r="R40" i="12"/>
  <c r="L36" i="9"/>
  <c r="B36" i="9"/>
  <c r="H45" i="10"/>
  <c r="T45" i="10"/>
  <c r="E46" i="10"/>
  <c r="F46" i="10" s="1"/>
  <c r="V45" i="10"/>
  <c r="K46" i="10" s="1"/>
  <c r="L47" i="10" s="1"/>
  <c r="D66" i="5"/>
  <c r="G67" i="5"/>
  <c r="C66" i="5"/>
  <c r="B41" i="12" l="1"/>
  <c r="D40" i="12" s="1"/>
  <c r="N37" i="9"/>
  <c r="G36" i="9"/>
  <c r="D35" i="9"/>
  <c r="C35" i="9"/>
  <c r="J37" i="9"/>
  <c r="H66" i="5"/>
  <c r="E67" i="5"/>
  <c r="F67" i="5" s="1"/>
  <c r="B68" i="5" s="1"/>
  <c r="O46" i="10"/>
  <c r="Q46" i="10"/>
  <c r="M47" i="10"/>
  <c r="B47" i="10" s="1"/>
  <c r="P46" i="10"/>
  <c r="S46" i="10"/>
  <c r="R46" i="10"/>
  <c r="C40" i="12" l="1"/>
  <c r="U40" i="12" s="1"/>
  <c r="V40" i="12" s="1"/>
  <c r="N42" i="12"/>
  <c r="J42" i="12"/>
  <c r="G41" i="12"/>
  <c r="N48" i="10"/>
  <c r="D46" i="10"/>
  <c r="G47" i="10"/>
  <c r="C46" i="10"/>
  <c r="U46" i="10" s="1"/>
  <c r="J48" i="10"/>
  <c r="H35" i="9"/>
  <c r="E36" i="9"/>
  <c r="G68" i="5"/>
  <c r="D67" i="5"/>
  <c r="C67" i="5"/>
  <c r="H40" i="12" l="1"/>
  <c r="T40" i="12"/>
  <c r="E41" i="12"/>
  <c r="S41" i="12" s="1"/>
  <c r="H67" i="5"/>
  <c r="E68" i="5"/>
  <c r="F68" i="5" s="1"/>
  <c r="B69" i="5" s="1"/>
  <c r="H46" i="10"/>
  <c r="T46" i="10"/>
  <c r="E47" i="10"/>
  <c r="F47" i="10" s="1"/>
  <c r="V46" i="10"/>
  <c r="F36" i="9"/>
  <c r="K36" i="9" s="1"/>
  <c r="M37" i="9"/>
  <c r="K47" i="10" l="1"/>
  <c r="L48" i="10" s="1"/>
  <c r="M42" i="12"/>
  <c r="O41" i="12"/>
  <c r="P41" i="12"/>
  <c r="Q41" i="12"/>
  <c r="F41" i="12"/>
  <c r="K41" i="12" s="1"/>
  <c r="L42" i="12" s="1"/>
  <c r="R41" i="12"/>
  <c r="Q47" i="10"/>
  <c r="P47" i="10"/>
  <c r="S47" i="10"/>
  <c r="R47" i="10"/>
  <c r="O47" i="10"/>
  <c r="M48" i="10"/>
  <c r="B48" i="10" s="1"/>
  <c r="L37" i="9"/>
  <c r="B37" i="9"/>
  <c r="D68" i="5"/>
  <c r="G69" i="5"/>
  <c r="C68" i="5"/>
  <c r="B42" i="12" l="1"/>
  <c r="J43" i="12" s="1"/>
  <c r="G48" i="10"/>
  <c r="D47" i="10"/>
  <c r="N49" i="10"/>
  <c r="C47" i="10"/>
  <c r="U47" i="10" s="1"/>
  <c r="J49" i="10"/>
  <c r="H68" i="5"/>
  <c r="E69" i="5"/>
  <c r="F69" i="5" s="1"/>
  <c r="B70" i="5" s="1"/>
  <c r="G37" i="9"/>
  <c r="D36" i="9"/>
  <c r="N38" i="9"/>
  <c r="C36" i="9"/>
  <c r="J38" i="9"/>
  <c r="C41" i="12" l="1"/>
  <c r="E42" i="12" s="1"/>
  <c r="M43" i="12" s="1"/>
  <c r="N43" i="12"/>
  <c r="D41" i="12"/>
  <c r="G42" i="12"/>
  <c r="T47" i="10"/>
  <c r="H47" i="10"/>
  <c r="E48" i="10"/>
  <c r="F48" i="10" s="1"/>
  <c r="V47" i="10"/>
  <c r="K48" i="10" s="1"/>
  <c r="L49" i="10" s="1"/>
  <c r="H36" i="9"/>
  <c r="E37" i="9"/>
  <c r="D69" i="5"/>
  <c r="G70" i="5"/>
  <c r="C69" i="5"/>
  <c r="F42" i="12" l="1"/>
  <c r="K42" i="12" s="1"/>
  <c r="L43" i="12" s="1"/>
  <c r="B43" i="12" s="1"/>
  <c r="D42" i="12" s="1"/>
  <c r="H41" i="12"/>
  <c r="U41" i="12"/>
  <c r="V41" i="12" s="1"/>
  <c r="T41" i="12"/>
  <c r="R42" i="12"/>
  <c r="O42" i="12"/>
  <c r="P42" i="12"/>
  <c r="S42" i="12"/>
  <c r="Q42" i="12"/>
  <c r="S48" i="10"/>
  <c r="R48" i="10"/>
  <c r="M49" i="10"/>
  <c r="B49" i="10" s="1"/>
  <c r="O48" i="10"/>
  <c r="P48" i="10"/>
  <c r="Q48" i="10"/>
  <c r="H69" i="5"/>
  <c r="E70" i="5"/>
  <c r="F70" i="5" s="1"/>
  <c r="B71" i="5" s="1"/>
  <c r="F37" i="9"/>
  <c r="K37" i="9" s="1"/>
  <c r="M38" i="9"/>
  <c r="G43" i="12" l="1"/>
  <c r="J44" i="12"/>
  <c r="N44" i="12"/>
  <c r="C42" i="12"/>
  <c r="T42" i="12" s="1"/>
  <c r="N50" i="10"/>
  <c r="G49" i="10"/>
  <c r="D48" i="10"/>
  <c r="C48" i="10"/>
  <c r="U48" i="10" s="1"/>
  <c r="J50" i="10"/>
  <c r="B38" i="9"/>
  <c r="L38" i="9"/>
  <c r="D70" i="5"/>
  <c r="G71" i="5"/>
  <c r="C70" i="5"/>
  <c r="E43" i="12" l="1"/>
  <c r="Q43" i="12" s="1"/>
  <c r="H42" i="12"/>
  <c r="U42" i="12"/>
  <c r="V42" i="12" s="1"/>
  <c r="H48" i="10"/>
  <c r="T48" i="10"/>
  <c r="E49" i="10"/>
  <c r="F49" i="10" s="1"/>
  <c r="V48" i="10"/>
  <c r="K49" i="10" s="1"/>
  <c r="L50" i="10" s="1"/>
  <c r="D37" i="9"/>
  <c r="G38" i="9"/>
  <c r="N39" i="9"/>
  <c r="C37" i="9"/>
  <c r="J39" i="9"/>
  <c r="H70" i="5"/>
  <c r="E71" i="5"/>
  <c r="F71" i="5" s="1"/>
  <c r="B72" i="5" s="1"/>
  <c r="F43" i="12" l="1"/>
  <c r="K43" i="12" s="1"/>
  <c r="L44" i="12" s="1"/>
  <c r="R43" i="12"/>
  <c r="S43" i="12"/>
  <c r="O43" i="12"/>
  <c r="M44" i="12"/>
  <c r="P43" i="12"/>
  <c r="H37" i="9"/>
  <c r="E38" i="9"/>
  <c r="D71" i="5"/>
  <c r="G72" i="5"/>
  <c r="C71" i="5"/>
  <c r="M50" i="10"/>
  <c r="B50" i="10" s="1"/>
  <c r="R49" i="10"/>
  <c r="Q49" i="10"/>
  <c r="S49" i="10"/>
  <c r="O49" i="10"/>
  <c r="P49" i="10"/>
  <c r="B44" i="12" l="1"/>
  <c r="D43" i="12" s="1"/>
  <c r="D49" i="10"/>
  <c r="N51" i="10"/>
  <c r="G50" i="10"/>
  <c r="C49" i="10"/>
  <c r="U49" i="10" s="1"/>
  <c r="J51" i="10"/>
  <c r="H71" i="5"/>
  <c r="E72" i="5"/>
  <c r="F72" i="5" s="1"/>
  <c r="B73" i="5" s="1"/>
  <c r="M39" i="9"/>
  <c r="F38" i="9"/>
  <c r="K38" i="9" s="1"/>
  <c r="C43" i="12" l="1"/>
  <c r="E44" i="12" s="1"/>
  <c r="M45" i="12" s="1"/>
  <c r="N45" i="12"/>
  <c r="G44" i="12"/>
  <c r="J45" i="12"/>
  <c r="T49" i="10"/>
  <c r="H49" i="10"/>
  <c r="E50" i="10"/>
  <c r="F50" i="10" s="1"/>
  <c r="V49" i="10"/>
  <c r="K50" i="10" s="1"/>
  <c r="L51" i="10" s="1"/>
  <c r="L39" i="9"/>
  <c r="B39" i="9"/>
  <c r="D72" i="5"/>
  <c r="G73" i="5"/>
  <c r="C72" i="5"/>
  <c r="T43" i="12" l="1"/>
  <c r="F44" i="12"/>
  <c r="K44" i="12" s="1"/>
  <c r="L45" i="12" s="1"/>
  <c r="B45" i="12" s="1"/>
  <c r="J46" i="12" s="1"/>
  <c r="U43" i="12"/>
  <c r="V43" i="12" s="1"/>
  <c r="H43" i="12"/>
  <c r="R44" i="12"/>
  <c r="O44" i="12"/>
  <c r="P44" i="12"/>
  <c r="Q44" i="12"/>
  <c r="S44" i="12"/>
  <c r="H72" i="5"/>
  <c r="E73" i="5"/>
  <c r="F73" i="5" s="1"/>
  <c r="B74" i="5" s="1"/>
  <c r="M51" i="10"/>
  <c r="B51" i="10" s="1"/>
  <c r="P50" i="10"/>
  <c r="O50" i="10"/>
  <c r="Q50" i="10"/>
  <c r="S50" i="10"/>
  <c r="R50" i="10"/>
  <c r="D38" i="9"/>
  <c r="G39" i="9"/>
  <c r="N40" i="9"/>
  <c r="C38" i="9"/>
  <c r="J40" i="9"/>
  <c r="D44" i="12" l="1"/>
  <c r="G45" i="12"/>
  <c r="C44" i="12"/>
  <c r="E45" i="12" s="1"/>
  <c r="F45" i="12" s="1"/>
  <c r="K45" i="12" s="1"/>
  <c r="L46" i="12" s="1"/>
  <c r="N46" i="12"/>
  <c r="D50" i="10"/>
  <c r="N52" i="10"/>
  <c r="G51" i="10"/>
  <c r="C50" i="10"/>
  <c r="U50" i="10" s="1"/>
  <c r="J52" i="10"/>
  <c r="H38" i="9"/>
  <c r="E39" i="9"/>
  <c r="G74" i="5"/>
  <c r="D73" i="5"/>
  <c r="C73" i="5"/>
  <c r="U44" i="12" l="1"/>
  <c r="V44" i="12" s="1"/>
  <c r="H44" i="12"/>
  <c r="T44" i="12"/>
  <c r="Q45" i="12"/>
  <c r="R45" i="12"/>
  <c r="M46" i="12"/>
  <c r="B46" i="12" s="1"/>
  <c r="G46" i="12" s="1"/>
  <c r="S45" i="12"/>
  <c r="O45" i="12"/>
  <c r="P45" i="12"/>
  <c r="H73" i="5"/>
  <c r="E74" i="5"/>
  <c r="F74" i="5" s="1"/>
  <c r="B75" i="5" s="1"/>
  <c r="T50" i="10"/>
  <c r="H50" i="10"/>
  <c r="E51" i="10"/>
  <c r="F51" i="10" s="1"/>
  <c r="V50" i="10"/>
  <c r="K51" i="10" s="1"/>
  <c r="L52" i="10" s="1"/>
  <c r="F39" i="9"/>
  <c r="K39" i="9" s="1"/>
  <c r="M40" i="9"/>
  <c r="D45" i="12" l="1"/>
  <c r="J47" i="12"/>
  <c r="N47" i="12"/>
  <c r="C45" i="12"/>
  <c r="E46" i="12" s="1"/>
  <c r="S46" i="12" s="1"/>
  <c r="D74" i="5"/>
  <c r="G75" i="5"/>
  <c r="C74" i="5"/>
  <c r="B40" i="9"/>
  <c r="L40" i="9"/>
  <c r="Q51" i="10"/>
  <c r="R51" i="10"/>
  <c r="S51" i="10"/>
  <c r="P51" i="10"/>
  <c r="O51" i="10"/>
  <c r="M52" i="10"/>
  <c r="B52" i="10" s="1"/>
  <c r="H45" i="12" l="1"/>
  <c r="R46" i="12"/>
  <c r="F46" i="12"/>
  <c r="K46" i="12" s="1"/>
  <c r="L47" i="12" s="1"/>
  <c r="U45" i="12"/>
  <c r="V45" i="12" s="1"/>
  <c r="T45" i="12"/>
  <c r="O46" i="12"/>
  <c r="P46" i="12"/>
  <c r="M47" i="12"/>
  <c r="Q46" i="12"/>
  <c r="N53" i="10"/>
  <c r="G52" i="10"/>
  <c r="D51" i="10"/>
  <c r="C51" i="10"/>
  <c r="U51" i="10" s="1"/>
  <c r="J53" i="10"/>
  <c r="N41" i="9"/>
  <c r="D39" i="9"/>
  <c r="G40" i="9"/>
  <c r="C39" i="9"/>
  <c r="J41" i="9"/>
  <c r="H74" i="5"/>
  <c r="E75" i="5"/>
  <c r="F75" i="5" s="1"/>
  <c r="B76" i="5" s="1"/>
  <c r="B47" i="12" l="1"/>
  <c r="D46" i="12" s="1"/>
  <c r="D75" i="5"/>
  <c r="G76" i="5"/>
  <c r="C75" i="5"/>
  <c r="H51" i="10"/>
  <c r="E52" i="10"/>
  <c r="F52" i="10" s="1"/>
  <c r="T51" i="10"/>
  <c r="V51" i="10"/>
  <c r="K52" i="10" s="1"/>
  <c r="L53" i="10" s="1"/>
  <c r="E40" i="9"/>
  <c r="H39" i="9"/>
  <c r="G47" i="12" l="1"/>
  <c r="C46" i="12"/>
  <c r="H46" i="12" s="1"/>
  <c r="J48" i="12"/>
  <c r="N48" i="12"/>
  <c r="R52" i="10"/>
  <c r="P52" i="10"/>
  <c r="Q52" i="10"/>
  <c r="S52" i="10"/>
  <c r="M53" i="10"/>
  <c r="B53" i="10" s="1"/>
  <c r="O52" i="10"/>
  <c r="H75" i="5"/>
  <c r="E76" i="5"/>
  <c r="F76" i="5" s="1"/>
  <c r="B77" i="5" s="1"/>
  <c r="M41" i="9"/>
  <c r="F40" i="9"/>
  <c r="K40" i="9" s="1"/>
  <c r="U46" i="12" l="1"/>
  <c r="V46" i="12" s="1"/>
  <c r="E47" i="12"/>
  <c r="O47" i="12" s="1"/>
  <c r="T46" i="12"/>
  <c r="D52" i="10"/>
  <c r="G53" i="10"/>
  <c r="N54" i="10"/>
  <c r="C52" i="10"/>
  <c r="U52" i="10" s="1"/>
  <c r="J54" i="10"/>
  <c r="D76" i="5"/>
  <c r="G77" i="5"/>
  <c r="C76" i="5"/>
  <c r="B41" i="9"/>
  <c r="L41" i="9"/>
  <c r="R47" i="12" l="1"/>
  <c r="F47" i="12"/>
  <c r="K47" i="12" s="1"/>
  <c r="L48" i="12" s="1"/>
  <c r="M48" i="12"/>
  <c r="Q47" i="12"/>
  <c r="S47" i="12"/>
  <c r="P47" i="12"/>
  <c r="T52" i="10"/>
  <c r="E53" i="10"/>
  <c r="F53" i="10" s="1"/>
  <c r="H52" i="10"/>
  <c r="V52" i="10"/>
  <c r="K53" i="10" s="1"/>
  <c r="L54" i="10" s="1"/>
  <c r="G41" i="9"/>
  <c r="N42" i="9"/>
  <c r="D40" i="9"/>
  <c r="C40" i="9"/>
  <c r="J42" i="9"/>
  <c r="H76" i="5"/>
  <c r="E77" i="5"/>
  <c r="F77" i="5" s="1"/>
  <c r="B78" i="5" s="1"/>
  <c r="B48" i="12" l="1"/>
  <c r="C47" i="12" s="1"/>
  <c r="E48" i="12" s="1"/>
  <c r="H40" i="9"/>
  <c r="E41" i="9"/>
  <c r="R53" i="10"/>
  <c r="Q53" i="10"/>
  <c r="S53" i="10"/>
  <c r="O53" i="10"/>
  <c r="P53" i="10"/>
  <c r="M54" i="10"/>
  <c r="B54" i="10" s="1"/>
  <c r="D77" i="5"/>
  <c r="G78" i="5"/>
  <c r="C77" i="5"/>
  <c r="T47" i="12" l="1"/>
  <c r="U47" i="12"/>
  <c r="V47" i="12" s="1"/>
  <c r="H47" i="12"/>
  <c r="D47" i="12"/>
  <c r="G48" i="12"/>
  <c r="Q48" i="12" s="1"/>
  <c r="N49" i="12"/>
  <c r="J49" i="12"/>
  <c r="F48" i="12"/>
  <c r="K48" i="12" s="1"/>
  <c r="L49" i="12" s="1"/>
  <c r="M49" i="12"/>
  <c r="N55" i="10"/>
  <c r="G54" i="10"/>
  <c r="D53" i="10"/>
  <c r="C53" i="10"/>
  <c r="U53" i="10" s="1"/>
  <c r="J55" i="10"/>
  <c r="H77" i="5"/>
  <c r="E78" i="5"/>
  <c r="F78" i="5" s="1"/>
  <c r="B79" i="5" s="1"/>
  <c r="F41" i="9"/>
  <c r="K41" i="9" s="1"/>
  <c r="M42" i="9"/>
  <c r="R48" i="12" l="1"/>
  <c r="S48" i="12"/>
  <c r="P48" i="12"/>
  <c r="O48" i="12"/>
  <c r="B49" i="12"/>
  <c r="J50" i="12" s="1"/>
  <c r="E54" i="10"/>
  <c r="F54" i="10" s="1"/>
  <c r="T53" i="10"/>
  <c r="H53" i="10"/>
  <c r="V53" i="10"/>
  <c r="L42" i="9"/>
  <c r="B42" i="9"/>
  <c r="G79" i="5"/>
  <c r="D78" i="5"/>
  <c r="C78" i="5"/>
  <c r="K54" i="10" l="1"/>
  <c r="L55" i="10" s="1"/>
  <c r="G49" i="12"/>
  <c r="D48" i="12"/>
  <c r="N50" i="12"/>
  <c r="C48" i="12"/>
  <c r="E49" i="12" s="1"/>
  <c r="R54" i="10"/>
  <c r="P54" i="10"/>
  <c r="Q54" i="10"/>
  <c r="O54" i="10"/>
  <c r="S54" i="10"/>
  <c r="M55" i="10"/>
  <c r="B55" i="10" s="1"/>
  <c r="G42" i="9"/>
  <c r="N43" i="9"/>
  <c r="D41" i="9"/>
  <c r="C41" i="9"/>
  <c r="J43" i="9"/>
  <c r="H78" i="5"/>
  <c r="E79" i="5"/>
  <c r="F79" i="5" s="1"/>
  <c r="B80" i="5" s="1"/>
  <c r="H48" i="12" l="1"/>
  <c r="T48" i="12"/>
  <c r="U48" i="12"/>
  <c r="V48" i="12" s="1"/>
  <c r="F49" i="12"/>
  <c r="K49" i="12" s="1"/>
  <c r="L50" i="12" s="1"/>
  <c r="M50" i="12"/>
  <c r="Q49" i="12"/>
  <c r="R49" i="12"/>
  <c r="O49" i="12"/>
  <c r="P49" i="12"/>
  <c r="S49" i="12"/>
  <c r="N56" i="10"/>
  <c r="G55" i="10"/>
  <c r="D54" i="10"/>
  <c r="C54" i="10"/>
  <c r="U54" i="10" s="1"/>
  <c r="J56" i="10"/>
  <c r="D79" i="5"/>
  <c r="G80" i="5"/>
  <c r="C79" i="5"/>
  <c r="E42" i="9"/>
  <c r="H41" i="9"/>
  <c r="B50" i="12" l="1"/>
  <c r="N51" i="12" s="1"/>
  <c r="F42" i="9"/>
  <c r="K42" i="9" s="1"/>
  <c r="M43" i="9"/>
  <c r="T54" i="10"/>
  <c r="H54" i="10"/>
  <c r="E55" i="10"/>
  <c r="F55" i="10" s="1"/>
  <c r="V54" i="10"/>
  <c r="K55" i="10" s="1"/>
  <c r="L56" i="10" s="1"/>
  <c r="H79" i="5"/>
  <c r="E80" i="5"/>
  <c r="F80" i="5" s="1"/>
  <c r="B81" i="5" s="1"/>
  <c r="D49" i="12" l="1"/>
  <c r="G50" i="12"/>
  <c r="J51" i="12"/>
  <c r="C49" i="12"/>
  <c r="T49" i="12" s="1"/>
  <c r="P55" i="10"/>
  <c r="M56" i="10"/>
  <c r="B56" i="10" s="1"/>
  <c r="R55" i="10"/>
  <c r="S55" i="10"/>
  <c r="Q55" i="10"/>
  <c r="O55" i="10"/>
  <c r="G81" i="5"/>
  <c r="D80" i="5"/>
  <c r="C80" i="5"/>
  <c r="L43" i="9"/>
  <c r="B43" i="9"/>
  <c r="H49" i="12" l="1"/>
  <c r="E50" i="12"/>
  <c r="Q50" i="12" s="1"/>
  <c r="U49" i="12"/>
  <c r="V49" i="12" s="1"/>
  <c r="N57" i="10"/>
  <c r="G56" i="10"/>
  <c r="D55" i="10"/>
  <c r="C55" i="10"/>
  <c r="U55" i="10" s="1"/>
  <c r="J57" i="10"/>
  <c r="H80" i="5"/>
  <c r="E81" i="5"/>
  <c r="F81" i="5" s="1"/>
  <c r="B82" i="5" s="1"/>
  <c r="G43" i="9"/>
  <c r="D42" i="9"/>
  <c r="N44" i="9"/>
  <c r="C42" i="9"/>
  <c r="J44" i="9"/>
  <c r="R50" i="12" l="1"/>
  <c r="M51" i="12"/>
  <c r="F50" i="12"/>
  <c r="K50" i="12" s="1"/>
  <c r="L51" i="12" s="1"/>
  <c r="B51" i="12" s="1"/>
  <c r="C50" i="12" s="1"/>
  <c r="H50" i="12" s="1"/>
  <c r="S50" i="12"/>
  <c r="O50" i="12"/>
  <c r="P50" i="12"/>
  <c r="E43" i="9"/>
  <c r="H42" i="9"/>
  <c r="E56" i="10"/>
  <c r="F56" i="10" s="1"/>
  <c r="H55" i="10"/>
  <c r="T55" i="10"/>
  <c r="V55" i="10"/>
  <c r="K56" i="10" s="1"/>
  <c r="L57" i="10" s="1"/>
  <c r="D81" i="5"/>
  <c r="G82" i="5"/>
  <c r="C81" i="5"/>
  <c r="D50" i="12" l="1"/>
  <c r="U50" i="12"/>
  <c r="V50" i="12" s="1"/>
  <c r="T50" i="12"/>
  <c r="E51" i="12"/>
  <c r="F51" i="12" s="1"/>
  <c r="K51" i="12" s="1"/>
  <c r="L52" i="12" s="1"/>
  <c r="G51" i="12"/>
  <c r="N52" i="12"/>
  <c r="J52" i="12"/>
  <c r="S56" i="10"/>
  <c r="M57" i="10"/>
  <c r="B57" i="10" s="1"/>
  <c r="P56" i="10"/>
  <c r="O56" i="10"/>
  <c r="Q56" i="10"/>
  <c r="R56" i="10"/>
  <c r="F43" i="9"/>
  <c r="K43" i="9" s="1"/>
  <c r="M44" i="9"/>
  <c r="H81" i="5"/>
  <c r="E82" i="5"/>
  <c r="F82" i="5" s="1"/>
  <c r="B83" i="5" s="1"/>
  <c r="Q51" i="12" l="1"/>
  <c r="R51" i="12"/>
  <c r="M52" i="12"/>
  <c r="B52" i="12" s="1"/>
  <c r="C51" i="12" s="1"/>
  <c r="H51" i="12" s="1"/>
  <c r="O51" i="12"/>
  <c r="P51" i="12"/>
  <c r="S51" i="12"/>
  <c r="N58" i="10"/>
  <c r="G57" i="10"/>
  <c r="D56" i="10"/>
  <c r="C56" i="10"/>
  <c r="U56" i="10" s="1"/>
  <c r="J58" i="10"/>
  <c r="G83" i="5"/>
  <c r="D82" i="5"/>
  <c r="C82" i="5"/>
  <c r="B44" i="9"/>
  <c r="L44" i="9"/>
  <c r="J53" i="12" l="1"/>
  <c r="N53" i="12"/>
  <c r="U51" i="12"/>
  <c r="V51" i="12" s="1"/>
  <c r="E52" i="12"/>
  <c r="F52" i="12" s="1"/>
  <c r="K52" i="12" s="1"/>
  <c r="L53" i="12" s="1"/>
  <c r="T51" i="12"/>
  <c r="G52" i="12"/>
  <c r="D51" i="12"/>
  <c r="H82" i="5"/>
  <c r="E83" i="5"/>
  <c r="F83" i="5" s="1"/>
  <c r="B84" i="5" s="1"/>
  <c r="H56" i="10"/>
  <c r="E57" i="10"/>
  <c r="F57" i="10" s="1"/>
  <c r="T56" i="10"/>
  <c r="V56" i="10"/>
  <c r="G44" i="9"/>
  <c r="N45" i="9"/>
  <c r="D43" i="9"/>
  <c r="C43" i="9"/>
  <c r="J45" i="9"/>
  <c r="K57" i="10" l="1"/>
  <c r="L58" i="10" s="1"/>
  <c r="P52" i="12"/>
  <c r="M53" i="12"/>
  <c r="B53" i="12" s="1"/>
  <c r="N54" i="12" s="1"/>
  <c r="R52" i="12"/>
  <c r="O52" i="12"/>
  <c r="Q52" i="12"/>
  <c r="S52" i="12"/>
  <c r="E44" i="9"/>
  <c r="H43" i="9"/>
  <c r="R57" i="10"/>
  <c r="S57" i="10"/>
  <c r="M58" i="10"/>
  <c r="B58" i="10" s="1"/>
  <c r="P57" i="10"/>
  <c r="Q57" i="10"/>
  <c r="O57" i="10"/>
  <c r="D83" i="5"/>
  <c r="G84" i="5"/>
  <c r="C83" i="5"/>
  <c r="J54" i="12" l="1"/>
  <c r="C52" i="12"/>
  <c r="E53" i="12" s="1"/>
  <c r="D52" i="12"/>
  <c r="G53" i="12"/>
  <c r="G58" i="10"/>
  <c r="D57" i="10"/>
  <c r="N59" i="10"/>
  <c r="C57" i="10"/>
  <c r="U57" i="10" s="1"/>
  <c r="J59" i="10"/>
  <c r="F44" i="9"/>
  <c r="K44" i="9" s="1"/>
  <c r="M45" i="9"/>
  <c r="H83" i="5"/>
  <c r="E84" i="5"/>
  <c r="F84" i="5" s="1"/>
  <c r="B85" i="5" s="1"/>
  <c r="T52" i="12" l="1"/>
  <c r="H52" i="12"/>
  <c r="U52" i="12"/>
  <c r="V52" i="12" s="1"/>
  <c r="S53" i="12"/>
  <c r="O53" i="12"/>
  <c r="M54" i="12"/>
  <c r="F53" i="12"/>
  <c r="K53" i="12" s="1"/>
  <c r="L54" i="12" s="1"/>
  <c r="Q53" i="12"/>
  <c r="R53" i="12"/>
  <c r="P53" i="12"/>
  <c r="L45" i="9"/>
  <c r="B45" i="9"/>
  <c r="T57" i="10"/>
  <c r="H57" i="10"/>
  <c r="E58" i="10"/>
  <c r="F58" i="10" s="1"/>
  <c r="V57" i="10"/>
  <c r="K58" i="10" s="1"/>
  <c r="L59" i="10" s="1"/>
  <c r="G85" i="5"/>
  <c r="D84" i="5"/>
  <c r="C84" i="5"/>
  <c r="B54" i="12" l="1"/>
  <c r="D53" i="12" s="1"/>
  <c r="P58" i="10"/>
  <c r="R58" i="10"/>
  <c r="M59" i="10"/>
  <c r="B59" i="10" s="1"/>
  <c r="S58" i="10"/>
  <c r="O58" i="10"/>
  <c r="Q58" i="10"/>
  <c r="N46" i="9"/>
  <c r="G45" i="9"/>
  <c r="D44" i="9"/>
  <c r="C44" i="9"/>
  <c r="J46" i="9"/>
  <c r="H84" i="5"/>
  <c r="E85" i="5"/>
  <c r="F85" i="5" s="1"/>
  <c r="B86" i="5" s="1"/>
  <c r="C53" i="12" l="1"/>
  <c r="T53" i="12" s="1"/>
  <c r="G54" i="12"/>
  <c r="J55" i="12"/>
  <c r="N55" i="12"/>
  <c r="G59" i="10"/>
  <c r="D58" i="10"/>
  <c r="N60" i="10"/>
  <c r="C58" i="10"/>
  <c r="U58" i="10" s="1"/>
  <c r="J60" i="10"/>
  <c r="E45" i="9"/>
  <c r="H44" i="9"/>
  <c r="D85" i="5"/>
  <c r="G86" i="5"/>
  <c r="C85" i="5"/>
  <c r="U53" i="12" l="1"/>
  <c r="V53" i="12" s="1"/>
  <c r="E54" i="12"/>
  <c r="R54" i="12" s="1"/>
  <c r="H53" i="12"/>
  <c r="M46" i="9"/>
  <c r="F45" i="9"/>
  <c r="K45" i="9" s="1"/>
  <c r="H58" i="10"/>
  <c r="E59" i="10"/>
  <c r="F59" i="10" s="1"/>
  <c r="T58" i="10"/>
  <c r="V58" i="10"/>
  <c r="K59" i="10" s="1"/>
  <c r="L60" i="10" s="1"/>
  <c r="H85" i="5"/>
  <c r="E86" i="5"/>
  <c r="F86" i="5" s="1"/>
  <c r="B87" i="5" s="1"/>
  <c r="O54" i="12" l="1"/>
  <c r="Q54" i="12"/>
  <c r="P54" i="12"/>
  <c r="F54" i="12"/>
  <c r="K54" i="12" s="1"/>
  <c r="L55" i="12" s="1"/>
  <c r="S54" i="12"/>
  <c r="M55" i="12"/>
  <c r="S59" i="10"/>
  <c r="Q59" i="10"/>
  <c r="O59" i="10"/>
  <c r="M60" i="10"/>
  <c r="B60" i="10" s="1"/>
  <c r="R59" i="10"/>
  <c r="P59" i="10"/>
  <c r="L46" i="9"/>
  <c r="B46" i="9"/>
  <c r="D86" i="5"/>
  <c r="G87" i="5"/>
  <c r="C86" i="5"/>
  <c r="B55" i="12" l="1"/>
  <c r="D54" i="12" s="1"/>
  <c r="G60" i="10"/>
  <c r="N61" i="10"/>
  <c r="D59" i="10"/>
  <c r="C59" i="10"/>
  <c r="U59" i="10" s="1"/>
  <c r="J61" i="10"/>
  <c r="D45" i="9"/>
  <c r="N47" i="9"/>
  <c r="G46" i="9"/>
  <c r="C45" i="9"/>
  <c r="J47" i="9"/>
  <c r="H86" i="5"/>
  <c r="E87" i="5"/>
  <c r="F87" i="5" s="1"/>
  <c r="B88" i="5" s="1"/>
  <c r="G55" i="12" l="1"/>
  <c r="C54" i="12"/>
  <c r="E55" i="12" s="1"/>
  <c r="M56" i="12" s="1"/>
  <c r="N56" i="12"/>
  <c r="J56" i="12"/>
  <c r="D87" i="5"/>
  <c r="G88" i="5"/>
  <c r="C87" i="5"/>
  <c r="T59" i="10"/>
  <c r="H59" i="10"/>
  <c r="E60" i="10"/>
  <c r="F60" i="10" s="1"/>
  <c r="V59" i="10"/>
  <c r="K60" i="10" s="1"/>
  <c r="L61" i="10" s="1"/>
  <c r="H45" i="9"/>
  <c r="E46" i="9"/>
  <c r="R55" i="12" l="1"/>
  <c r="F55" i="12"/>
  <c r="K55" i="12" s="1"/>
  <c r="L56" i="12" s="1"/>
  <c r="B56" i="12" s="1"/>
  <c r="N57" i="12" s="1"/>
  <c r="U54" i="12"/>
  <c r="V54" i="12" s="1"/>
  <c r="S55" i="12"/>
  <c r="T54" i="12"/>
  <c r="H54" i="12"/>
  <c r="P55" i="12"/>
  <c r="Q55" i="12"/>
  <c r="O55" i="12"/>
  <c r="F46" i="9"/>
  <c r="K46" i="9" s="1"/>
  <c r="M47" i="9"/>
  <c r="H87" i="5"/>
  <c r="E88" i="5"/>
  <c r="F88" i="5" s="1"/>
  <c r="B89" i="5" s="1"/>
  <c r="P60" i="10"/>
  <c r="O60" i="10"/>
  <c r="R60" i="10"/>
  <c r="S60" i="10"/>
  <c r="M61" i="10"/>
  <c r="B61" i="10" s="1"/>
  <c r="Q60" i="10"/>
  <c r="D55" i="12" l="1"/>
  <c r="C55" i="12"/>
  <c r="T55" i="12" s="1"/>
  <c r="G56" i="12"/>
  <c r="J57" i="12"/>
  <c r="H55" i="12"/>
  <c r="G61" i="10"/>
  <c r="N62" i="10"/>
  <c r="D60" i="10"/>
  <c r="C60" i="10"/>
  <c r="U60" i="10" s="1"/>
  <c r="J62" i="10"/>
  <c r="D88" i="5"/>
  <c r="G89" i="5"/>
  <c r="C88" i="5"/>
  <c r="B47" i="9"/>
  <c r="L47" i="9"/>
  <c r="U55" i="12" l="1"/>
  <c r="V55" i="12" s="1"/>
  <c r="E56" i="12"/>
  <c r="F56" i="12" s="1"/>
  <c r="K56" i="12" s="1"/>
  <c r="L57" i="12" s="1"/>
  <c r="H60" i="10"/>
  <c r="T60" i="10"/>
  <c r="E61" i="10"/>
  <c r="F61" i="10" s="1"/>
  <c r="V60" i="10"/>
  <c r="K61" i="10" s="1"/>
  <c r="L62" i="10" s="1"/>
  <c r="H88" i="5"/>
  <c r="E89" i="5"/>
  <c r="F89" i="5" s="1"/>
  <c r="B90" i="5" s="1"/>
  <c r="G47" i="9"/>
  <c r="D46" i="9"/>
  <c r="N48" i="9"/>
  <c r="C46" i="9"/>
  <c r="J48" i="9"/>
  <c r="M57" i="12" l="1"/>
  <c r="B57" i="12" s="1"/>
  <c r="P56" i="12"/>
  <c r="S56" i="12"/>
  <c r="R56" i="12"/>
  <c r="O56" i="12"/>
  <c r="Q56" i="12"/>
  <c r="G90" i="5"/>
  <c r="D89" i="5"/>
  <c r="C89" i="5"/>
  <c r="O61" i="10"/>
  <c r="M62" i="10"/>
  <c r="B62" i="10" s="1"/>
  <c r="S61" i="10"/>
  <c r="R61" i="10"/>
  <c r="Q61" i="10"/>
  <c r="P61" i="10"/>
  <c r="H46" i="9"/>
  <c r="E47" i="9"/>
  <c r="N58" i="12" l="1"/>
  <c r="C56" i="12"/>
  <c r="G57" i="12"/>
  <c r="D56" i="12"/>
  <c r="J58" i="12"/>
  <c r="N63" i="10"/>
  <c r="G62" i="10"/>
  <c r="D61" i="10"/>
  <c r="C61" i="10"/>
  <c r="U61" i="10" s="1"/>
  <c r="J63" i="10"/>
  <c r="H89" i="5"/>
  <c r="E90" i="5"/>
  <c r="F90" i="5" s="1"/>
  <c r="B91" i="5" s="1"/>
  <c r="F47" i="9"/>
  <c r="K47" i="9" s="1"/>
  <c r="M48" i="9"/>
  <c r="H56" i="12" l="1"/>
  <c r="U56" i="12"/>
  <c r="V56" i="12" s="1"/>
  <c r="E57" i="12"/>
  <c r="T56" i="12"/>
  <c r="E62" i="10"/>
  <c r="F62" i="10" s="1"/>
  <c r="T61" i="10"/>
  <c r="H61" i="10"/>
  <c r="V61" i="10"/>
  <c r="K62" i="10" s="1"/>
  <c r="L63" i="10" s="1"/>
  <c r="L48" i="9"/>
  <c r="B48" i="9"/>
  <c r="G91" i="5"/>
  <c r="D90" i="5"/>
  <c r="C90" i="5"/>
  <c r="O57" i="12" l="1"/>
  <c r="F57" i="12"/>
  <c r="K57" i="12" s="1"/>
  <c r="L58" i="12" s="1"/>
  <c r="Q57" i="12"/>
  <c r="P57" i="12"/>
  <c r="M58" i="12"/>
  <c r="R57" i="12"/>
  <c r="S57" i="12"/>
  <c r="M63" i="10"/>
  <c r="B63" i="10" s="1"/>
  <c r="Q62" i="10"/>
  <c r="R62" i="10"/>
  <c r="S62" i="10"/>
  <c r="P62" i="10"/>
  <c r="O62" i="10"/>
  <c r="N49" i="9"/>
  <c r="D47" i="9"/>
  <c r="G48" i="9"/>
  <c r="C47" i="9"/>
  <c r="J49" i="9"/>
  <c r="H90" i="5"/>
  <c r="E91" i="5"/>
  <c r="F91" i="5" s="1"/>
  <c r="B92" i="5" s="1"/>
  <c r="B58" i="12" l="1"/>
  <c r="D57" i="12" s="1"/>
  <c r="D62" i="10"/>
  <c r="N64" i="10"/>
  <c r="G63" i="10"/>
  <c r="C62" i="10"/>
  <c r="U62" i="10" s="1"/>
  <c r="J64" i="10"/>
  <c r="E48" i="9"/>
  <c r="H47" i="9"/>
  <c r="G92" i="5"/>
  <c r="D91" i="5"/>
  <c r="C91" i="5"/>
  <c r="J59" i="12" l="1"/>
  <c r="G58" i="12"/>
  <c r="N59" i="12"/>
  <c r="C57" i="12"/>
  <c r="E58" i="12" s="1"/>
  <c r="H91" i="5"/>
  <c r="E92" i="5"/>
  <c r="F92" i="5" s="1"/>
  <c r="B93" i="5" s="1"/>
  <c r="T62" i="10"/>
  <c r="H62" i="10"/>
  <c r="E63" i="10"/>
  <c r="F63" i="10" s="1"/>
  <c r="V62" i="10"/>
  <c r="K63" i="10" s="1"/>
  <c r="L64" i="10" s="1"/>
  <c r="M49" i="9"/>
  <c r="F48" i="9"/>
  <c r="K48" i="9" s="1"/>
  <c r="H57" i="12" l="1"/>
  <c r="T57" i="12"/>
  <c r="U57" i="12"/>
  <c r="V57" i="12" s="1"/>
  <c r="Q58" i="12"/>
  <c r="R58" i="12"/>
  <c r="P58" i="12"/>
  <c r="M59" i="12"/>
  <c r="S58" i="12"/>
  <c r="F58" i="12"/>
  <c r="K58" i="12" s="1"/>
  <c r="L59" i="12" s="1"/>
  <c r="O58" i="12"/>
  <c r="L49" i="9"/>
  <c r="B49" i="9"/>
  <c r="O63" i="10"/>
  <c r="P63" i="10"/>
  <c r="Q63" i="10"/>
  <c r="R63" i="10"/>
  <c r="M64" i="10"/>
  <c r="B64" i="10" s="1"/>
  <c r="S63" i="10"/>
  <c r="G93" i="5"/>
  <c r="D92" i="5"/>
  <c r="C92" i="5"/>
  <c r="B59" i="12" l="1"/>
  <c r="D58" i="12" s="1"/>
  <c r="D63" i="10"/>
  <c r="G64" i="10"/>
  <c r="N65" i="10"/>
  <c r="C63" i="10"/>
  <c r="U63" i="10" s="1"/>
  <c r="J65" i="10"/>
  <c r="H92" i="5"/>
  <c r="E93" i="5"/>
  <c r="F93" i="5" s="1"/>
  <c r="B94" i="5" s="1"/>
  <c r="D48" i="9"/>
  <c r="G49" i="9"/>
  <c r="N50" i="9"/>
  <c r="C48" i="9"/>
  <c r="J50" i="9"/>
  <c r="N60" i="12" l="1"/>
  <c r="G59" i="12"/>
  <c r="C58" i="12"/>
  <c r="E59" i="12" s="1"/>
  <c r="J60" i="12"/>
  <c r="T63" i="10"/>
  <c r="H63" i="10"/>
  <c r="E64" i="10"/>
  <c r="F64" i="10" s="1"/>
  <c r="V63" i="10"/>
  <c r="K64" i="10" s="1"/>
  <c r="L65" i="10" s="1"/>
  <c r="G94" i="5"/>
  <c r="D93" i="5"/>
  <c r="C93" i="5"/>
  <c r="E49" i="9"/>
  <c r="H48" i="9"/>
  <c r="T58" i="12" l="1"/>
  <c r="U58" i="12"/>
  <c r="V58" i="12" s="1"/>
  <c r="H58" i="12"/>
  <c r="S59" i="12"/>
  <c r="O59" i="12"/>
  <c r="M60" i="12"/>
  <c r="P59" i="12"/>
  <c r="R59" i="12"/>
  <c r="F59" i="12"/>
  <c r="K59" i="12" s="1"/>
  <c r="L60" i="12" s="1"/>
  <c r="Q59" i="12"/>
  <c r="M50" i="9"/>
  <c r="F49" i="9"/>
  <c r="K49" i="9" s="1"/>
  <c r="H93" i="5"/>
  <c r="E94" i="5"/>
  <c r="F94" i="5" s="1"/>
  <c r="B95" i="5" s="1"/>
  <c r="R64" i="10"/>
  <c r="S64" i="10"/>
  <c r="Q64" i="10"/>
  <c r="M65" i="10"/>
  <c r="B65" i="10" s="1"/>
  <c r="P64" i="10"/>
  <c r="O64" i="10"/>
  <c r="B60" i="12" l="1"/>
  <c r="C59" i="12" s="1"/>
  <c r="G65" i="10"/>
  <c r="N66" i="10"/>
  <c r="D64" i="10"/>
  <c r="C64" i="10"/>
  <c r="U64" i="10" s="1"/>
  <c r="J66" i="10"/>
  <c r="D94" i="5"/>
  <c r="G95" i="5"/>
  <c r="C94" i="5"/>
  <c r="B50" i="9"/>
  <c r="L50" i="9"/>
  <c r="G60" i="12" l="1"/>
  <c r="N61" i="12"/>
  <c r="D59" i="12"/>
  <c r="J61" i="12"/>
  <c r="H59" i="12"/>
  <c r="T59" i="12"/>
  <c r="U59" i="12"/>
  <c r="V59" i="12" s="1"/>
  <c r="E60" i="12"/>
  <c r="T64" i="10"/>
  <c r="H64" i="10"/>
  <c r="E65" i="10"/>
  <c r="F65" i="10" s="1"/>
  <c r="V64" i="10"/>
  <c r="K65" i="10" s="1"/>
  <c r="L66" i="10" s="1"/>
  <c r="G50" i="9"/>
  <c r="N51" i="9"/>
  <c r="D49" i="9"/>
  <c r="C49" i="9"/>
  <c r="J51" i="9"/>
  <c r="H94" i="5"/>
  <c r="E95" i="5"/>
  <c r="F95" i="5" s="1"/>
  <c r="B96" i="5" s="1"/>
  <c r="O60" i="12" l="1"/>
  <c r="Q60" i="12"/>
  <c r="R60" i="12"/>
  <c r="S60" i="12"/>
  <c r="F60" i="12"/>
  <c r="K60" i="12" s="1"/>
  <c r="L61" i="12" s="1"/>
  <c r="P60" i="12"/>
  <c r="M61" i="12"/>
  <c r="M66" i="10"/>
  <c r="B66" i="10" s="1"/>
  <c r="S65" i="10"/>
  <c r="O65" i="10"/>
  <c r="P65" i="10"/>
  <c r="R65" i="10"/>
  <c r="Q65" i="10"/>
  <c r="D95" i="5"/>
  <c r="G96" i="5"/>
  <c r="C95" i="5"/>
  <c r="E50" i="9"/>
  <c r="H49" i="9"/>
  <c r="B61" i="12" l="1"/>
  <c r="N62" i="12" s="1"/>
  <c r="G66" i="10"/>
  <c r="N67" i="10"/>
  <c r="D65" i="10"/>
  <c r="C65" i="10"/>
  <c r="U65" i="10" s="1"/>
  <c r="J67" i="10"/>
  <c r="F50" i="9"/>
  <c r="K50" i="9" s="1"/>
  <c r="M51" i="9"/>
  <c r="H95" i="5"/>
  <c r="E96" i="5"/>
  <c r="F96" i="5" s="1"/>
  <c r="B97" i="5" s="1"/>
  <c r="D60" i="12" l="1"/>
  <c r="G61" i="12"/>
  <c r="J62" i="12"/>
  <c r="C60" i="12"/>
  <c r="H60" i="12" s="1"/>
  <c r="T65" i="10"/>
  <c r="E66" i="10"/>
  <c r="F66" i="10" s="1"/>
  <c r="H65" i="10"/>
  <c r="V65" i="10"/>
  <c r="K66" i="10" s="1"/>
  <c r="L67" i="10" s="1"/>
  <c r="B51" i="9"/>
  <c r="L51" i="9"/>
  <c r="D96" i="5"/>
  <c r="G97" i="5"/>
  <c r="C96" i="5"/>
  <c r="U60" i="12" l="1"/>
  <c r="V60" i="12" s="1"/>
  <c r="E61" i="12"/>
  <c r="Q61" i="12" s="1"/>
  <c r="T60" i="12"/>
  <c r="D50" i="9"/>
  <c r="G51" i="9"/>
  <c r="N52" i="9"/>
  <c r="C50" i="9"/>
  <c r="J52" i="9"/>
  <c r="O66" i="10"/>
  <c r="S66" i="10"/>
  <c r="R66" i="10"/>
  <c r="M67" i="10"/>
  <c r="B67" i="10" s="1"/>
  <c r="Q66" i="10"/>
  <c r="P66" i="10"/>
  <c r="H96" i="5"/>
  <c r="E97" i="5"/>
  <c r="F97" i="5" s="1"/>
  <c r="B98" i="5" s="1"/>
  <c r="F61" i="12" l="1"/>
  <c r="K61" i="12" s="1"/>
  <c r="L62" i="12" s="1"/>
  <c r="S61" i="12"/>
  <c r="P61" i="12"/>
  <c r="O61" i="12"/>
  <c r="R61" i="12"/>
  <c r="M62" i="12"/>
  <c r="D66" i="10"/>
  <c r="N68" i="10"/>
  <c r="G67" i="10"/>
  <c r="C66" i="10"/>
  <c r="U66" i="10" s="1"/>
  <c r="J68" i="10"/>
  <c r="H50" i="9"/>
  <c r="E51" i="9"/>
  <c r="D97" i="5"/>
  <c r="G98" i="5"/>
  <c r="C97" i="5"/>
  <c r="B62" i="12" l="1"/>
  <c r="J63" i="12" s="1"/>
  <c r="H97" i="5"/>
  <c r="E98" i="5"/>
  <c r="F98" i="5" s="1"/>
  <c r="B99" i="5" s="1"/>
  <c r="E67" i="10"/>
  <c r="F67" i="10" s="1"/>
  <c r="H66" i="10"/>
  <c r="T66" i="10"/>
  <c r="V66" i="10"/>
  <c r="K67" i="10" s="1"/>
  <c r="L68" i="10" s="1"/>
  <c r="F51" i="9"/>
  <c r="K51" i="9" s="1"/>
  <c r="M52" i="9"/>
  <c r="D61" i="12" l="1"/>
  <c r="G62" i="12"/>
  <c r="N63" i="12"/>
  <c r="C61" i="12"/>
  <c r="L52" i="9"/>
  <c r="B52" i="9"/>
  <c r="P67" i="10"/>
  <c r="M68" i="10"/>
  <c r="B68" i="10" s="1"/>
  <c r="Q67" i="10"/>
  <c r="O67" i="10"/>
  <c r="R67" i="10"/>
  <c r="S67" i="10"/>
  <c r="G99" i="5"/>
  <c r="D98" i="5"/>
  <c r="C98" i="5"/>
  <c r="U61" i="12" l="1"/>
  <c r="V61" i="12" s="1"/>
  <c r="E62" i="12"/>
  <c r="T61" i="12"/>
  <c r="H61" i="12"/>
  <c r="G68" i="10"/>
  <c r="D67" i="10"/>
  <c r="N69" i="10"/>
  <c r="C67" i="10"/>
  <c r="U67" i="10" s="1"/>
  <c r="J69" i="10"/>
  <c r="N53" i="9"/>
  <c r="G52" i="9"/>
  <c r="D51" i="9"/>
  <c r="C51" i="9"/>
  <c r="J53" i="9"/>
  <c r="H98" i="5"/>
  <c r="E99" i="5"/>
  <c r="F99" i="5" s="1"/>
  <c r="B100" i="5" s="1"/>
  <c r="P62" i="12" l="1"/>
  <c r="S62" i="12"/>
  <c r="Q62" i="12"/>
  <c r="R62" i="12"/>
  <c r="O62" i="12"/>
  <c r="F62" i="12"/>
  <c r="K62" i="12" s="1"/>
  <c r="L63" i="12" s="1"/>
  <c r="M63" i="12"/>
  <c r="G100" i="5"/>
  <c r="D99" i="5"/>
  <c r="C99" i="5"/>
  <c r="T67" i="10"/>
  <c r="E68" i="10"/>
  <c r="F68" i="10" s="1"/>
  <c r="H67" i="10"/>
  <c r="V67" i="10"/>
  <c r="K68" i="10" s="1"/>
  <c r="L69" i="10" s="1"/>
  <c r="E52" i="9"/>
  <c r="H51" i="9"/>
  <c r="B63" i="12" l="1"/>
  <c r="G63" i="12" s="1"/>
  <c r="M69" i="10"/>
  <c r="B69" i="10" s="1"/>
  <c r="Q68" i="10"/>
  <c r="O68" i="10"/>
  <c r="R68" i="10"/>
  <c r="S68" i="10"/>
  <c r="P68" i="10"/>
  <c r="F52" i="9"/>
  <c r="K52" i="9" s="1"/>
  <c r="M53" i="9"/>
  <c r="H99" i="5"/>
  <c r="E100" i="5"/>
  <c r="F100" i="5" s="1"/>
  <c r="B101" i="5" s="1"/>
  <c r="N64" i="12" l="1"/>
  <c r="D62" i="12"/>
  <c r="C62" i="12"/>
  <c r="T62" i="12" s="1"/>
  <c r="J64" i="12"/>
  <c r="D68" i="10"/>
  <c r="G69" i="10"/>
  <c r="N70" i="10"/>
  <c r="C68" i="10"/>
  <c r="U68" i="10" s="1"/>
  <c r="J70" i="10"/>
  <c r="B53" i="9"/>
  <c r="L53" i="9"/>
  <c r="D100" i="5"/>
  <c r="G101" i="5"/>
  <c r="C100" i="5"/>
  <c r="U62" i="12" l="1"/>
  <c r="V62" i="12" s="1"/>
  <c r="E63" i="12"/>
  <c r="P63" i="12" s="1"/>
  <c r="H62" i="12"/>
  <c r="G53" i="9"/>
  <c r="N54" i="9"/>
  <c r="D52" i="9"/>
  <c r="C52" i="9"/>
  <c r="J54" i="9"/>
  <c r="H68" i="10"/>
  <c r="T68" i="10"/>
  <c r="E69" i="10"/>
  <c r="F69" i="10" s="1"/>
  <c r="V68" i="10"/>
  <c r="K69" i="10" s="1"/>
  <c r="L70" i="10" s="1"/>
  <c r="H100" i="5"/>
  <c r="E101" i="5"/>
  <c r="F101" i="5" s="1"/>
  <c r="B102" i="5" s="1"/>
  <c r="M64" i="12" l="1"/>
  <c r="R63" i="12"/>
  <c r="Q63" i="12"/>
  <c r="O63" i="12"/>
  <c r="F63" i="12"/>
  <c r="K63" i="12" s="1"/>
  <c r="L64" i="12" s="1"/>
  <c r="S63" i="12"/>
  <c r="G102" i="5"/>
  <c r="D101" i="5"/>
  <c r="C101" i="5"/>
  <c r="E53" i="9"/>
  <c r="H52" i="9"/>
  <c r="O69" i="10"/>
  <c r="S69" i="10"/>
  <c r="P69" i="10"/>
  <c r="R69" i="10"/>
  <c r="M70" i="10"/>
  <c r="B70" i="10" s="1"/>
  <c r="Q69" i="10"/>
  <c r="B64" i="12" l="1"/>
  <c r="C63" i="12" s="1"/>
  <c r="U63" i="12" s="1"/>
  <c r="V63" i="12" s="1"/>
  <c r="G70" i="10"/>
  <c r="D69" i="10"/>
  <c r="N71" i="10"/>
  <c r="C69" i="10"/>
  <c r="U69" i="10" s="1"/>
  <c r="J71" i="10"/>
  <c r="F53" i="9"/>
  <c r="K53" i="9" s="1"/>
  <c r="M54" i="9"/>
  <c r="H101" i="5"/>
  <c r="E102" i="5"/>
  <c r="F102" i="5" s="1"/>
  <c r="B103" i="5" s="1"/>
  <c r="G64" i="12" l="1"/>
  <c r="T63" i="12"/>
  <c r="H63" i="12"/>
  <c r="E64" i="12"/>
  <c r="J65" i="12"/>
  <c r="N65" i="12"/>
  <c r="D63" i="12"/>
  <c r="L54" i="9"/>
  <c r="B54" i="9"/>
  <c r="T69" i="10"/>
  <c r="E70" i="10"/>
  <c r="F70" i="10" s="1"/>
  <c r="H69" i="10"/>
  <c r="V69" i="10"/>
  <c r="K70" i="10" s="1"/>
  <c r="L71" i="10" s="1"/>
  <c r="G103" i="5"/>
  <c r="D102" i="5"/>
  <c r="C102" i="5"/>
  <c r="O64" i="12" l="1"/>
  <c r="P64" i="12"/>
  <c r="Q64" i="12"/>
  <c r="M65" i="12"/>
  <c r="R64" i="12"/>
  <c r="S64" i="12"/>
  <c r="F64" i="12"/>
  <c r="K64" i="12" s="1"/>
  <c r="L65" i="12" s="1"/>
  <c r="R70" i="10"/>
  <c r="P70" i="10"/>
  <c r="M71" i="10"/>
  <c r="B71" i="10" s="1"/>
  <c r="Q70" i="10"/>
  <c r="S70" i="10"/>
  <c r="O70" i="10"/>
  <c r="N55" i="9"/>
  <c r="G54" i="9"/>
  <c r="D53" i="9"/>
  <c r="C53" i="9"/>
  <c r="J55" i="9"/>
  <c r="H102" i="5"/>
  <c r="E103" i="5"/>
  <c r="F103" i="5" s="1"/>
  <c r="B104" i="5" s="1"/>
  <c r="B65" i="12" l="1"/>
  <c r="D64" i="12" s="1"/>
  <c r="N72" i="10"/>
  <c r="D70" i="10"/>
  <c r="G71" i="10"/>
  <c r="C70" i="10"/>
  <c r="U70" i="10" s="1"/>
  <c r="J72" i="10"/>
  <c r="D103" i="5"/>
  <c r="G104" i="5"/>
  <c r="C103" i="5"/>
  <c r="H53" i="9"/>
  <c r="E54" i="9"/>
  <c r="N66" i="12" l="1"/>
  <c r="J66" i="12"/>
  <c r="C64" i="12"/>
  <c r="E65" i="12" s="1"/>
  <c r="G65" i="12"/>
  <c r="T70" i="10"/>
  <c r="E71" i="10"/>
  <c r="F71" i="10" s="1"/>
  <c r="H70" i="10"/>
  <c r="V70" i="10"/>
  <c r="K71" i="10" s="1"/>
  <c r="L72" i="10" s="1"/>
  <c r="M55" i="9"/>
  <c r="F54" i="9"/>
  <c r="K54" i="9" s="1"/>
  <c r="H103" i="5"/>
  <c r="E104" i="5"/>
  <c r="F104" i="5" s="1"/>
  <c r="B105" i="5" s="1"/>
  <c r="H64" i="12" l="1"/>
  <c r="R65" i="12"/>
  <c r="U64" i="12"/>
  <c r="V64" i="12" s="1"/>
  <c r="T64" i="12"/>
  <c r="P65" i="12"/>
  <c r="S65" i="12"/>
  <c r="M66" i="12"/>
  <c r="Q65" i="12"/>
  <c r="F65" i="12"/>
  <c r="K65" i="12" s="1"/>
  <c r="L66" i="12" s="1"/>
  <c r="O65" i="12"/>
  <c r="D104" i="5"/>
  <c r="G105" i="5"/>
  <c r="C104" i="5"/>
  <c r="L55" i="9"/>
  <c r="B55" i="9"/>
  <c r="P71" i="10"/>
  <c r="O71" i="10"/>
  <c r="M72" i="10"/>
  <c r="B72" i="10" s="1"/>
  <c r="R71" i="10"/>
  <c r="S71" i="10"/>
  <c r="Q71" i="10"/>
  <c r="B66" i="12" l="1"/>
  <c r="J67" i="12" s="1"/>
  <c r="G72" i="10"/>
  <c r="D71" i="10"/>
  <c r="N73" i="10"/>
  <c r="C71" i="10"/>
  <c r="U71" i="10" s="1"/>
  <c r="J73" i="10"/>
  <c r="N56" i="9"/>
  <c r="G55" i="9"/>
  <c r="D54" i="9"/>
  <c r="C54" i="9"/>
  <c r="J56" i="9"/>
  <c r="H104" i="5"/>
  <c r="E105" i="5"/>
  <c r="F105" i="5" s="1"/>
  <c r="B106" i="5" s="1"/>
  <c r="G66" i="12" l="1"/>
  <c r="C65" i="12"/>
  <c r="E66" i="12" s="1"/>
  <c r="D65" i="12"/>
  <c r="N67" i="12"/>
  <c r="D105" i="5"/>
  <c r="G106" i="5"/>
  <c r="C105" i="5"/>
  <c r="T71" i="10"/>
  <c r="H71" i="10"/>
  <c r="E72" i="10"/>
  <c r="F72" i="10" s="1"/>
  <c r="V71" i="10"/>
  <c r="K72" i="10" s="1"/>
  <c r="L73" i="10" s="1"/>
  <c r="H54" i="9"/>
  <c r="E55" i="9"/>
  <c r="R66" i="12" l="1"/>
  <c r="S66" i="12"/>
  <c r="P66" i="12"/>
  <c r="T65" i="12"/>
  <c r="H65" i="12"/>
  <c r="U65" i="12"/>
  <c r="V65" i="12" s="1"/>
  <c r="Q66" i="12"/>
  <c r="F66" i="12"/>
  <c r="K66" i="12" s="1"/>
  <c r="L67" i="12" s="1"/>
  <c r="M67" i="12"/>
  <c r="O66" i="12"/>
  <c r="F55" i="9"/>
  <c r="K55" i="9" s="1"/>
  <c r="M56" i="9"/>
  <c r="H105" i="5"/>
  <c r="E106" i="5"/>
  <c r="F106" i="5" s="1"/>
  <c r="B107" i="5" s="1"/>
  <c r="S72" i="10"/>
  <c r="O72" i="10"/>
  <c r="M73" i="10"/>
  <c r="B73" i="10" s="1"/>
  <c r="Q72" i="10"/>
  <c r="P72" i="10"/>
  <c r="R72" i="10"/>
  <c r="B67" i="12" l="1"/>
  <c r="N68" i="12" s="1"/>
  <c r="N74" i="10"/>
  <c r="D72" i="10"/>
  <c r="G73" i="10"/>
  <c r="C72" i="10"/>
  <c r="U72" i="10" s="1"/>
  <c r="J74" i="10"/>
  <c r="D106" i="5"/>
  <c r="G107" i="5"/>
  <c r="C106" i="5"/>
  <c r="L56" i="9"/>
  <c r="B56" i="9"/>
  <c r="G67" i="12" l="1"/>
  <c r="C66" i="12"/>
  <c r="E67" i="12" s="1"/>
  <c r="F67" i="12" s="1"/>
  <c r="K67" i="12" s="1"/>
  <c r="L68" i="12" s="1"/>
  <c r="J68" i="12"/>
  <c r="D66" i="12"/>
  <c r="H72" i="10"/>
  <c r="T72" i="10"/>
  <c r="E73" i="10"/>
  <c r="F73" i="10" s="1"/>
  <c r="V72" i="10"/>
  <c r="K73" i="10" s="1"/>
  <c r="L74" i="10" s="1"/>
  <c r="G56" i="9"/>
  <c r="D55" i="9"/>
  <c r="N57" i="9"/>
  <c r="C55" i="9"/>
  <c r="J57" i="9"/>
  <c r="H106" i="5"/>
  <c r="E107" i="5"/>
  <c r="F107" i="5" s="1"/>
  <c r="B108" i="5" s="1"/>
  <c r="T66" i="12" l="1"/>
  <c r="H66" i="12"/>
  <c r="U66" i="12"/>
  <c r="V66" i="12" s="1"/>
  <c r="R67" i="12"/>
  <c r="P67" i="12"/>
  <c r="Q67" i="12"/>
  <c r="S67" i="12"/>
  <c r="M68" i="12"/>
  <c r="B68" i="12" s="1"/>
  <c r="O67" i="12"/>
  <c r="H55" i="9"/>
  <c r="E56" i="9"/>
  <c r="G108" i="5"/>
  <c r="D107" i="5"/>
  <c r="C107" i="5"/>
  <c r="S73" i="10"/>
  <c r="Q73" i="10"/>
  <c r="M74" i="10"/>
  <c r="B74" i="10" s="1"/>
  <c r="R73" i="10"/>
  <c r="P73" i="10"/>
  <c r="O73" i="10"/>
  <c r="J69" i="12" l="1"/>
  <c r="G68" i="12"/>
  <c r="C67" i="12"/>
  <c r="D67" i="12"/>
  <c r="N69" i="12"/>
  <c r="G74" i="10"/>
  <c r="D73" i="10"/>
  <c r="N75" i="10"/>
  <c r="C73" i="10"/>
  <c r="U73" i="10" s="1"/>
  <c r="J75" i="10"/>
  <c r="H107" i="5"/>
  <c r="E108" i="5"/>
  <c r="F108" i="5" s="1"/>
  <c r="B109" i="5" s="1"/>
  <c r="F56" i="9"/>
  <c r="K56" i="9" s="1"/>
  <c r="M57" i="9"/>
  <c r="H67" i="12" l="1"/>
  <c r="T67" i="12"/>
  <c r="U67" i="12"/>
  <c r="V67" i="12" s="1"/>
  <c r="E68" i="12"/>
  <c r="G109" i="5"/>
  <c r="D108" i="5"/>
  <c r="C108" i="5"/>
  <c r="H73" i="10"/>
  <c r="E74" i="10"/>
  <c r="F74" i="10" s="1"/>
  <c r="T73" i="10"/>
  <c r="V73" i="10"/>
  <c r="L57" i="9"/>
  <c r="B57" i="9"/>
  <c r="K74" i="10" l="1"/>
  <c r="L75" i="10" s="1"/>
  <c r="P68" i="12"/>
  <c r="S68" i="12"/>
  <c r="O68" i="12"/>
  <c r="Q68" i="12"/>
  <c r="R68" i="12"/>
  <c r="M69" i="12"/>
  <c r="F68" i="12"/>
  <c r="K68" i="12" s="1"/>
  <c r="L69" i="12" s="1"/>
  <c r="R74" i="10"/>
  <c r="S74" i="10"/>
  <c r="P74" i="10"/>
  <c r="Q74" i="10"/>
  <c r="O74" i="10"/>
  <c r="M75" i="10"/>
  <c r="B75" i="10" s="1"/>
  <c r="H108" i="5"/>
  <c r="E109" i="5"/>
  <c r="F109" i="5" s="1"/>
  <c r="B110" i="5" s="1"/>
  <c r="N58" i="9"/>
  <c r="G57" i="9"/>
  <c r="D56" i="9"/>
  <c r="C56" i="9"/>
  <c r="J58" i="9"/>
  <c r="B69" i="12" l="1"/>
  <c r="N70" i="12" s="1"/>
  <c r="G75" i="10"/>
  <c r="D74" i="10"/>
  <c r="N76" i="10"/>
  <c r="C74" i="10"/>
  <c r="U74" i="10" s="1"/>
  <c r="J76" i="10"/>
  <c r="G110" i="5"/>
  <c r="D109" i="5"/>
  <c r="C109" i="5"/>
  <c r="E57" i="9"/>
  <c r="H56" i="9"/>
  <c r="D68" i="12" l="1"/>
  <c r="J70" i="12"/>
  <c r="C68" i="12"/>
  <c r="H68" i="12" s="1"/>
  <c r="G69" i="12"/>
  <c r="T74" i="10"/>
  <c r="E75" i="10"/>
  <c r="F75" i="10" s="1"/>
  <c r="H74" i="10"/>
  <c r="V74" i="10"/>
  <c r="K75" i="10" s="1"/>
  <c r="L76" i="10" s="1"/>
  <c r="F57" i="9"/>
  <c r="K57" i="9" s="1"/>
  <c r="M58" i="9"/>
  <c r="H109" i="5"/>
  <c r="E110" i="5"/>
  <c r="F110" i="5" s="1"/>
  <c r="B111" i="5" s="1"/>
  <c r="T68" i="12" l="1"/>
  <c r="U68" i="12"/>
  <c r="V68" i="12" s="1"/>
  <c r="E69" i="12"/>
  <c r="F69" i="12" s="1"/>
  <c r="K69" i="12" s="1"/>
  <c r="L70" i="12" s="1"/>
  <c r="L58" i="9"/>
  <c r="B58" i="9"/>
  <c r="P75" i="10"/>
  <c r="O75" i="10"/>
  <c r="S75" i="10"/>
  <c r="R75" i="10"/>
  <c r="Q75" i="10"/>
  <c r="M76" i="10"/>
  <c r="B76" i="10" s="1"/>
  <c r="G111" i="5"/>
  <c r="D110" i="5"/>
  <c r="C110" i="5"/>
  <c r="P69" i="12" l="1"/>
  <c r="Q69" i="12"/>
  <c r="M70" i="12"/>
  <c r="B70" i="12" s="1"/>
  <c r="D69" i="12" s="1"/>
  <c r="R69" i="12"/>
  <c r="S69" i="12"/>
  <c r="O69" i="12"/>
  <c r="G76" i="10"/>
  <c r="N77" i="10"/>
  <c r="D75" i="10"/>
  <c r="C75" i="10"/>
  <c r="U75" i="10" s="1"/>
  <c r="J77" i="10"/>
  <c r="N59" i="9"/>
  <c r="D57" i="9"/>
  <c r="G58" i="9"/>
  <c r="C57" i="9"/>
  <c r="J59" i="9"/>
  <c r="H110" i="5"/>
  <c r="E111" i="5"/>
  <c r="F111" i="5" s="1"/>
  <c r="B112" i="5" s="1"/>
  <c r="G70" i="12" l="1"/>
  <c r="C69" i="12"/>
  <c r="U69" i="12" s="1"/>
  <c r="V69" i="12" s="1"/>
  <c r="N71" i="12"/>
  <c r="J71" i="12"/>
  <c r="T75" i="10"/>
  <c r="H75" i="10"/>
  <c r="E76" i="10"/>
  <c r="F76" i="10" s="1"/>
  <c r="V75" i="10"/>
  <c r="K76" i="10" s="1"/>
  <c r="L77" i="10" s="1"/>
  <c r="H57" i="9"/>
  <c r="E58" i="9"/>
  <c r="D111" i="5"/>
  <c r="G112" i="5"/>
  <c r="C111" i="5"/>
  <c r="T69" i="12" l="1"/>
  <c r="E70" i="12"/>
  <c r="Q70" i="12" s="1"/>
  <c r="H69" i="12"/>
  <c r="P76" i="10"/>
  <c r="S76" i="10"/>
  <c r="M77" i="10"/>
  <c r="B77" i="10" s="1"/>
  <c r="R76" i="10"/>
  <c r="O76" i="10"/>
  <c r="Q76" i="10"/>
  <c r="M59" i="9"/>
  <c r="F58" i="9"/>
  <c r="K58" i="9" s="1"/>
  <c r="H111" i="5"/>
  <c r="E112" i="5"/>
  <c r="F112" i="5" s="1"/>
  <c r="B113" i="5" s="1"/>
  <c r="F70" i="12" l="1"/>
  <c r="K70" i="12" s="1"/>
  <c r="L71" i="12" s="1"/>
  <c r="P70" i="12"/>
  <c r="R70" i="12"/>
  <c r="O70" i="12"/>
  <c r="M71" i="12"/>
  <c r="S70" i="12"/>
  <c r="N78" i="10"/>
  <c r="G77" i="10"/>
  <c r="D76" i="10"/>
  <c r="C76" i="10"/>
  <c r="U76" i="10" s="1"/>
  <c r="J78" i="10"/>
  <c r="L59" i="9"/>
  <c r="B59" i="9"/>
  <c r="D112" i="5"/>
  <c r="G113" i="5"/>
  <c r="C112" i="5"/>
  <c r="B71" i="12" l="1"/>
  <c r="J72" i="12" s="1"/>
  <c r="T76" i="10"/>
  <c r="H76" i="10"/>
  <c r="E77" i="10"/>
  <c r="F77" i="10" s="1"/>
  <c r="V76" i="10"/>
  <c r="K77" i="10" s="1"/>
  <c r="L78" i="10" s="1"/>
  <c r="H112" i="5"/>
  <c r="E113" i="5"/>
  <c r="F113" i="5" s="1"/>
  <c r="B114" i="5" s="1"/>
  <c r="D58" i="9"/>
  <c r="G59" i="9"/>
  <c r="N60" i="9"/>
  <c r="C58" i="9"/>
  <c r="J60" i="9"/>
  <c r="C70" i="12" l="1"/>
  <c r="H70" i="12" s="1"/>
  <c r="D70" i="12"/>
  <c r="G71" i="12"/>
  <c r="N72" i="12"/>
  <c r="D113" i="5"/>
  <c r="G114" i="5"/>
  <c r="C113" i="5"/>
  <c r="E59" i="9"/>
  <c r="H58" i="9"/>
  <c r="M78" i="10"/>
  <c r="B78" i="10" s="1"/>
  <c r="R77" i="10"/>
  <c r="S77" i="10"/>
  <c r="P77" i="10"/>
  <c r="Q77" i="10"/>
  <c r="O77" i="10"/>
  <c r="E71" i="12" l="1"/>
  <c r="O71" i="12" s="1"/>
  <c r="T70" i="12"/>
  <c r="U70" i="12"/>
  <c r="V70" i="12" s="1"/>
  <c r="G78" i="10"/>
  <c r="N79" i="10"/>
  <c r="D77" i="10"/>
  <c r="C77" i="10"/>
  <c r="U77" i="10" s="1"/>
  <c r="J79" i="10"/>
  <c r="F59" i="9"/>
  <c r="K59" i="9" s="1"/>
  <c r="M60" i="9"/>
  <c r="H113" i="5"/>
  <c r="E114" i="5"/>
  <c r="F114" i="5" s="1"/>
  <c r="B115" i="5" s="1"/>
  <c r="F71" i="12" l="1"/>
  <c r="K71" i="12" s="1"/>
  <c r="L72" i="12" s="1"/>
  <c r="Q71" i="12"/>
  <c r="P71" i="12"/>
  <c r="M72" i="12"/>
  <c r="R71" i="12"/>
  <c r="S71" i="12"/>
  <c r="L60" i="9"/>
  <c r="B60" i="9"/>
  <c r="T77" i="10"/>
  <c r="H77" i="10"/>
  <c r="E78" i="10"/>
  <c r="F78" i="10" s="1"/>
  <c r="V77" i="10"/>
  <c r="K78" i="10" s="1"/>
  <c r="L79" i="10" s="1"/>
  <c r="G115" i="5"/>
  <c r="D114" i="5"/>
  <c r="C114" i="5"/>
  <c r="B72" i="12" l="1"/>
  <c r="N73" i="12" s="1"/>
  <c r="M79" i="10"/>
  <c r="B79" i="10" s="1"/>
  <c r="O78" i="10"/>
  <c r="P78" i="10"/>
  <c r="R78" i="10"/>
  <c r="Q78" i="10"/>
  <c r="S78" i="10"/>
  <c r="N61" i="9"/>
  <c r="G60" i="9"/>
  <c r="D59" i="9"/>
  <c r="C59" i="9"/>
  <c r="J61" i="9"/>
  <c r="H114" i="5"/>
  <c r="E115" i="5"/>
  <c r="F115" i="5" s="1"/>
  <c r="B116" i="5" s="1"/>
  <c r="J73" i="12" l="1"/>
  <c r="C71" i="12"/>
  <c r="G72" i="12"/>
  <c r="D71" i="12"/>
  <c r="H71" i="12"/>
  <c r="U71" i="12"/>
  <c r="V71" i="12" s="1"/>
  <c r="G116" i="5"/>
  <c r="D115" i="5"/>
  <c r="C115" i="5"/>
  <c r="D78" i="10"/>
  <c r="G79" i="10"/>
  <c r="N80" i="10"/>
  <c r="C78" i="10"/>
  <c r="U78" i="10" s="1"/>
  <c r="J80" i="10"/>
  <c r="E60" i="9"/>
  <c r="H59" i="9"/>
  <c r="T71" i="12" l="1"/>
  <c r="E72" i="12"/>
  <c r="M61" i="9"/>
  <c r="F60" i="9"/>
  <c r="K60" i="9" s="1"/>
  <c r="E79" i="10"/>
  <c r="F79" i="10" s="1"/>
  <c r="H78" i="10"/>
  <c r="T78" i="10"/>
  <c r="V78" i="10"/>
  <c r="K79" i="10" s="1"/>
  <c r="L80" i="10" s="1"/>
  <c r="H115" i="5"/>
  <c r="E116" i="5"/>
  <c r="F116" i="5" s="1"/>
  <c r="B117" i="5" s="1"/>
  <c r="R72" i="12" l="1"/>
  <c r="P72" i="12"/>
  <c r="Q72" i="12"/>
  <c r="F72" i="12"/>
  <c r="K72" i="12" s="1"/>
  <c r="L73" i="12" s="1"/>
  <c r="O72" i="12"/>
  <c r="M73" i="12"/>
  <c r="S72" i="12"/>
  <c r="D116" i="5"/>
  <c r="G117" i="5"/>
  <c r="C116" i="5"/>
  <c r="Q79" i="10"/>
  <c r="M80" i="10"/>
  <c r="B80" i="10" s="1"/>
  <c r="S79" i="10"/>
  <c r="P79" i="10"/>
  <c r="O79" i="10"/>
  <c r="R79" i="10"/>
  <c r="B61" i="9"/>
  <c r="L61" i="9"/>
  <c r="B73" i="12" l="1"/>
  <c r="J74" i="12" s="1"/>
  <c r="N81" i="10"/>
  <c r="G80" i="10"/>
  <c r="D79" i="10"/>
  <c r="C79" i="10"/>
  <c r="U79" i="10" s="1"/>
  <c r="J81" i="10"/>
  <c r="H116" i="5"/>
  <c r="E117" i="5"/>
  <c r="F117" i="5" s="1"/>
  <c r="B118" i="5" s="1"/>
  <c r="G61" i="9"/>
  <c r="N62" i="9"/>
  <c r="D60" i="9"/>
  <c r="C60" i="9"/>
  <c r="J62" i="9"/>
  <c r="G73" i="12" l="1"/>
  <c r="D72" i="12"/>
  <c r="C72" i="12"/>
  <c r="N74" i="12"/>
  <c r="H79" i="10"/>
  <c r="E80" i="10"/>
  <c r="F80" i="10" s="1"/>
  <c r="T79" i="10"/>
  <c r="V79" i="10"/>
  <c r="K80" i="10" s="1"/>
  <c r="L81" i="10" s="1"/>
  <c r="D117" i="5"/>
  <c r="G118" i="5"/>
  <c r="C117" i="5"/>
  <c r="E61" i="9"/>
  <c r="H60" i="9"/>
  <c r="E73" i="12" l="1"/>
  <c r="H72" i="12"/>
  <c r="T72" i="12"/>
  <c r="U72" i="12"/>
  <c r="V72" i="12" s="1"/>
  <c r="F61" i="9"/>
  <c r="K61" i="9" s="1"/>
  <c r="M62" i="9"/>
  <c r="H117" i="5"/>
  <c r="E118" i="5"/>
  <c r="F118" i="5" s="1"/>
  <c r="B119" i="5" s="1"/>
  <c r="S80" i="10"/>
  <c r="Q80" i="10"/>
  <c r="P80" i="10"/>
  <c r="M81" i="10"/>
  <c r="B81" i="10" s="1"/>
  <c r="O80" i="10"/>
  <c r="R80" i="10"/>
  <c r="M74" i="12" l="1"/>
  <c r="P73" i="12"/>
  <c r="F73" i="12"/>
  <c r="K73" i="12" s="1"/>
  <c r="L74" i="12" s="1"/>
  <c r="Q73" i="12"/>
  <c r="S73" i="12"/>
  <c r="O73" i="12"/>
  <c r="R73" i="12"/>
  <c r="G81" i="10"/>
  <c r="D80" i="10"/>
  <c r="N82" i="10"/>
  <c r="C80" i="10"/>
  <c r="U80" i="10" s="1"/>
  <c r="J82" i="10"/>
  <c r="G119" i="5"/>
  <c r="D118" i="5"/>
  <c r="C118" i="5"/>
  <c r="L62" i="9"/>
  <c r="B62" i="9"/>
  <c r="B74" i="12" l="1"/>
  <c r="C73" i="12" s="1"/>
  <c r="E81" i="10"/>
  <c r="F81" i="10" s="1"/>
  <c r="H80" i="10"/>
  <c r="T80" i="10"/>
  <c r="V80" i="10"/>
  <c r="K81" i="10" s="1"/>
  <c r="L82" i="10" s="1"/>
  <c r="G62" i="9"/>
  <c r="N63" i="9"/>
  <c r="D61" i="9"/>
  <c r="C61" i="9"/>
  <c r="J63" i="9"/>
  <c r="H118" i="5"/>
  <c r="E119" i="5"/>
  <c r="F119" i="5" s="1"/>
  <c r="B120" i="5" s="1"/>
  <c r="D73" i="12" l="1"/>
  <c r="J75" i="12"/>
  <c r="G74" i="12"/>
  <c r="N75" i="12"/>
  <c r="H73" i="12"/>
  <c r="E74" i="12"/>
  <c r="T73" i="12"/>
  <c r="U73" i="12"/>
  <c r="V73" i="12" s="1"/>
  <c r="D119" i="5"/>
  <c r="G120" i="5"/>
  <c r="C119" i="5"/>
  <c r="P81" i="10"/>
  <c r="Q81" i="10"/>
  <c r="O81" i="10"/>
  <c r="R81" i="10"/>
  <c r="S81" i="10"/>
  <c r="M82" i="10"/>
  <c r="B82" i="10" s="1"/>
  <c r="H61" i="9"/>
  <c r="E62" i="9"/>
  <c r="F74" i="12" l="1"/>
  <c r="K74" i="12" s="1"/>
  <c r="L75" i="12" s="1"/>
  <c r="M75" i="12"/>
  <c r="R74" i="12"/>
  <c r="Q74" i="12"/>
  <c r="P74" i="12"/>
  <c r="O74" i="12"/>
  <c r="S74" i="12"/>
  <c r="N83" i="10"/>
  <c r="D81" i="10"/>
  <c r="G82" i="10"/>
  <c r="C81" i="10"/>
  <c r="U81" i="10" s="1"/>
  <c r="J83" i="10"/>
  <c r="F62" i="9"/>
  <c r="K62" i="9" s="1"/>
  <c r="M63" i="9"/>
  <c r="H119" i="5"/>
  <c r="E120" i="5"/>
  <c r="F120" i="5" s="1"/>
  <c r="B121" i="5" s="1"/>
  <c r="B75" i="12" l="1"/>
  <c r="J76" i="12" s="1"/>
  <c r="L63" i="9"/>
  <c r="B63" i="9"/>
  <c r="H81" i="10"/>
  <c r="T81" i="10"/>
  <c r="E82" i="10"/>
  <c r="F82" i="10" s="1"/>
  <c r="V81" i="10"/>
  <c r="K82" i="10" s="1"/>
  <c r="L83" i="10" s="1"/>
  <c r="G121" i="5"/>
  <c r="D120" i="5"/>
  <c r="C120" i="5"/>
  <c r="N76" i="12" l="1"/>
  <c r="C74" i="12"/>
  <c r="G75" i="12"/>
  <c r="D74" i="12"/>
  <c r="H74" i="12"/>
  <c r="T74" i="12"/>
  <c r="E75" i="12"/>
  <c r="U74" i="12"/>
  <c r="V74" i="12" s="1"/>
  <c r="H120" i="5"/>
  <c r="E121" i="5"/>
  <c r="F121" i="5" s="1"/>
  <c r="B122" i="5" s="1"/>
  <c r="S82" i="10"/>
  <c r="R82" i="10"/>
  <c r="M83" i="10"/>
  <c r="B83" i="10" s="1"/>
  <c r="Q82" i="10"/>
  <c r="P82" i="10"/>
  <c r="O82" i="10"/>
  <c r="D62" i="9"/>
  <c r="G63" i="9"/>
  <c r="N64" i="9"/>
  <c r="C62" i="9"/>
  <c r="J64" i="9"/>
  <c r="Q75" i="12" l="1"/>
  <c r="R75" i="12"/>
  <c r="S75" i="12"/>
  <c r="O75" i="12"/>
  <c r="F75" i="12"/>
  <c r="K75" i="12" s="1"/>
  <c r="L76" i="12" s="1"/>
  <c r="P75" i="12"/>
  <c r="M76" i="12"/>
  <c r="H62" i="9"/>
  <c r="E63" i="9"/>
  <c r="D82" i="10"/>
  <c r="G83" i="10"/>
  <c r="N84" i="10"/>
  <c r="C82" i="10"/>
  <c r="U82" i="10" s="1"/>
  <c r="J84" i="10"/>
  <c r="D121" i="5"/>
  <c r="G122" i="5"/>
  <c r="C121" i="5"/>
  <c r="B76" i="12" l="1"/>
  <c r="D75" i="12" s="1"/>
  <c r="H82" i="10"/>
  <c r="T82" i="10"/>
  <c r="E83" i="10"/>
  <c r="F83" i="10" s="1"/>
  <c r="V82" i="10"/>
  <c r="K83" i="10" s="1"/>
  <c r="L84" i="10" s="1"/>
  <c r="M64" i="9"/>
  <c r="F63" i="9"/>
  <c r="K63" i="9" s="1"/>
  <c r="H121" i="5"/>
  <c r="E122" i="5"/>
  <c r="F122" i="5" s="1"/>
  <c r="B123" i="5" s="1"/>
  <c r="N77" i="12" l="1"/>
  <c r="J77" i="12"/>
  <c r="G76" i="12"/>
  <c r="C75" i="12"/>
  <c r="E76" i="12" s="1"/>
  <c r="G123" i="5"/>
  <c r="D122" i="5"/>
  <c r="C122" i="5"/>
  <c r="O83" i="10"/>
  <c r="S83" i="10"/>
  <c r="P83" i="10"/>
  <c r="M84" i="10"/>
  <c r="B84" i="10" s="1"/>
  <c r="R83" i="10"/>
  <c r="Q83" i="10"/>
  <c r="B64" i="9"/>
  <c r="L64" i="9"/>
  <c r="U75" i="12" l="1"/>
  <c r="V75" i="12" s="1"/>
  <c r="H75" i="12"/>
  <c r="T75" i="12"/>
  <c r="Q76" i="12"/>
  <c r="O76" i="12"/>
  <c r="R76" i="12"/>
  <c r="F76" i="12"/>
  <c r="K76" i="12" s="1"/>
  <c r="L77" i="12" s="1"/>
  <c r="S76" i="12"/>
  <c r="P76" i="12"/>
  <c r="M77" i="12"/>
  <c r="N85" i="10"/>
  <c r="G84" i="10"/>
  <c r="D83" i="10"/>
  <c r="C83" i="10"/>
  <c r="U83" i="10" s="1"/>
  <c r="J85" i="10"/>
  <c r="G64" i="9"/>
  <c r="D63" i="9"/>
  <c r="N65" i="9"/>
  <c r="C63" i="9"/>
  <c r="J65" i="9"/>
  <c r="H122" i="5"/>
  <c r="E123" i="5"/>
  <c r="F123" i="5" s="1"/>
  <c r="B124" i="5" s="1"/>
  <c r="B77" i="12" l="1"/>
  <c r="D76" i="12" s="1"/>
  <c r="D123" i="5"/>
  <c r="G124" i="5"/>
  <c r="C123" i="5"/>
  <c r="H83" i="10"/>
  <c r="T83" i="10"/>
  <c r="E84" i="10"/>
  <c r="F84" i="10" s="1"/>
  <c r="V83" i="10"/>
  <c r="K84" i="10" s="1"/>
  <c r="L85" i="10" s="1"/>
  <c r="H63" i="9"/>
  <c r="E64" i="9"/>
  <c r="C76" i="12" l="1"/>
  <c r="E77" i="12" s="1"/>
  <c r="J78" i="12"/>
  <c r="N78" i="12"/>
  <c r="G77" i="12"/>
  <c r="H123" i="5"/>
  <c r="E124" i="5"/>
  <c r="F124" i="5" s="1"/>
  <c r="B125" i="5" s="1"/>
  <c r="O84" i="10"/>
  <c r="R84" i="10"/>
  <c r="S84" i="10"/>
  <c r="P84" i="10"/>
  <c r="Q84" i="10"/>
  <c r="M85" i="10"/>
  <c r="B85" i="10" s="1"/>
  <c r="F64" i="9"/>
  <c r="K64" i="9" s="1"/>
  <c r="M65" i="9"/>
  <c r="H76" i="12" l="1"/>
  <c r="U76" i="12"/>
  <c r="V76" i="12" s="1"/>
  <c r="T76" i="12"/>
  <c r="P77" i="12"/>
  <c r="F77" i="12"/>
  <c r="K77" i="12" s="1"/>
  <c r="L78" i="12" s="1"/>
  <c r="O77" i="12"/>
  <c r="R77" i="12"/>
  <c r="M78" i="12"/>
  <c r="Q77" i="12"/>
  <c r="S77" i="12"/>
  <c r="N86" i="10"/>
  <c r="G85" i="10"/>
  <c r="D84" i="10"/>
  <c r="J86" i="10"/>
  <c r="C84" i="10"/>
  <c r="U84" i="10" s="1"/>
  <c r="D124" i="5"/>
  <c r="G125" i="5"/>
  <c r="C124" i="5"/>
  <c r="B65" i="9"/>
  <c r="L65" i="9"/>
  <c r="B78" i="12" l="1"/>
  <c r="C77" i="12" s="1"/>
  <c r="E85" i="10"/>
  <c r="F85" i="10" s="1"/>
  <c r="H84" i="10"/>
  <c r="T84" i="10"/>
  <c r="V84" i="10"/>
  <c r="K85" i="10" s="1"/>
  <c r="L86" i="10" s="1"/>
  <c r="N66" i="9"/>
  <c r="D64" i="9"/>
  <c r="G65" i="9"/>
  <c r="C64" i="9"/>
  <c r="J66" i="9"/>
  <c r="H124" i="5"/>
  <c r="E125" i="5"/>
  <c r="F125" i="5" s="1"/>
  <c r="B126" i="5" s="1"/>
  <c r="J79" i="12" l="1"/>
  <c r="D77" i="12"/>
  <c r="G78" i="12"/>
  <c r="N79" i="12"/>
  <c r="E78" i="12"/>
  <c r="T77" i="12"/>
  <c r="H77" i="12"/>
  <c r="U77" i="12"/>
  <c r="V77" i="12" s="1"/>
  <c r="E65" i="9"/>
  <c r="H64" i="9"/>
  <c r="G126" i="5"/>
  <c r="D125" i="5"/>
  <c r="C125" i="5"/>
  <c r="O85" i="10"/>
  <c r="P85" i="10"/>
  <c r="M86" i="10"/>
  <c r="B86" i="10" s="1"/>
  <c r="R85" i="10"/>
  <c r="S85" i="10"/>
  <c r="Q85" i="10"/>
  <c r="R78" i="12" l="1"/>
  <c r="Q78" i="12"/>
  <c r="P78" i="12"/>
  <c r="F78" i="12"/>
  <c r="K78" i="12" s="1"/>
  <c r="L79" i="12" s="1"/>
  <c r="M79" i="12"/>
  <c r="O78" i="12"/>
  <c r="S78" i="12"/>
  <c r="D85" i="10"/>
  <c r="G86" i="10"/>
  <c r="N87" i="10"/>
  <c r="C85" i="10"/>
  <c r="U85" i="10" s="1"/>
  <c r="J87" i="10"/>
  <c r="H125" i="5"/>
  <c r="E126" i="5"/>
  <c r="F126" i="5" s="1"/>
  <c r="B127" i="5" s="1"/>
  <c r="F65" i="9"/>
  <c r="K65" i="9" s="1"/>
  <c r="M66" i="9"/>
  <c r="B79" i="12" l="1"/>
  <c r="D78" i="12" s="1"/>
  <c r="G127" i="5"/>
  <c r="D126" i="5"/>
  <c r="C126" i="5"/>
  <c r="T85" i="10"/>
  <c r="E86" i="10"/>
  <c r="F86" i="10" s="1"/>
  <c r="H85" i="10"/>
  <c r="V85" i="10"/>
  <c r="K86" i="10" s="1"/>
  <c r="L87" i="10" s="1"/>
  <c r="L66" i="9"/>
  <c r="B66" i="9"/>
  <c r="G79" i="12" l="1"/>
  <c r="J80" i="12"/>
  <c r="C78" i="12"/>
  <c r="T78" i="12" s="1"/>
  <c r="N80" i="12"/>
  <c r="P86" i="10"/>
  <c r="S86" i="10"/>
  <c r="Q86" i="10"/>
  <c r="R86" i="10"/>
  <c r="O86" i="10"/>
  <c r="M87" i="10"/>
  <c r="B87" i="10" s="1"/>
  <c r="H126" i="5"/>
  <c r="E127" i="5"/>
  <c r="F127" i="5" s="1"/>
  <c r="B128" i="5" s="1"/>
  <c r="N67" i="9"/>
  <c r="G66" i="9"/>
  <c r="D65" i="9"/>
  <c r="C65" i="9"/>
  <c r="J67" i="9"/>
  <c r="E79" i="12" l="1"/>
  <c r="R79" i="12" s="1"/>
  <c r="H78" i="12"/>
  <c r="U78" i="12"/>
  <c r="V78" i="12" s="1"/>
  <c r="D86" i="10"/>
  <c r="G87" i="10"/>
  <c r="N88" i="10"/>
  <c r="C86" i="10"/>
  <c r="U86" i="10" s="1"/>
  <c r="J88" i="10"/>
  <c r="G128" i="5"/>
  <c r="D127" i="5"/>
  <c r="C127" i="5"/>
  <c r="H65" i="9"/>
  <c r="E66" i="9"/>
  <c r="F79" i="12" l="1"/>
  <c r="K79" i="12" s="1"/>
  <c r="L80" i="12" s="1"/>
  <c r="O79" i="12"/>
  <c r="S79" i="12"/>
  <c r="Q79" i="12"/>
  <c r="P79" i="12"/>
  <c r="M80" i="12"/>
  <c r="F66" i="9"/>
  <c r="K66" i="9" s="1"/>
  <c r="M67" i="9"/>
  <c r="H86" i="10"/>
  <c r="E87" i="10"/>
  <c r="F87" i="10" s="1"/>
  <c r="T86" i="10"/>
  <c r="V86" i="10"/>
  <c r="K87" i="10" s="1"/>
  <c r="L88" i="10" s="1"/>
  <c r="H127" i="5"/>
  <c r="E128" i="5"/>
  <c r="F128" i="5" s="1"/>
  <c r="B129" i="5" s="1"/>
  <c r="B80" i="12" l="1"/>
  <c r="C79" i="12" s="1"/>
  <c r="T79" i="12" s="1"/>
  <c r="O87" i="10"/>
  <c r="S87" i="10"/>
  <c r="P87" i="10"/>
  <c r="R87" i="10"/>
  <c r="Q87" i="10"/>
  <c r="M88" i="10"/>
  <c r="B88" i="10" s="1"/>
  <c r="L67" i="9"/>
  <c r="B67" i="9"/>
  <c r="D128" i="5"/>
  <c r="G129" i="5"/>
  <c r="C128" i="5"/>
  <c r="D79" i="12" l="1"/>
  <c r="G80" i="12"/>
  <c r="N81" i="12"/>
  <c r="J81" i="12"/>
  <c r="E80" i="12"/>
  <c r="M81" i="12" s="1"/>
  <c r="H79" i="12"/>
  <c r="U79" i="12"/>
  <c r="V79" i="12" s="1"/>
  <c r="G88" i="10"/>
  <c r="D87" i="10"/>
  <c r="N89" i="10"/>
  <c r="C87" i="10"/>
  <c r="U87" i="10" s="1"/>
  <c r="J89" i="10"/>
  <c r="N68" i="9"/>
  <c r="D66" i="9"/>
  <c r="G67" i="9"/>
  <c r="C66" i="9"/>
  <c r="J68" i="9"/>
  <c r="H128" i="5"/>
  <c r="E129" i="5"/>
  <c r="F129" i="5" s="1"/>
  <c r="B130" i="5" s="1"/>
  <c r="Q80" i="12" l="1"/>
  <c r="R80" i="12"/>
  <c r="P80" i="12"/>
  <c r="S80" i="12"/>
  <c r="F80" i="12"/>
  <c r="K80" i="12" s="1"/>
  <c r="L81" i="12" s="1"/>
  <c r="B81" i="12" s="1"/>
  <c r="C80" i="12" s="1"/>
  <c r="O80" i="12"/>
  <c r="E88" i="10"/>
  <c r="F88" i="10" s="1"/>
  <c r="H87" i="10"/>
  <c r="T87" i="10"/>
  <c r="V87" i="10"/>
  <c r="D129" i="5"/>
  <c r="G130" i="5"/>
  <c r="C129" i="5"/>
  <c r="H66" i="9"/>
  <c r="E67" i="9"/>
  <c r="K88" i="10" l="1"/>
  <c r="L89" i="10" s="1"/>
  <c r="D80" i="12"/>
  <c r="J82" i="12"/>
  <c r="G81" i="12"/>
  <c r="N82" i="12"/>
  <c r="T80" i="12"/>
  <c r="E81" i="12"/>
  <c r="U80" i="12"/>
  <c r="V80" i="12" s="1"/>
  <c r="H80" i="12"/>
  <c r="M68" i="9"/>
  <c r="F67" i="9"/>
  <c r="K67" i="9" s="1"/>
  <c r="H129" i="5"/>
  <c r="E130" i="5"/>
  <c r="F130" i="5" s="1"/>
  <c r="B131" i="5" s="1"/>
  <c r="P88" i="10"/>
  <c r="M89" i="10"/>
  <c r="B89" i="10" s="1"/>
  <c r="O88" i="10"/>
  <c r="R88" i="10"/>
  <c r="Q88" i="10"/>
  <c r="S88" i="10"/>
  <c r="F81" i="12" l="1"/>
  <c r="K81" i="12" s="1"/>
  <c r="L82" i="12" s="1"/>
  <c r="O81" i="12"/>
  <c r="Q81" i="12"/>
  <c r="R81" i="12"/>
  <c r="P81" i="12"/>
  <c r="M82" i="12"/>
  <c r="S81" i="12"/>
  <c r="N90" i="10"/>
  <c r="G89" i="10"/>
  <c r="D88" i="10"/>
  <c r="C88" i="10"/>
  <c r="U88" i="10" s="1"/>
  <c r="J90" i="10"/>
  <c r="G131" i="5"/>
  <c r="D130" i="5"/>
  <c r="C130" i="5"/>
  <c r="B68" i="9"/>
  <c r="L68" i="9"/>
  <c r="B82" i="12" l="1"/>
  <c r="H130" i="5"/>
  <c r="E131" i="5"/>
  <c r="F131" i="5" s="1"/>
  <c r="B132" i="5" s="1"/>
  <c r="H88" i="10"/>
  <c r="T88" i="10"/>
  <c r="E89" i="10"/>
  <c r="F89" i="10" s="1"/>
  <c r="V88" i="10"/>
  <c r="K89" i="10" s="1"/>
  <c r="L90" i="10" s="1"/>
  <c r="N69" i="9"/>
  <c r="G68" i="9"/>
  <c r="D67" i="9"/>
  <c r="C67" i="9"/>
  <c r="J69" i="9"/>
  <c r="J83" i="12" l="1"/>
  <c r="G82" i="12"/>
  <c r="N83" i="12"/>
  <c r="C81" i="12"/>
  <c r="D81" i="12"/>
  <c r="O89" i="10"/>
  <c r="R89" i="10"/>
  <c r="Q89" i="10"/>
  <c r="M90" i="10"/>
  <c r="B90" i="10" s="1"/>
  <c r="P89" i="10"/>
  <c r="S89" i="10"/>
  <c r="H67" i="9"/>
  <c r="E68" i="9"/>
  <c r="G132" i="5"/>
  <c r="D131" i="5"/>
  <c r="C131" i="5"/>
  <c r="H81" i="12" l="1"/>
  <c r="E82" i="12"/>
  <c r="U81" i="12"/>
  <c r="V81" i="12" s="1"/>
  <c r="T81" i="12"/>
  <c r="N91" i="10"/>
  <c r="D89" i="10"/>
  <c r="G90" i="10"/>
  <c r="C89" i="10"/>
  <c r="U89" i="10" s="1"/>
  <c r="J91" i="10"/>
  <c r="H131" i="5"/>
  <c r="E132" i="5"/>
  <c r="F132" i="5" s="1"/>
  <c r="B133" i="5" s="1"/>
  <c r="M69" i="9"/>
  <c r="F68" i="9"/>
  <c r="K68" i="9" s="1"/>
  <c r="Q82" i="12" l="1"/>
  <c r="O82" i="12"/>
  <c r="M83" i="12"/>
  <c r="S82" i="12"/>
  <c r="F82" i="12"/>
  <c r="K82" i="12" s="1"/>
  <c r="L83" i="12" s="1"/>
  <c r="B83" i="12" s="1"/>
  <c r="R82" i="12"/>
  <c r="P82" i="12"/>
  <c r="G133" i="5"/>
  <c r="D132" i="5"/>
  <c r="C132" i="5"/>
  <c r="H89" i="10"/>
  <c r="E90" i="10"/>
  <c r="F90" i="10" s="1"/>
  <c r="T89" i="10"/>
  <c r="V89" i="10"/>
  <c r="K90" i="10" s="1"/>
  <c r="L91" i="10" s="1"/>
  <c r="L69" i="9"/>
  <c r="B69" i="9"/>
  <c r="C82" i="12" l="1"/>
  <c r="N84" i="12"/>
  <c r="G83" i="12"/>
  <c r="D82" i="12"/>
  <c r="J84" i="12"/>
  <c r="M91" i="10"/>
  <c r="B91" i="10" s="1"/>
  <c r="O90" i="10"/>
  <c r="R90" i="10"/>
  <c r="S90" i="10"/>
  <c r="Q90" i="10"/>
  <c r="P90" i="10"/>
  <c r="H132" i="5"/>
  <c r="E133" i="5"/>
  <c r="F133" i="5" s="1"/>
  <c r="B134" i="5" s="1"/>
  <c r="D68" i="9"/>
  <c r="N70" i="9"/>
  <c r="G69" i="9"/>
  <c r="C68" i="9"/>
  <c r="J70" i="9"/>
  <c r="E83" i="12" l="1"/>
  <c r="H82" i="12"/>
  <c r="U82" i="12"/>
  <c r="V82" i="12" s="1"/>
  <c r="T82" i="12"/>
  <c r="N92" i="10"/>
  <c r="G91" i="10"/>
  <c r="D90" i="10"/>
  <c r="C90" i="10"/>
  <c r="U90" i="10" s="1"/>
  <c r="J92" i="10"/>
  <c r="H68" i="9"/>
  <c r="E69" i="9"/>
  <c r="D133" i="5"/>
  <c r="G134" i="5"/>
  <c r="C133" i="5"/>
  <c r="S83" i="12" l="1"/>
  <c r="P83" i="12"/>
  <c r="M84" i="12"/>
  <c r="R83" i="12"/>
  <c r="Q83" i="12"/>
  <c r="F83" i="12"/>
  <c r="K83" i="12" s="1"/>
  <c r="L84" i="12" s="1"/>
  <c r="B84" i="12" s="1"/>
  <c r="O83" i="12"/>
  <c r="T90" i="10"/>
  <c r="H90" i="10"/>
  <c r="E91" i="10"/>
  <c r="F91" i="10" s="1"/>
  <c r="V90" i="10"/>
  <c r="K91" i="10" s="1"/>
  <c r="L92" i="10" s="1"/>
  <c r="F69" i="9"/>
  <c r="K69" i="9" s="1"/>
  <c r="M70" i="9"/>
  <c r="H133" i="5"/>
  <c r="E134" i="5"/>
  <c r="F134" i="5" s="1"/>
  <c r="B135" i="5" s="1"/>
  <c r="N85" i="12" l="1"/>
  <c r="J85" i="12"/>
  <c r="C83" i="12"/>
  <c r="D83" i="12"/>
  <c r="G84" i="12"/>
  <c r="D134" i="5"/>
  <c r="G135" i="5"/>
  <c r="C134" i="5"/>
  <c r="L70" i="9"/>
  <c r="B70" i="9"/>
  <c r="M92" i="10"/>
  <c r="B92" i="10" s="1"/>
  <c r="R91" i="10"/>
  <c r="P91" i="10"/>
  <c r="Q91" i="10"/>
  <c r="S91" i="10"/>
  <c r="O91" i="10"/>
  <c r="E84" i="12" l="1"/>
  <c r="U83" i="12"/>
  <c r="V83" i="12" s="1"/>
  <c r="H83" i="12"/>
  <c r="T83" i="12"/>
  <c r="G92" i="10"/>
  <c r="N93" i="10"/>
  <c r="D91" i="10"/>
  <c r="C91" i="10"/>
  <c r="U91" i="10" s="1"/>
  <c r="J93" i="10"/>
  <c r="D69" i="9"/>
  <c r="G70" i="9"/>
  <c r="N71" i="9"/>
  <c r="C69" i="9"/>
  <c r="J71" i="9"/>
  <c r="H134" i="5"/>
  <c r="E135" i="5"/>
  <c r="F135" i="5" s="1"/>
  <c r="B136" i="5" s="1"/>
  <c r="S84" i="12" l="1"/>
  <c r="Q84" i="12"/>
  <c r="O84" i="12"/>
  <c r="R84" i="12"/>
  <c r="M85" i="12"/>
  <c r="P84" i="12"/>
  <c r="F84" i="12"/>
  <c r="K84" i="12" s="1"/>
  <c r="L85" i="12" s="1"/>
  <c r="T91" i="10"/>
  <c r="E92" i="10"/>
  <c r="F92" i="10" s="1"/>
  <c r="H91" i="10"/>
  <c r="V91" i="10"/>
  <c r="K92" i="10" s="1"/>
  <c r="L93" i="10" s="1"/>
  <c r="E70" i="9"/>
  <c r="H69" i="9"/>
  <c r="D135" i="5"/>
  <c r="G136" i="5"/>
  <c r="C135" i="5"/>
  <c r="B85" i="12" l="1"/>
  <c r="C84" i="12" s="1"/>
  <c r="M93" i="10"/>
  <c r="B93" i="10" s="1"/>
  <c r="S92" i="10"/>
  <c r="Q92" i="10"/>
  <c r="O92" i="10"/>
  <c r="R92" i="10"/>
  <c r="P92" i="10"/>
  <c r="M71" i="9"/>
  <c r="F70" i="9"/>
  <c r="K70" i="9" s="1"/>
  <c r="H135" i="5"/>
  <c r="E136" i="5"/>
  <c r="F136" i="5" s="1"/>
  <c r="B137" i="5" s="1"/>
  <c r="D84" i="12" l="1"/>
  <c r="N86" i="12"/>
  <c r="G85" i="12"/>
  <c r="J86" i="12"/>
  <c r="T84" i="12"/>
  <c r="H84" i="12"/>
  <c r="E85" i="12"/>
  <c r="U84" i="12"/>
  <c r="V84" i="12" s="1"/>
  <c r="N94" i="10"/>
  <c r="G93" i="10"/>
  <c r="D92" i="10"/>
  <c r="C92" i="10"/>
  <c r="U92" i="10" s="1"/>
  <c r="J94" i="10"/>
  <c r="L71" i="9"/>
  <c r="B71" i="9"/>
  <c r="G137" i="5"/>
  <c r="D136" i="5"/>
  <c r="C136" i="5"/>
  <c r="P85" i="12" l="1"/>
  <c r="Q85" i="12"/>
  <c r="F85" i="12"/>
  <c r="K85" i="12" s="1"/>
  <c r="L86" i="12" s="1"/>
  <c r="O85" i="12"/>
  <c r="M86" i="12"/>
  <c r="S85" i="12"/>
  <c r="R85" i="12"/>
  <c r="E93" i="10"/>
  <c r="F93" i="10" s="1"/>
  <c r="T92" i="10"/>
  <c r="H92" i="10"/>
  <c r="V92" i="10"/>
  <c r="D70" i="9"/>
  <c r="G71" i="9"/>
  <c r="C70" i="9"/>
  <c r="N72" i="9"/>
  <c r="J72" i="9"/>
  <c r="H136" i="5"/>
  <c r="E137" i="5"/>
  <c r="F137" i="5" s="1"/>
  <c r="B138" i="5" s="1"/>
  <c r="K93" i="10" l="1"/>
  <c r="L94" i="10" s="1"/>
  <c r="B86" i="12"/>
  <c r="C85" i="12" s="1"/>
  <c r="D137" i="5"/>
  <c r="G138" i="5"/>
  <c r="C137" i="5"/>
  <c r="S93" i="10"/>
  <c r="R93" i="10"/>
  <c r="O93" i="10"/>
  <c r="Q93" i="10"/>
  <c r="P93" i="10"/>
  <c r="M94" i="10"/>
  <c r="B94" i="10" s="1"/>
  <c r="H70" i="9"/>
  <c r="E71" i="9"/>
  <c r="D85" i="12" l="1"/>
  <c r="N87" i="12"/>
  <c r="G86" i="12"/>
  <c r="J87" i="12"/>
  <c r="U85" i="12"/>
  <c r="V85" i="12" s="1"/>
  <c r="E86" i="12"/>
  <c r="H85" i="12"/>
  <c r="T85" i="12"/>
  <c r="F71" i="9"/>
  <c r="K71" i="9" s="1"/>
  <c r="M72" i="9"/>
  <c r="H137" i="5"/>
  <c r="E138" i="5"/>
  <c r="F138" i="5" s="1"/>
  <c r="B139" i="5" s="1"/>
  <c r="D93" i="10"/>
  <c r="G94" i="10"/>
  <c r="N95" i="10"/>
  <c r="C93" i="10"/>
  <c r="U93" i="10" s="1"/>
  <c r="J95" i="10"/>
  <c r="S86" i="12" l="1"/>
  <c r="P86" i="12"/>
  <c r="R86" i="12"/>
  <c r="O86" i="12"/>
  <c r="F86" i="12"/>
  <c r="K86" i="12" s="1"/>
  <c r="L87" i="12" s="1"/>
  <c r="Q86" i="12"/>
  <c r="M87" i="12"/>
  <c r="T93" i="10"/>
  <c r="E94" i="10"/>
  <c r="F94" i="10" s="1"/>
  <c r="H93" i="10"/>
  <c r="V93" i="10"/>
  <c r="K94" i="10" s="1"/>
  <c r="L95" i="10" s="1"/>
  <c r="D138" i="5"/>
  <c r="G139" i="5"/>
  <c r="C138" i="5"/>
  <c r="L72" i="9"/>
  <c r="B72" i="9"/>
  <c r="B87" i="12" l="1"/>
  <c r="N88" i="12" s="1"/>
  <c r="H138" i="5"/>
  <c r="E139" i="5"/>
  <c r="F139" i="5" s="1"/>
  <c r="B140" i="5" s="1"/>
  <c r="P94" i="10"/>
  <c r="Q94" i="10"/>
  <c r="M95" i="10"/>
  <c r="B95" i="10" s="1"/>
  <c r="S94" i="10"/>
  <c r="O94" i="10"/>
  <c r="R94" i="10"/>
  <c r="N73" i="9"/>
  <c r="G72" i="9"/>
  <c r="D71" i="9"/>
  <c r="C71" i="9"/>
  <c r="J73" i="9"/>
  <c r="G87" i="12" l="1"/>
  <c r="J88" i="12"/>
  <c r="D86" i="12"/>
  <c r="C86" i="12"/>
  <c r="T86" i="12" s="1"/>
  <c r="D94" i="10"/>
  <c r="G95" i="10"/>
  <c r="N96" i="10"/>
  <c r="C94" i="10"/>
  <c r="U94" i="10" s="1"/>
  <c r="J96" i="10"/>
  <c r="E72" i="9"/>
  <c r="H71" i="9"/>
  <c r="G140" i="5"/>
  <c r="D139" i="5"/>
  <c r="C139" i="5"/>
  <c r="H86" i="12" l="1"/>
  <c r="E87" i="12"/>
  <c r="F87" i="12" s="1"/>
  <c r="K87" i="12" s="1"/>
  <c r="L88" i="12" s="1"/>
  <c r="U86" i="12"/>
  <c r="V86" i="12" s="1"/>
  <c r="T94" i="10"/>
  <c r="H94" i="10"/>
  <c r="E95" i="10"/>
  <c r="F95" i="10" s="1"/>
  <c r="V94" i="10"/>
  <c r="K95" i="10" s="1"/>
  <c r="L96" i="10" s="1"/>
  <c r="H139" i="5"/>
  <c r="E140" i="5"/>
  <c r="F140" i="5" s="1"/>
  <c r="B141" i="5" s="1"/>
  <c r="F72" i="9"/>
  <c r="K72" i="9" s="1"/>
  <c r="M73" i="9"/>
  <c r="R87" i="12" l="1"/>
  <c r="Q87" i="12"/>
  <c r="M88" i="12"/>
  <c r="B88" i="12" s="1"/>
  <c r="N89" i="12" s="1"/>
  <c r="S87" i="12"/>
  <c r="O87" i="12"/>
  <c r="P87" i="12"/>
  <c r="P95" i="10"/>
  <c r="R95" i="10"/>
  <c r="O95" i="10"/>
  <c r="M96" i="10"/>
  <c r="B96" i="10" s="1"/>
  <c r="Q95" i="10"/>
  <c r="S95" i="10"/>
  <c r="D140" i="5"/>
  <c r="G141" i="5"/>
  <c r="C140" i="5"/>
  <c r="L73" i="9"/>
  <c r="B73" i="9"/>
  <c r="C87" i="12" l="1"/>
  <c r="E88" i="12" s="1"/>
  <c r="D87" i="12"/>
  <c r="J89" i="12"/>
  <c r="G88" i="12"/>
  <c r="G96" i="10"/>
  <c r="N97" i="10"/>
  <c r="D95" i="10"/>
  <c r="C95" i="10"/>
  <c r="U95" i="10" s="1"/>
  <c r="J97" i="10"/>
  <c r="G73" i="9"/>
  <c r="D72" i="9"/>
  <c r="N74" i="9"/>
  <c r="C72" i="9"/>
  <c r="J74" i="9"/>
  <c r="H140" i="5"/>
  <c r="E141" i="5"/>
  <c r="F141" i="5" s="1"/>
  <c r="B142" i="5" s="1"/>
  <c r="U87" i="12" l="1"/>
  <c r="V87" i="12" s="1"/>
  <c r="T87" i="12"/>
  <c r="H87" i="12"/>
  <c r="R88" i="12"/>
  <c r="F88" i="12"/>
  <c r="K88" i="12" s="1"/>
  <c r="L89" i="12" s="1"/>
  <c r="P88" i="12"/>
  <c r="S88" i="12"/>
  <c r="M89" i="12"/>
  <c r="Q88" i="12"/>
  <c r="O88" i="12"/>
  <c r="E96" i="10"/>
  <c r="F96" i="10" s="1"/>
  <c r="T95" i="10"/>
  <c r="H95" i="10"/>
  <c r="V95" i="10"/>
  <c r="K96" i="10" s="1"/>
  <c r="L97" i="10" s="1"/>
  <c r="H72" i="9"/>
  <c r="E73" i="9"/>
  <c r="D141" i="5"/>
  <c r="G142" i="5"/>
  <c r="C141" i="5"/>
  <c r="B89" i="12" l="1"/>
  <c r="D88" i="12" s="1"/>
  <c r="H141" i="5"/>
  <c r="E142" i="5"/>
  <c r="F142" i="5" s="1"/>
  <c r="B143" i="5" s="1"/>
  <c r="F73" i="9"/>
  <c r="K73" i="9" s="1"/>
  <c r="M74" i="9"/>
  <c r="P96" i="10"/>
  <c r="S96" i="10"/>
  <c r="R96" i="10"/>
  <c r="O96" i="10"/>
  <c r="M97" i="10"/>
  <c r="B97" i="10" s="1"/>
  <c r="Q96" i="10"/>
  <c r="G89" i="12" l="1"/>
  <c r="N90" i="12"/>
  <c r="C88" i="12"/>
  <c r="U88" i="12" s="1"/>
  <c r="V88" i="12" s="1"/>
  <c r="J90" i="12"/>
  <c r="D96" i="10"/>
  <c r="N98" i="10"/>
  <c r="G97" i="10"/>
  <c r="C96" i="10"/>
  <c r="U96" i="10" s="1"/>
  <c r="J98" i="10"/>
  <c r="D142" i="5"/>
  <c r="G143" i="5"/>
  <c r="C142" i="5"/>
  <c r="B74" i="9"/>
  <c r="L74" i="9"/>
  <c r="H88" i="12" l="1"/>
  <c r="T88" i="12"/>
  <c r="E89" i="12"/>
  <c r="E97" i="10"/>
  <c r="F97" i="10" s="1"/>
  <c r="H96" i="10"/>
  <c r="T96" i="10"/>
  <c r="V96" i="10"/>
  <c r="K97" i="10" s="1"/>
  <c r="L98" i="10" s="1"/>
  <c r="N75" i="9"/>
  <c r="D73" i="9"/>
  <c r="G74" i="9"/>
  <c r="C73" i="9"/>
  <c r="J75" i="9"/>
  <c r="H142" i="5"/>
  <c r="E143" i="5"/>
  <c r="F143" i="5" s="1"/>
  <c r="B144" i="5" s="1"/>
  <c r="R89" i="12" l="1"/>
  <c r="P89" i="12"/>
  <c r="O89" i="12"/>
  <c r="Q89" i="12"/>
  <c r="S89" i="12"/>
  <c r="M90" i="12"/>
  <c r="F89" i="12"/>
  <c r="K89" i="12" s="1"/>
  <c r="L90" i="12" s="1"/>
  <c r="G144" i="5"/>
  <c r="D143" i="5"/>
  <c r="C143" i="5"/>
  <c r="H73" i="9"/>
  <c r="E74" i="9"/>
  <c r="M98" i="10"/>
  <c r="B98" i="10" s="1"/>
  <c r="O97" i="10"/>
  <c r="R97" i="10"/>
  <c r="Q97" i="10"/>
  <c r="S97" i="10"/>
  <c r="P97" i="10"/>
  <c r="B90" i="12" l="1"/>
  <c r="J91" i="12" s="1"/>
  <c r="D97" i="10"/>
  <c r="G98" i="10"/>
  <c r="N99" i="10"/>
  <c r="C97" i="10"/>
  <c r="U97" i="10" s="1"/>
  <c r="J99" i="10"/>
  <c r="F74" i="9"/>
  <c r="K74" i="9" s="1"/>
  <c r="M75" i="9"/>
  <c r="H143" i="5"/>
  <c r="E144" i="5"/>
  <c r="F144" i="5" s="1"/>
  <c r="B145" i="5" s="1"/>
  <c r="G90" i="12" l="1"/>
  <c r="D89" i="12"/>
  <c r="N91" i="12"/>
  <c r="C89" i="12"/>
  <c r="U89" i="12" s="1"/>
  <c r="V89" i="12" s="1"/>
  <c r="L75" i="9"/>
  <c r="B75" i="9"/>
  <c r="H97" i="10"/>
  <c r="T97" i="10"/>
  <c r="E98" i="10"/>
  <c r="F98" i="10" s="1"/>
  <c r="V97" i="10"/>
  <c r="K98" i="10" s="1"/>
  <c r="L99" i="10" s="1"/>
  <c r="D144" i="5"/>
  <c r="G145" i="5"/>
  <c r="C144" i="5"/>
  <c r="E90" i="12" l="1"/>
  <c r="M91" i="12" s="1"/>
  <c r="T89" i="12"/>
  <c r="H89" i="12"/>
  <c r="O98" i="10"/>
  <c r="R98" i="10"/>
  <c r="Q98" i="10"/>
  <c r="P98" i="10"/>
  <c r="S98" i="10"/>
  <c r="M99" i="10"/>
  <c r="B99" i="10" s="1"/>
  <c r="H144" i="5"/>
  <c r="E145" i="5"/>
  <c r="F145" i="5" s="1"/>
  <c r="B146" i="5" s="1"/>
  <c r="G75" i="9"/>
  <c r="D74" i="9"/>
  <c r="N76" i="9"/>
  <c r="C74" i="9"/>
  <c r="J76" i="9"/>
  <c r="P90" i="12" l="1"/>
  <c r="O90" i="12"/>
  <c r="S90" i="12"/>
  <c r="F90" i="12"/>
  <c r="K90" i="12" s="1"/>
  <c r="L91" i="12" s="1"/>
  <c r="B91" i="12" s="1"/>
  <c r="N92" i="12" s="1"/>
  <c r="Q90" i="12"/>
  <c r="R90" i="12"/>
  <c r="G99" i="10"/>
  <c r="D98" i="10"/>
  <c r="N100" i="10"/>
  <c r="C98" i="10"/>
  <c r="U98" i="10" s="1"/>
  <c r="J100" i="10"/>
  <c r="G146" i="5"/>
  <c r="D145" i="5"/>
  <c r="C145" i="5"/>
  <c r="E75" i="9"/>
  <c r="H74" i="9"/>
  <c r="G91" i="12" l="1"/>
  <c r="C90" i="12"/>
  <c r="E91" i="12" s="1"/>
  <c r="F91" i="12" s="1"/>
  <c r="K91" i="12" s="1"/>
  <c r="L92" i="12" s="1"/>
  <c r="J92" i="12"/>
  <c r="D90" i="12"/>
  <c r="H90" i="12"/>
  <c r="U90" i="12"/>
  <c r="V90" i="12" s="1"/>
  <c r="T90" i="12"/>
  <c r="H145" i="5"/>
  <c r="E146" i="5"/>
  <c r="F146" i="5" s="1"/>
  <c r="B147" i="5" s="1"/>
  <c r="T98" i="10"/>
  <c r="H98" i="10"/>
  <c r="E99" i="10"/>
  <c r="F99" i="10" s="1"/>
  <c r="V98" i="10"/>
  <c r="K99" i="10" s="1"/>
  <c r="L100" i="10" s="1"/>
  <c r="M76" i="9"/>
  <c r="F75" i="9"/>
  <c r="K75" i="9" s="1"/>
  <c r="P91" i="12" l="1"/>
  <c r="S91" i="12"/>
  <c r="R91" i="12"/>
  <c r="Q91" i="12"/>
  <c r="O91" i="12"/>
  <c r="M92" i="12"/>
  <c r="B92" i="12" s="1"/>
  <c r="N93" i="12" s="1"/>
  <c r="O99" i="10"/>
  <c r="S99" i="10"/>
  <c r="M100" i="10"/>
  <c r="B100" i="10" s="1"/>
  <c r="P99" i="10"/>
  <c r="Q99" i="10"/>
  <c r="R99" i="10"/>
  <c r="G147" i="5"/>
  <c r="D146" i="5"/>
  <c r="C146" i="5"/>
  <c r="L76" i="9"/>
  <c r="B76" i="9"/>
  <c r="C91" i="12" l="1"/>
  <c r="H91" i="12" s="1"/>
  <c r="J93" i="12"/>
  <c r="D91" i="12"/>
  <c r="G92" i="12"/>
  <c r="D99" i="10"/>
  <c r="G100" i="10"/>
  <c r="N101" i="10"/>
  <c r="C99" i="10"/>
  <c r="U99" i="10" s="1"/>
  <c r="J101" i="10"/>
  <c r="H146" i="5"/>
  <c r="E147" i="5"/>
  <c r="F147" i="5" s="1"/>
  <c r="B148" i="5" s="1"/>
  <c r="G76" i="9"/>
  <c r="D75" i="9"/>
  <c r="N77" i="9"/>
  <c r="C75" i="9"/>
  <c r="J77" i="9"/>
  <c r="U91" i="12" l="1"/>
  <c r="V91" i="12" s="1"/>
  <c r="T91" i="12"/>
  <c r="E92" i="12"/>
  <c r="R92" i="12" s="1"/>
  <c r="T99" i="10"/>
  <c r="E100" i="10"/>
  <c r="F100" i="10" s="1"/>
  <c r="H99" i="10"/>
  <c r="V99" i="10"/>
  <c r="K100" i="10" s="1"/>
  <c r="L101" i="10" s="1"/>
  <c r="D147" i="5"/>
  <c r="G148" i="5"/>
  <c r="C147" i="5"/>
  <c r="H75" i="9"/>
  <c r="E76" i="9"/>
  <c r="F92" i="12" l="1"/>
  <c r="K92" i="12" s="1"/>
  <c r="L93" i="12" s="1"/>
  <c r="O92" i="12"/>
  <c r="M93" i="12"/>
  <c r="Q92" i="12"/>
  <c r="P92" i="12"/>
  <c r="S92" i="12"/>
  <c r="Q100" i="10"/>
  <c r="R100" i="10"/>
  <c r="S100" i="10"/>
  <c r="O100" i="10"/>
  <c r="M101" i="10"/>
  <c r="B101" i="10" s="1"/>
  <c r="P100" i="10"/>
  <c r="F76" i="9"/>
  <c r="K76" i="9" s="1"/>
  <c r="M77" i="9"/>
  <c r="H147" i="5"/>
  <c r="E148" i="5"/>
  <c r="F148" i="5" s="1"/>
  <c r="B149" i="5" s="1"/>
  <c r="B93" i="12" l="1"/>
  <c r="D92" i="12" s="1"/>
  <c r="G101" i="10"/>
  <c r="N102" i="10"/>
  <c r="D100" i="10"/>
  <c r="C100" i="10"/>
  <c r="U100" i="10" s="1"/>
  <c r="J102" i="10"/>
  <c r="L77" i="9"/>
  <c r="B77" i="9"/>
  <c r="D148" i="5"/>
  <c r="G149" i="5"/>
  <c r="C148" i="5"/>
  <c r="G93" i="12" l="1"/>
  <c r="C92" i="12"/>
  <c r="N94" i="12"/>
  <c r="J94" i="12"/>
  <c r="T92" i="12"/>
  <c r="N78" i="9"/>
  <c r="D76" i="9"/>
  <c r="G77" i="9"/>
  <c r="C76" i="9"/>
  <c r="J78" i="9"/>
  <c r="E101" i="10"/>
  <c r="F101" i="10" s="1"/>
  <c r="H100" i="10"/>
  <c r="T100" i="10"/>
  <c r="V100" i="10"/>
  <c r="K101" i="10" s="1"/>
  <c r="L102" i="10" s="1"/>
  <c r="H148" i="5"/>
  <c r="E149" i="5"/>
  <c r="F149" i="5" s="1"/>
  <c r="B150" i="5" s="1"/>
  <c r="E93" i="12" l="1"/>
  <c r="H92" i="12"/>
  <c r="U92" i="12"/>
  <c r="V92" i="12" s="1"/>
  <c r="D149" i="5"/>
  <c r="G150" i="5"/>
  <c r="C149" i="5"/>
  <c r="H76" i="9"/>
  <c r="E77" i="9"/>
  <c r="O101" i="10"/>
  <c r="M102" i="10"/>
  <c r="B102" i="10" s="1"/>
  <c r="P101" i="10"/>
  <c r="Q101" i="10"/>
  <c r="R101" i="10"/>
  <c r="S101" i="10"/>
  <c r="M94" i="12" l="1"/>
  <c r="Q93" i="12"/>
  <c r="R93" i="12"/>
  <c r="P93" i="12"/>
  <c r="O93" i="12"/>
  <c r="F93" i="12"/>
  <c r="K93" i="12" s="1"/>
  <c r="L94" i="12" s="1"/>
  <c r="S93" i="12"/>
  <c r="D101" i="10"/>
  <c r="G102" i="10"/>
  <c r="N103" i="10"/>
  <c r="C101" i="10"/>
  <c r="U101" i="10" s="1"/>
  <c r="J103" i="10"/>
  <c r="F77" i="9"/>
  <c r="K77" i="9" s="1"/>
  <c r="M78" i="9"/>
  <c r="H149" i="5"/>
  <c r="E150" i="5"/>
  <c r="F150" i="5" s="1"/>
  <c r="B151" i="5" s="1"/>
  <c r="B94" i="12" l="1"/>
  <c r="C93" i="12" s="1"/>
  <c r="L78" i="9"/>
  <c r="B78" i="9"/>
  <c r="T101" i="10"/>
  <c r="E102" i="10"/>
  <c r="F102" i="10" s="1"/>
  <c r="H101" i="10"/>
  <c r="V101" i="10"/>
  <c r="K102" i="10" s="1"/>
  <c r="L103" i="10" s="1"/>
  <c r="D150" i="5"/>
  <c r="G151" i="5"/>
  <c r="C150" i="5"/>
  <c r="D93" i="12" l="1"/>
  <c r="J95" i="12"/>
  <c r="G94" i="12"/>
  <c r="N95" i="12"/>
  <c r="T93" i="12"/>
  <c r="H93" i="12"/>
  <c r="E94" i="12"/>
  <c r="U93" i="12"/>
  <c r="V93" i="12" s="1"/>
  <c r="S102" i="10"/>
  <c r="R102" i="10"/>
  <c r="Q102" i="10"/>
  <c r="O102" i="10"/>
  <c r="M103" i="10"/>
  <c r="B103" i="10" s="1"/>
  <c r="P102" i="10"/>
  <c r="G78" i="9"/>
  <c r="N79" i="9"/>
  <c r="D77" i="9"/>
  <c r="C77" i="9"/>
  <c r="J79" i="9"/>
  <c r="H150" i="5"/>
  <c r="E151" i="5"/>
  <c r="F151" i="5" s="1"/>
  <c r="B152" i="5" s="1"/>
  <c r="M95" i="12" l="1"/>
  <c r="F94" i="12"/>
  <c r="K94" i="12" s="1"/>
  <c r="L95" i="12" s="1"/>
  <c r="O94" i="12"/>
  <c r="R94" i="12"/>
  <c r="P94" i="12"/>
  <c r="Q94" i="12"/>
  <c r="S94" i="12"/>
  <c r="D102" i="10"/>
  <c r="G103" i="10"/>
  <c r="N104" i="10"/>
  <c r="C102" i="10"/>
  <c r="U102" i="10" s="1"/>
  <c r="J104" i="10"/>
  <c r="D151" i="5"/>
  <c r="G152" i="5"/>
  <c r="C151" i="5"/>
  <c r="H77" i="9"/>
  <c r="E78" i="9"/>
  <c r="B95" i="12" l="1"/>
  <c r="J96" i="12" s="1"/>
  <c r="T102" i="10"/>
  <c r="H102" i="10"/>
  <c r="E103" i="10"/>
  <c r="F103" i="10" s="1"/>
  <c r="V102" i="10"/>
  <c r="K103" i="10" s="1"/>
  <c r="L104" i="10" s="1"/>
  <c r="F78" i="9"/>
  <c r="K78" i="9" s="1"/>
  <c r="M79" i="9"/>
  <c r="H151" i="5"/>
  <c r="E152" i="5"/>
  <c r="F152" i="5" s="1"/>
  <c r="B153" i="5" s="1"/>
  <c r="N96" i="12" l="1"/>
  <c r="D94" i="12"/>
  <c r="G95" i="12"/>
  <c r="C94" i="12"/>
  <c r="U94" i="12" s="1"/>
  <c r="V94" i="12" s="1"/>
  <c r="L79" i="9"/>
  <c r="B79" i="9"/>
  <c r="R103" i="10"/>
  <c r="S103" i="10"/>
  <c r="P103" i="10"/>
  <c r="M104" i="10"/>
  <c r="B104" i="10" s="1"/>
  <c r="Q103" i="10"/>
  <c r="O103" i="10"/>
  <c r="G153" i="5"/>
  <c r="D152" i="5"/>
  <c r="C152" i="5"/>
  <c r="H94" i="12" l="1"/>
  <c r="E95" i="12"/>
  <c r="M96" i="12" s="1"/>
  <c r="T94" i="12"/>
  <c r="G104" i="10"/>
  <c r="N105" i="10"/>
  <c r="D103" i="10"/>
  <c r="C103" i="10"/>
  <c r="U103" i="10" s="1"/>
  <c r="J105" i="10"/>
  <c r="H152" i="5"/>
  <c r="E153" i="5"/>
  <c r="F153" i="5" s="1"/>
  <c r="B154" i="5" s="1"/>
  <c r="D78" i="9"/>
  <c r="N80" i="9"/>
  <c r="G79" i="9"/>
  <c r="C78" i="9"/>
  <c r="J80" i="9"/>
  <c r="S95" i="12" l="1"/>
  <c r="O95" i="12"/>
  <c r="Q95" i="12"/>
  <c r="P95" i="12"/>
  <c r="R95" i="12"/>
  <c r="F95" i="12"/>
  <c r="K95" i="12" s="1"/>
  <c r="L96" i="12" s="1"/>
  <c r="B96" i="12" s="1"/>
  <c r="G154" i="5"/>
  <c r="D153" i="5"/>
  <c r="C153" i="5"/>
  <c r="H78" i="9"/>
  <c r="E79" i="9"/>
  <c r="E104" i="10"/>
  <c r="F104" i="10" s="1"/>
  <c r="T103" i="10"/>
  <c r="H103" i="10"/>
  <c r="V103" i="10"/>
  <c r="K104" i="10" s="1"/>
  <c r="L105" i="10" s="1"/>
  <c r="J97" i="12" l="1"/>
  <c r="D95" i="12"/>
  <c r="N97" i="12"/>
  <c r="G96" i="12"/>
  <c r="C95" i="12"/>
  <c r="T95" i="12" s="1"/>
  <c r="M80" i="9"/>
  <c r="F79" i="9"/>
  <c r="K79" i="9" s="1"/>
  <c r="H153" i="5"/>
  <c r="E154" i="5"/>
  <c r="F154" i="5" s="1"/>
  <c r="B155" i="5" s="1"/>
  <c r="P104" i="10"/>
  <c r="Q104" i="10"/>
  <c r="R104" i="10"/>
  <c r="M105" i="10"/>
  <c r="B105" i="10" s="1"/>
  <c r="S104" i="10"/>
  <c r="O104" i="10"/>
  <c r="H95" i="12" l="1"/>
  <c r="U95" i="12"/>
  <c r="V95" i="12" s="1"/>
  <c r="E96" i="12"/>
  <c r="R96" i="12" s="1"/>
  <c r="D104" i="10"/>
  <c r="G105" i="10"/>
  <c r="N106" i="10"/>
  <c r="C104" i="10"/>
  <c r="U104" i="10" s="1"/>
  <c r="J106" i="10"/>
  <c r="D154" i="5"/>
  <c r="G155" i="5"/>
  <c r="C154" i="5"/>
  <c r="L80" i="9"/>
  <c r="B80" i="9"/>
  <c r="F96" i="12" l="1"/>
  <c r="K96" i="12" s="1"/>
  <c r="L97" i="12" s="1"/>
  <c r="O96" i="12"/>
  <c r="Q96" i="12"/>
  <c r="S96" i="12"/>
  <c r="P96" i="12"/>
  <c r="M97" i="12"/>
  <c r="T104" i="10"/>
  <c r="E105" i="10"/>
  <c r="F105" i="10" s="1"/>
  <c r="H104" i="10"/>
  <c r="V104" i="10"/>
  <c r="D79" i="9"/>
  <c r="G80" i="9"/>
  <c r="N81" i="9"/>
  <c r="C79" i="9"/>
  <c r="J81" i="9"/>
  <c r="H154" i="5"/>
  <c r="E155" i="5"/>
  <c r="F155" i="5" s="1"/>
  <c r="B156" i="5" s="1"/>
  <c r="K105" i="10" l="1"/>
  <c r="L106" i="10" s="1"/>
  <c r="B97" i="12"/>
  <c r="G97" i="12" s="1"/>
  <c r="P105" i="10"/>
  <c r="Q105" i="10"/>
  <c r="O105" i="10"/>
  <c r="S105" i="10"/>
  <c r="R105" i="10"/>
  <c r="M106" i="10"/>
  <c r="B106" i="10" s="1"/>
  <c r="H79" i="9"/>
  <c r="E80" i="9"/>
  <c r="D155" i="5"/>
  <c r="G156" i="5"/>
  <c r="C155" i="5"/>
  <c r="N98" i="12" l="1"/>
  <c r="D96" i="12"/>
  <c r="C96" i="12"/>
  <c r="T96" i="12" s="1"/>
  <c r="J98" i="12"/>
  <c r="N107" i="10"/>
  <c r="G106" i="10"/>
  <c r="D105" i="10"/>
  <c r="C105" i="10"/>
  <c r="U105" i="10" s="1"/>
  <c r="J107" i="10"/>
  <c r="H155" i="5"/>
  <c r="E156" i="5"/>
  <c r="F156" i="5" s="1"/>
  <c r="B157" i="5" s="1"/>
  <c r="M81" i="9"/>
  <c r="F80" i="9"/>
  <c r="K80" i="9" s="1"/>
  <c r="E97" i="12" l="1"/>
  <c r="H96" i="12"/>
  <c r="U96" i="12"/>
  <c r="V96" i="12" s="1"/>
  <c r="D156" i="5"/>
  <c r="G157" i="5"/>
  <c r="C156" i="5"/>
  <c r="T105" i="10"/>
  <c r="E106" i="10"/>
  <c r="F106" i="10" s="1"/>
  <c r="H105" i="10"/>
  <c r="V105" i="10"/>
  <c r="L81" i="9"/>
  <c r="B81" i="9"/>
  <c r="K106" i="10" l="1"/>
  <c r="L107" i="10" s="1"/>
  <c r="P97" i="12"/>
  <c r="Q97" i="12"/>
  <c r="F97" i="12"/>
  <c r="K97" i="12" s="1"/>
  <c r="L98" i="12" s="1"/>
  <c r="O97" i="12"/>
  <c r="R97" i="12"/>
  <c r="S97" i="12"/>
  <c r="M98" i="12"/>
  <c r="M107" i="10"/>
  <c r="B107" i="10" s="1"/>
  <c r="R106" i="10"/>
  <c r="P106" i="10"/>
  <c r="Q106" i="10"/>
  <c r="O106" i="10"/>
  <c r="S106" i="10"/>
  <c r="N82" i="9"/>
  <c r="D80" i="9"/>
  <c r="G81" i="9"/>
  <c r="C80" i="9"/>
  <c r="J82" i="9"/>
  <c r="H156" i="5"/>
  <c r="E157" i="5"/>
  <c r="F157" i="5" s="1"/>
  <c r="B158" i="5" s="1"/>
  <c r="B98" i="12" l="1"/>
  <c r="G158" i="5"/>
  <c r="D157" i="5"/>
  <c r="C157" i="5"/>
  <c r="D106" i="10"/>
  <c r="G107" i="10"/>
  <c r="N108" i="10"/>
  <c r="C106" i="10"/>
  <c r="U106" i="10" s="1"/>
  <c r="J108" i="10"/>
  <c r="H80" i="9"/>
  <c r="E81" i="9"/>
  <c r="G98" i="12" l="1"/>
  <c r="N99" i="12"/>
  <c r="D97" i="12"/>
  <c r="C97" i="12"/>
  <c r="J99" i="12"/>
  <c r="T106" i="10"/>
  <c r="H106" i="10"/>
  <c r="E107" i="10"/>
  <c r="F107" i="10" s="1"/>
  <c r="V106" i="10"/>
  <c r="F81" i="9"/>
  <c r="K81" i="9" s="1"/>
  <c r="M82" i="9"/>
  <c r="H157" i="5"/>
  <c r="E158" i="5"/>
  <c r="F158" i="5" s="1"/>
  <c r="B159" i="5" s="1"/>
  <c r="K107" i="10" l="1"/>
  <c r="L108" i="10" s="1"/>
  <c r="H97" i="12"/>
  <c r="E98" i="12"/>
  <c r="T97" i="12"/>
  <c r="U97" i="12"/>
  <c r="V97" i="12" s="1"/>
  <c r="D158" i="5"/>
  <c r="G159" i="5"/>
  <c r="C158" i="5"/>
  <c r="L82" i="9"/>
  <c r="B82" i="9"/>
  <c r="S107" i="10"/>
  <c r="M108" i="10"/>
  <c r="B108" i="10" s="1"/>
  <c r="P107" i="10"/>
  <c r="O107" i="10"/>
  <c r="Q107" i="10"/>
  <c r="R107" i="10"/>
  <c r="P98" i="12" l="1"/>
  <c r="M99" i="12"/>
  <c r="Q98" i="12"/>
  <c r="O98" i="12"/>
  <c r="R98" i="12"/>
  <c r="S98" i="12"/>
  <c r="F98" i="12"/>
  <c r="K98" i="12" s="1"/>
  <c r="L99" i="12" s="1"/>
  <c r="B99" i="12" s="1"/>
  <c r="N109" i="10"/>
  <c r="G108" i="10"/>
  <c r="D107" i="10"/>
  <c r="C107" i="10"/>
  <c r="U107" i="10" s="1"/>
  <c r="J109" i="10"/>
  <c r="D81" i="9"/>
  <c r="G82" i="9"/>
  <c r="N83" i="9"/>
  <c r="C81" i="9"/>
  <c r="J83" i="9"/>
  <c r="H158" i="5"/>
  <c r="E159" i="5"/>
  <c r="F159" i="5" s="1"/>
  <c r="B160" i="5" s="1"/>
  <c r="N100" i="12" l="1"/>
  <c r="D98" i="12"/>
  <c r="G99" i="12"/>
  <c r="J100" i="12"/>
  <c r="C98" i="12"/>
  <c r="G160" i="5"/>
  <c r="D159" i="5"/>
  <c r="C159" i="5"/>
  <c r="E108" i="10"/>
  <c r="F108" i="10" s="1"/>
  <c r="T107" i="10"/>
  <c r="H107" i="10"/>
  <c r="V107" i="10"/>
  <c r="K108" i="10" s="1"/>
  <c r="L109" i="10" s="1"/>
  <c r="H81" i="9"/>
  <c r="E82" i="9"/>
  <c r="H98" i="12" l="1"/>
  <c r="E99" i="12"/>
  <c r="T98" i="12"/>
  <c r="U98" i="12"/>
  <c r="V98" i="12" s="1"/>
  <c r="P108" i="10"/>
  <c r="O108" i="10"/>
  <c r="S108" i="10"/>
  <c r="Q108" i="10"/>
  <c r="M109" i="10"/>
  <c r="B109" i="10" s="1"/>
  <c r="R108" i="10"/>
  <c r="M83" i="9"/>
  <c r="F82" i="9"/>
  <c r="K82" i="9" s="1"/>
  <c r="H159" i="5"/>
  <c r="E160" i="5"/>
  <c r="F160" i="5" s="1"/>
  <c r="B161" i="5" s="1"/>
  <c r="O99" i="12" l="1"/>
  <c r="F99" i="12"/>
  <c r="K99" i="12" s="1"/>
  <c r="L100" i="12" s="1"/>
  <c r="Q99" i="12"/>
  <c r="P99" i="12"/>
  <c r="S99" i="12"/>
  <c r="M100" i="12"/>
  <c r="R99" i="12"/>
  <c r="D108" i="10"/>
  <c r="N110" i="10"/>
  <c r="G109" i="10"/>
  <c r="C108" i="10"/>
  <c r="U108" i="10" s="1"/>
  <c r="J110" i="10"/>
  <c r="L83" i="9"/>
  <c r="B83" i="9"/>
  <c r="D160" i="5"/>
  <c r="G161" i="5"/>
  <c r="C160" i="5"/>
  <c r="B100" i="12" l="1"/>
  <c r="E109" i="10"/>
  <c r="F109" i="10" s="1"/>
  <c r="H108" i="10"/>
  <c r="T108" i="10"/>
  <c r="V108" i="10"/>
  <c r="K109" i="10" s="1"/>
  <c r="L110" i="10" s="1"/>
  <c r="H160" i="5"/>
  <c r="E161" i="5"/>
  <c r="F161" i="5" s="1"/>
  <c r="B162" i="5" s="1"/>
  <c r="C82" i="9"/>
  <c r="G83" i="9"/>
  <c r="N84" i="9"/>
  <c r="D82" i="9"/>
  <c r="J84" i="9"/>
  <c r="J101" i="12" l="1"/>
  <c r="G100" i="12"/>
  <c r="C99" i="12"/>
  <c r="N101" i="12"/>
  <c r="D99" i="12"/>
  <c r="G162" i="5"/>
  <c r="D161" i="5"/>
  <c r="C161" i="5"/>
  <c r="H82" i="9"/>
  <c r="E83" i="9"/>
  <c r="Q109" i="10"/>
  <c r="P109" i="10"/>
  <c r="S109" i="10"/>
  <c r="M110" i="10"/>
  <c r="B110" i="10" s="1"/>
  <c r="R109" i="10"/>
  <c r="O109" i="10"/>
  <c r="H99" i="12" l="1"/>
  <c r="U99" i="12"/>
  <c r="V99" i="12" s="1"/>
  <c r="E100" i="12"/>
  <c r="T99" i="12"/>
  <c r="N111" i="10"/>
  <c r="D109" i="10"/>
  <c r="G110" i="10"/>
  <c r="C109" i="10"/>
  <c r="U109" i="10" s="1"/>
  <c r="J111" i="10"/>
  <c r="F83" i="9"/>
  <c r="K83" i="9" s="1"/>
  <c r="M84" i="9"/>
  <c r="H161" i="5"/>
  <c r="E162" i="5"/>
  <c r="F162" i="5" s="1"/>
  <c r="B163" i="5" s="1"/>
  <c r="Q100" i="12" l="1"/>
  <c r="P100" i="12"/>
  <c r="S100" i="12"/>
  <c r="R100" i="12"/>
  <c r="F100" i="12"/>
  <c r="K100" i="12" s="1"/>
  <c r="L101" i="12" s="1"/>
  <c r="O100" i="12"/>
  <c r="M101" i="12"/>
  <c r="G163" i="5"/>
  <c r="D162" i="5"/>
  <c r="C162" i="5"/>
  <c r="L84" i="9"/>
  <c r="B84" i="9"/>
  <c r="E110" i="10"/>
  <c r="F110" i="10" s="1"/>
  <c r="T109" i="10"/>
  <c r="H109" i="10"/>
  <c r="V109" i="10"/>
  <c r="K110" i="10" s="1"/>
  <c r="L111" i="10" s="1"/>
  <c r="B101" i="12" l="1"/>
  <c r="C100" i="12" s="1"/>
  <c r="R110" i="10"/>
  <c r="S110" i="10"/>
  <c r="P110" i="10"/>
  <c r="Q110" i="10"/>
  <c r="M111" i="10"/>
  <c r="B111" i="10" s="1"/>
  <c r="O110" i="10"/>
  <c r="N85" i="9"/>
  <c r="G84" i="9"/>
  <c r="D83" i="9"/>
  <c r="C83" i="9"/>
  <c r="J85" i="9"/>
  <c r="H162" i="5"/>
  <c r="E163" i="5"/>
  <c r="F163" i="5" s="1"/>
  <c r="B164" i="5" s="1"/>
  <c r="J102" i="12" l="1"/>
  <c r="G101" i="12"/>
  <c r="N102" i="12"/>
  <c r="D100" i="12"/>
  <c r="H100" i="12"/>
  <c r="U100" i="12"/>
  <c r="V100" i="12" s="1"/>
  <c r="E101" i="12"/>
  <c r="T100" i="12"/>
  <c r="G164" i="5"/>
  <c r="D163" i="5"/>
  <c r="C163" i="5"/>
  <c r="G111" i="10"/>
  <c r="D110" i="10"/>
  <c r="N112" i="10"/>
  <c r="C110" i="10"/>
  <c r="U110" i="10" s="1"/>
  <c r="J112" i="10"/>
  <c r="H83" i="9"/>
  <c r="E84" i="9"/>
  <c r="P101" i="12" l="1"/>
  <c r="F101" i="12"/>
  <c r="K101" i="12" s="1"/>
  <c r="L102" i="12" s="1"/>
  <c r="Q101" i="12"/>
  <c r="O101" i="12"/>
  <c r="S101" i="12"/>
  <c r="M102" i="12"/>
  <c r="R101" i="12"/>
  <c r="M85" i="9"/>
  <c r="F84" i="9"/>
  <c r="K84" i="9" s="1"/>
  <c r="H163" i="5"/>
  <c r="E164" i="5"/>
  <c r="F164" i="5" s="1"/>
  <c r="B165" i="5" s="1"/>
  <c r="H110" i="10"/>
  <c r="T110" i="10"/>
  <c r="E111" i="10"/>
  <c r="F111" i="10" s="1"/>
  <c r="V110" i="10"/>
  <c r="K111" i="10" s="1"/>
  <c r="L112" i="10" s="1"/>
  <c r="B102" i="12" l="1"/>
  <c r="D164" i="5"/>
  <c r="G165" i="5"/>
  <c r="C164" i="5"/>
  <c r="L85" i="9"/>
  <c r="B85" i="9"/>
  <c r="R111" i="10"/>
  <c r="Q111" i="10"/>
  <c r="P111" i="10"/>
  <c r="M112" i="10"/>
  <c r="B112" i="10" s="1"/>
  <c r="S111" i="10"/>
  <c r="O111" i="10"/>
  <c r="N103" i="12" l="1"/>
  <c r="J103" i="12"/>
  <c r="C101" i="12"/>
  <c r="D101" i="12"/>
  <c r="G102" i="12"/>
  <c r="N113" i="10"/>
  <c r="D111" i="10"/>
  <c r="G112" i="10"/>
  <c r="C111" i="10"/>
  <c r="U111" i="10" s="1"/>
  <c r="J113" i="10"/>
  <c r="N86" i="9"/>
  <c r="D84" i="9"/>
  <c r="G85" i="9"/>
  <c r="C84" i="9"/>
  <c r="J86" i="9"/>
  <c r="H164" i="5"/>
  <c r="E165" i="5"/>
  <c r="F165" i="5" s="1"/>
  <c r="B166" i="5" s="1"/>
  <c r="T101" i="12" l="1"/>
  <c r="U101" i="12"/>
  <c r="V101" i="12" s="1"/>
  <c r="E102" i="12"/>
  <c r="H101" i="12"/>
  <c r="D165" i="5"/>
  <c r="G166" i="5"/>
  <c r="C165" i="5"/>
  <c r="E85" i="9"/>
  <c r="H84" i="9"/>
  <c r="E112" i="10"/>
  <c r="F112" i="10" s="1"/>
  <c r="T111" i="10"/>
  <c r="H111" i="10"/>
  <c r="V111" i="10"/>
  <c r="K112" i="10" l="1"/>
  <c r="L113" i="10" s="1"/>
  <c r="Q102" i="12"/>
  <c r="O102" i="12"/>
  <c r="R102" i="12"/>
  <c r="S102" i="12"/>
  <c r="P102" i="12"/>
  <c r="F102" i="12"/>
  <c r="K102" i="12" s="1"/>
  <c r="L103" i="12" s="1"/>
  <c r="M103" i="12"/>
  <c r="M86" i="9"/>
  <c r="F85" i="9"/>
  <c r="K85" i="9" s="1"/>
  <c r="H165" i="5"/>
  <c r="E166" i="5"/>
  <c r="F166" i="5" s="1"/>
  <c r="B167" i="5" s="1"/>
  <c r="Q112" i="10"/>
  <c r="S112" i="10"/>
  <c r="P112" i="10"/>
  <c r="O112" i="10"/>
  <c r="R112" i="10"/>
  <c r="M113" i="10"/>
  <c r="B113" i="10" s="1"/>
  <c r="B103" i="12" l="1"/>
  <c r="C102" i="12" s="1"/>
  <c r="N114" i="10"/>
  <c r="G113" i="10"/>
  <c r="D112" i="10"/>
  <c r="C112" i="10"/>
  <c r="U112" i="10" s="1"/>
  <c r="J114" i="10"/>
  <c r="G167" i="5"/>
  <c r="D166" i="5"/>
  <c r="C166" i="5"/>
  <c r="L86" i="9"/>
  <c r="B86" i="9"/>
  <c r="J104" i="12" l="1"/>
  <c r="G103" i="12"/>
  <c r="N104" i="12"/>
  <c r="D102" i="12"/>
  <c r="H102" i="12"/>
  <c r="E103" i="12"/>
  <c r="U102" i="12"/>
  <c r="V102" i="12" s="1"/>
  <c r="T102" i="12"/>
  <c r="E113" i="10"/>
  <c r="F113" i="10" s="1"/>
  <c r="H112" i="10"/>
  <c r="T112" i="10"/>
  <c r="V112" i="10"/>
  <c r="K113" i="10" s="1"/>
  <c r="L114" i="10" s="1"/>
  <c r="H166" i="5"/>
  <c r="E167" i="5"/>
  <c r="F167" i="5" s="1"/>
  <c r="B168" i="5" s="1"/>
  <c r="G86" i="9"/>
  <c r="N87" i="9"/>
  <c r="D85" i="9"/>
  <c r="C85" i="9"/>
  <c r="J87" i="9"/>
  <c r="M104" i="12" l="1"/>
  <c r="Q103" i="12"/>
  <c r="O103" i="12"/>
  <c r="S103" i="12"/>
  <c r="P103" i="12"/>
  <c r="F103" i="12"/>
  <c r="K103" i="12" s="1"/>
  <c r="L104" i="12" s="1"/>
  <c r="R103" i="12"/>
  <c r="G168" i="5"/>
  <c r="D167" i="5"/>
  <c r="C167" i="5"/>
  <c r="H85" i="9"/>
  <c r="E86" i="9"/>
  <c r="M114" i="10"/>
  <c r="B114" i="10" s="1"/>
  <c r="O113" i="10"/>
  <c r="P113" i="10"/>
  <c r="Q113" i="10"/>
  <c r="R113" i="10"/>
  <c r="S113" i="10"/>
  <c r="B104" i="12" l="1"/>
  <c r="J105" i="12" s="1"/>
  <c r="G114" i="10"/>
  <c r="D113" i="10"/>
  <c r="N115" i="10"/>
  <c r="C113" i="10"/>
  <c r="U113" i="10" s="1"/>
  <c r="J115" i="10"/>
  <c r="F86" i="9"/>
  <c r="K86" i="9" s="1"/>
  <c r="M87" i="9"/>
  <c r="H167" i="5"/>
  <c r="E168" i="5"/>
  <c r="F168" i="5" s="1"/>
  <c r="B169" i="5" s="1"/>
  <c r="G104" i="12" l="1"/>
  <c r="C103" i="12"/>
  <c r="D103" i="12"/>
  <c r="N105" i="12"/>
  <c r="U103" i="12"/>
  <c r="V103" i="12" s="1"/>
  <c r="T103" i="12"/>
  <c r="H103" i="12"/>
  <c r="E104" i="12"/>
  <c r="L87" i="9"/>
  <c r="B87" i="9"/>
  <c r="E114" i="10"/>
  <c r="F114" i="10" s="1"/>
  <c r="T113" i="10"/>
  <c r="H113" i="10"/>
  <c r="V113" i="10"/>
  <c r="K114" i="10" s="1"/>
  <c r="L115" i="10" s="1"/>
  <c r="G169" i="5"/>
  <c r="D168" i="5"/>
  <c r="C168" i="5"/>
  <c r="M105" i="12" l="1"/>
  <c r="Q104" i="12"/>
  <c r="O104" i="12"/>
  <c r="R104" i="12"/>
  <c r="F104" i="12"/>
  <c r="K104" i="12" s="1"/>
  <c r="L105" i="12" s="1"/>
  <c r="S104" i="12"/>
  <c r="P104" i="12"/>
  <c r="M115" i="10"/>
  <c r="B115" i="10" s="1"/>
  <c r="P114" i="10"/>
  <c r="R114" i="10"/>
  <c r="Q114" i="10"/>
  <c r="O114" i="10"/>
  <c r="S114" i="10"/>
  <c r="N88" i="9"/>
  <c r="D86" i="9"/>
  <c r="G87" i="9"/>
  <c r="C86" i="9"/>
  <c r="J88" i="9"/>
  <c r="H168" i="5"/>
  <c r="E169" i="5"/>
  <c r="F169" i="5" s="1"/>
  <c r="B170" i="5" s="1"/>
  <c r="B105" i="12" l="1"/>
  <c r="D104" i="12" s="1"/>
  <c r="D114" i="10"/>
  <c r="G115" i="10"/>
  <c r="N116" i="10"/>
  <c r="C114" i="10"/>
  <c r="U114" i="10" s="1"/>
  <c r="J116" i="10"/>
  <c r="H86" i="9"/>
  <c r="E87" i="9"/>
  <c r="G170" i="5"/>
  <c r="D169" i="5"/>
  <c r="C169" i="5"/>
  <c r="C104" i="12" l="1"/>
  <c r="J106" i="12"/>
  <c r="G105" i="12"/>
  <c r="N106" i="12"/>
  <c r="H104" i="12"/>
  <c r="T104" i="12"/>
  <c r="U104" i="12"/>
  <c r="V104" i="12" s="1"/>
  <c r="E105" i="12"/>
  <c r="H114" i="10"/>
  <c r="T114" i="10"/>
  <c r="E115" i="10"/>
  <c r="F115" i="10" s="1"/>
  <c r="V114" i="10"/>
  <c r="K115" i="10" s="1"/>
  <c r="L116" i="10" s="1"/>
  <c r="F87" i="9"/>
  <c r="K87" i="9" s="1"/>
  <c r="M88" i="9"/>
  <c r="H169" i="5"/>
  <c r="E170" i="5"/>
  <c r="F170" i="5" s="1"/>
  <c r="B171" i="5" s="1"/>
  <c r="F105" i="12" l="1"/>
  <c r="K105" i="12" s="1"/>
  <c r="L106" i="12" s="1"/>
  <c r="O105" i="12"/>
  <c r="R105" i="12"/>
  <c r="S105" i="12"/>
  <c r="M106" i="12"/>
  <c r="P105" i="12"/>
  <c r="Q105" i="12"/>
  <c r="G171" i="5"/>
  <c r="D170" i="5"/>
  <c r="C170" i="5"/>
  <c r="Q115" i="10"/>
  <c r="R115" i="10"/>
  <c r="M116" i="10"/>
  <c r="B116" i="10" s="1"/>
  <c r="O115" i="10"/>
  <c r="S115" i="10"/>
  <c r="P115" i="10"/>
  <c r="L88" i="9"/>
  <c r="B88" i="9"/>
  <c r="B106" i="12" l="1"/>
  <c r="D115" i="10"/>
  <c r="N117" i="10"/>
  <c r="G116" i="10"/>
  <c r="C115" i="10"/>
  <c r="U115" i="10" s="1"/>
  <c r="J117" i="10"/>
  <c r="D87" i="9"/>
  <c r="N89" i="9"/>
  <c r="G88" i="9"/>
  <c r="C87" i="9"/>
  <c r="J89" i="9"/>
  <c r="H170" i="5"/>
  <c r="E171" i="5"/>
  <c r="F171" i="5" s="1"/>
  <c r="B172" i="5" s="1"/>
  <c r="J107" i="12" l="1"/>
  <c r="D105" i="12"/>
  <c r="N107" i="12"/>
  <c r="C105" i="12"/>
  <c r="G106" i="12"/>
  <c r="D171" i="5"/>
  <c r="G172" i="5"/>
  <c r="C171" i="5"/>
  <c r="E116" i="10"/>
  <c r="F116" i="10" s="1"/>
  <c r="T115" i="10"/>
  <c r="H115" i="10"/>
  <c r="V115" i="10"/>
  <c r="K116" i="10" s="1"/>
  <c r="L117" i="10" s="1"/>
  <c r="H87" i="9"/>
  <c r="E88" i="9"/>
  <c r="E106" i="12" l="1"/>
  <c r="H105" i="12"/>
  <c r="U105" i="12"/>
  <c r="V105" i="12" s="1"/>
  <c r="T105" i="12"/>
  <c r="O116" i="10"/>
  <c r="S116" i="10"/>
  <c r="P116" i="10"/>
  <c r="Q116" i="10"/>
  <c r="M117" i="10"/>
  <c r="B117" i="10" s="1"/>
  <c r="R116" i="10"/>
  <c r="M89" i="9"/>
  <c r="F88" i="9"/>
  <c r="K88" i="9" s="1"/>
  <c r="H171" i="5"/>
  <c r="E172" i="5"/>
  <c r="F172" i="5" s="1"/>
  <c r="B173" i="5" s="1"/>
  <c r="Q106" i="12" l="1"/>
  <c r="F106" i="12"/>
  <c r="K106" i="12" s="1"/>
  <c r="L107" i="12" s="1"/>
  <c r="R106" i="12"/>
  <c r="S106" i="12"/>
  <c r="M107" i="12"/>
  <c r="P106" i="12"/>
  <c r="O106" i="12"/>
  <c r="G117" i="10"/>
  <c r="D116" i="10"/>
  <c r="N118" i="10"/>
  <c r="C116" i="10"/>
  <c r="U116" i="10" s="1"/>
  <c r="J118" i="10"/>
  <c r="G173" i="5"/>
  <c r="D172" i="5"/>
  <c r="C172" i="5"/>
  <c r="B89" i="9"/>
  <c r="L89" i="9"/>
  <c r="B107" i="12" l="1"/>
  <c r="G107" i="12" s="1"/>
  <c r="G89" i="9"/>
  <c r="D88" i="9"/>
  <c r="N90" i="9"/>
  <c r="C88" i="9"/>
  <c r="J90" i="9"/>
  <c r="H172" i="5"/>
  <c r="E173" i="5"/>
  <c r="F173" i="5" s="1"/>
  <c r="B174" i="5" s="1"/>
  <c r="E117" i="10"/>
  <c r="F117" i="10" s="1"/>
  <c r="T116" i="10"/>
  <c r="H116" i="10"/>
  <c r="V116" i="10"/>
  <c r="K117" i="10" s="1"/>
  <c r="L118" i="10" s="1"/>
  <c r="N108" i="12" l="1"/>
  <c r="J108" i="12"/>
  <c r="D106" i="12"/>
  <c r="C106" i="12"/>
  <c r="U106" i="12" s="1"/>
  <c r="V106" i="12" s="1"/>
  <c r="E89" i="9"/>
  <c r="H88" i="9"/>
  <c r="P117" i="10"/>
  <c r="R117" i="10"/>
  <c r="Q117" i="10"/>
  <c r="M118" i="10"/>
  <c r="B118" i="10" s="1"/>
  <c r="O117" i="10"/>
  <c r="S117" i="10"/>
  <c r="G174" i="5"/>
  <c r="D173" i="5"/>
  <c r="C173" i="5"/>
  <c r="E107" i="12" l="1"/>
  <c r="S107" i="12" s="1"/>
  <c r="H106" i="12"/>
  <c r="T106" i="12"/>
  <c r="G118" i="10"/>
  <c r="D117" i="10"/>
  <c r="N119" i="10"/>
  <c r="C117" i="10"/>
  <c r="U117" i="10" s="1"/>
  <c r="J119" i="10"/>
  <c r="H173" i="5"/>
  <c r="E174" i="5"/>
  <c r="F174" i="5" s="1"/>
  <c r="B175" i="5" s="1"/>
  <c r="M90" i="9"/>
  <c r="F89" i="9"/>
  <c r="K89" i="9" s="1"/>
  <c r="Q107" i="12" l="1"/>
  <c r="P107" i="12"/>
  <c r="O107" i="12"/>
  <c r="F107" i="12"/>
  <c r="K107" i="12" s="1"/>
  <c r="L108" i="12" s="1"/>
  <c r="R107" i="12"/>
  <c r="M108" i="12"/>
  <c r="L90" i="9"/>
  <c r="B90" i="9"/>
  <c r="E118" i="10"/>
  <c r="F118" i="10" s="1"/>
  <c r="H117" i="10"/>
  <c r="T117" i="10"/>
  <c r="V117" i="10"/>
  <c r="K118" i="10" s="1"/>
  <c r="L119" i="10" s="1"/>
  <c r="G175" i="5"/>
  <c r="D174" i="5"/>
  <c r="C174" i="5"/>
  <c r="B108" i="12" l="1"/>
  <c r="N109" i="12" s="1"/>
  <c r="M119" i="10"/>
  <c r="B119" i="10" s="1"/>
  <c r="S118" i="10"/>
  <c r="O118" i="10"/>
  <c r="P118" i="10"/>
  <c r="Q118" i="10"/>
  <c r="R118" i="10"/>
  <c r="G90" i="9"/>
  <c r="D89" i="9"/>
  <c r="N91" i="9"/>
  <c r="C89" i="9"/>
  <c r="J91" i="9"/>
  <c r="H174" i="5"/>
  <c r="E175" i="5"/>
  <c r="F175" i="5" s="1"/>
  <c r="B176" i="5" s="1"/>
  <c r="G108" i="12" l="1"/>
  <c r="C107" i="12"/>
  <c r="U107" i="12" s="1"/>
  <c r="V107" i="12" s="1"/>
  <c r="J109" i="12"/>
  <c r="D107" i="12"/>
  <c r="D118" i="10"/>
  <c r="G119" i="10"/>
  <c r="N120" i="10"/>
  <c r="C118" i="10"/>
  <c r="U118" i="10" s="1"/>
  <c r="J120" i="10"/>
  <c r="D175" i="5"/>
  <c r="G176" i="5"/>
  <c r="C175" i="5"/>
  <c r="E90" i="9"/>
  <c r="H89" i="9"/>
  <c r="T107" i="12" l="1"/>
  <c r="H107" i="12"/>
  <c r="E108" i="12"/>
  <c r="S108" i="12" s="1"/>
  <c r="T118" i="10"/>
  <c r="H118" i="10"/>
  <c r="E119" i="10"/>
  <c r="F119" i="10" s="1"/>
  <c r="V118" i="10"/>
  <c r="K119" i="10" s="1"/>
  <c r="L120" i="10" s="1"/>
  <c r="M91" i="9"/>
  <c r="F90" i="9"/>
  <c r="K90" i="9" s="1"/>
  <c r="H175" i="5"/>
  <c r="E176" i="5"/>
  <c r="F176" i="5" s="1"/>
  <c r="B177" i="5" s="1"/>
  <c r="O108" i="12" l="1"/>
  <c r="R108" i="12"/>
  <c r="Q108" i="12"/>
  <c r="M109" i="12"/>
  <c r="F108" i="12"/>
  <c r="K108" i="12" s="1"/>
  <c r="L109" i="12" s="1"/>
  <c r="P108" i="12"/>
  <c r="D176" i="5"/>
  <c r="G177" i="5"/>
  <c r="C176" i="5"/>
  <c r="L91" i="9"/>
  <c r="B91" i="9"/>
  <c r="M120" i="10"/>
  <c r="B120" i="10" s="1"/>
  <c r="P119" i="10"/>
  <c r="S119" i="10"/>
  <c r="Q119" i="10"/>
  <c r="R119" i="10"/>
  <c r="O119" i="10"/>
  <c r="B109" i="12" l="1"/>
  <c r="G109" i="12" s="1"/>
  <c r="G120" i="10"/>
  <c r="D119" i="10"/>
  <c r="N121" i="10"/>
  <c r="C119" i="10"/>
  <c r="U119" i="10" s="1"/>
  <c r="J121" i="10"/>
  <c r="G91" i="9"/>
  <c r="N92" i="9"/>
  <c r="D90" i="9"/>
  <c r="C90" i="9"/>
  <c r="J92" i="9"/>
  <c r="H176" i="5"/>
  <c r="E177" i="5"/>
  <c r="F177" i="5" s="1"/>
  <c r="B178" i="5" s="1"/>
  <c r="N110" i="12" l="1"/>
  <c r="C108" i="12"/>
  <c r="J110" i="12"/>
  <c r="D108" i="12"/>
  <c r="U108" i="12"/>
  <c r="V108" i="12" s="1"/>
  <c r="E109" i="12"/>
  <c r="T108" i="12"/>
  <c r="H108" i="12"/>
  <c r="H119" i="10"/>
  <c r="T119" i="10"/>
  <c r="E120" i="10"/>
  <c r="F120" i="10" s="1"/>
  <c r="V119" i="10"/>
  <c r="K120" i="10" s="1"/>
  <c r="L121" i="10" s="1"/>
  <c r="H90" i="9"/>
  <c r="E91" i="9"/>
  <c r="D177" i="5"/>
  <c r="G178" i="5"/>
  <c r="C177" i="5"/>
  <c r="Q109" i="12" l="1"/>
  <c r="P109" i="12"/>
  <c r="R109" i="12"/>
  <c r="O109" i="12"/>
  <c r="F109" i="12"/>
  <c r="K109" i="12" s="1"/>
  <c r="L110" i="12" s="1"/>
  <c r="M110" i="12"/>
  <c r="S109" i="12"/>
  <c r="O120" i="10"/>
  <c r="M121" i="10"/>
  <c r="B121" i="10" s="1"/>
  <c r="R120" i="10"/>
  <c r="Q120" i="10"/>
  <c r="S120" i="10"/>
  <c r="P120" i="10"/>
  <c r="H177" i="5"/>
  <c r="E178" i="5"/>
  <c r="F178" i="5" s="1"/>
  <c r="B179" i="5" s="1"/>
  <c r="M92" i="9"/>
  <c r="F91" i="9"/>
  <c r="K91" i="9" s="1"/>
  <c r="B110" i="12" l="1"/>
  <c r="D109" i="12" s="1"/>
  <c r="G121" i="10"/>
  <c r="D120" i="10"/>
  <c r="N122" i="10"/>
  <c r="C120" i="10"/>
  <c r="U120" i="10" s="1"/>
  <c r="J122" i="10"/>
  <c r="G179" i="5"/>
  <c r="D178" i="5"/>
  <c r="C178" i="5"/>
  <c r="L92" i="9"/>
  <c r="B92" i="9"/>
  <c r="J111" i="12" l="1"/>
  <c r="N111" i="12"/>
  <c r="G110" i="12"/>
  <c r="C109" i="12"/>
  <c r="E110" i="12" s="1"/>
  <c r="E121" i="10"/>
  <c r="F121" i="10" s="1"/>
  <c r="T120" i="10"/>
  <c r="H120" i="10"/>
  <c r="V120" i="10"/>
  <c r="K121" i="10" s="1"/>
  <c r="L122" i="10" s="1"/>
  <c r="H178" i="5"/>
  <c r="E179" i="5"/>
  <c r="F179" i="5" s="1"/>
  <c r="B180" i="5" s="1"/>
  <c r="D91" i="9"/>
  <c r="N93" i="9"/>
  <c r="G92" i="9"/>
  <c r="C91" i="9"/>
  <c r="J93" i="9"/>
  <c r="T109" i="12" l="1"/>
  <c r="H109" i="12"/>
  <c r="U109" i="12"/>
  <c r="V109" i="12" s="1"/>
  <c r="Q110" i="12"/>
  <c r="O110" i="12"/>
  <c r="M111" i="12"/>
  <c r="R110" i="12"/>
  <c r="S110" i="12"/>
  <c r="F110" i="12"/>
  <c r="K110" i="12" s="1"/>
  <c r="L111" i="12" s="1"/>
  <c r="P110" i="12"/>
  <c r="G180" i="5"/>
  <c r="D179" i="5"/>
  <c r="C179" i="5"/>
  <c r="H91" i="9"/>
  <c r="E92" i="9"/>
  <c r="Q121" i="10"/>
  <c r="M122" i="10"/>
  <c r="B122" i="10" s="1"/>
  <c r="R121" i="10"/>
  <c r="S121" i="10"/>
  <c r="O121" i="10"/>
  <c r="P121" i="10"/>
  <c r="B111" i="12" l="1"/>
  <c r="J112" i="12" s="1"/>
  <c r="D121" i="10"/>
  <c r="N123" i="10"/>
  <c r="G122" i="10"/>
  <c r="C121" i="10"/>
  <c r="U121" i="10" s="1"/>
  <c r="J123" i="10"/>
  <c r="M93" i="9"/>
  <c r="F92" i="9"/>
  <c r="K92" i="9" s="1"/>
  <c r="H179" i="5"/>
  <c r="E180" i="5"/>
  <c r="F180" i="5" s="1"/>
  <c r="B181" i="5" s="1"/>
  <c r="N112" i="12" l="1"/>
  <c r="D110" i="12"/>
  <c r="C110" i="12"/>
  <c r="G111" i="12"/>
  <c r="U110" i="12"/>
  <c r="V110" i="12" s="1"/>
  <c r="H110" i="12"/>
  <c r="T110" i="12"/>
  <c r="E111" i="12"/>
  <c r="E122" i="10"/>
  <c r="F122" i="10" s="1"/>
  <c r="T121" i="10"/>
  <c r="H121" i="10"/>
  <c r="V121" i="10"/>
  <c r="K122" i="10" s="1"/>
  <c r="L123" i="10" s="1"/>
  <c r="G181" i="5"/>
  <c r="D180" i="5"/>
  <c r="C180" i="5"/>
  <c r="L93" i="9"/>
  <c r="B93" i="9"/>
  <c r="P111" i="12" l="1"/>
  <c r="O111" i="12"/>
  <c r="Q111" i="12"/>
  <c r="R111" i="12"/>
  <c r="F111" i="12"/>
  <c r="K111" i="12" s="1"/>
  <c r="L112" i="12" s="1"/>
  <c r="S111" i="12"/>
  <c r="M112" i="12"/>
  <c r="H180" i="5"/>
  <c r="E181" i="5"/>
  <c r="F181" i="5" s="1"/>
  <c r="B182" i="5" s="1"/>
  <c r="Q122" i="10"/>
  <c r="R122" i="10"/>
  <c r="P122" i="10"/>
  <c r="S122" i="10"/>
  <c r="O122" i="10"/>
  <c r="M123" i="10"/>
  <c r="B123" i="10" s="1"/>
  <c r="D92" i="9"/>
  <c r="G93" i="9"/>
  <c r="N94" i="9"/>
  <c r="C92" i="9"/>
  <c r="J94" i="9"/>
  <c r="B112" i="12" l="1"/>
  <c r="G123" i="10"/>
  <c r="D122" i="10"/>
  <c r="N124" i="10"/>
  <c r="C122" i="10"/>
  <c r="U122" i="10" s="1"/>
  <c r="J124" i="10"/>
  <c r="E93" i="9"/>
  <c r="H92" i="9"/>
  <c r="G182" i="5"/>
  <c r="D181" i="5"/>
  <c r="C181" i="5"/>
  <c r="D111" i="12" l="1"/>
  <c r="N113" i="12"/>
  <c r="C111" i="12"/>
  <c r="G112" i="12"/>
  <c r="J113" i="12"/>
  <c r="M94" i="9"/>
  <c r="F93" i="9"/>
  <c r="K93" i="9" s="1"/>
  <c r="T122" i="10"/>
  <c r="E123" i="10"/>
  <c r="F123" i="10" s="1"/>
  <c r="H122" i="10"/>
  <c r="V122" i="10"/>
  <c r="K123" i="10" s="1"/>
  <c r="L124" i="10" s="1"/>
  <c r="H181" i="5"/>
  <c r="E182" i="5"/>
  <c r="F182" i="5" s="1"/>
  <c r="B183" i="5" s="1"/>
  <c r="U111" i="12" l="1"/>
  <c r="V111" i="12" s="1"/>
  <c r="H111" i="12"/>
  <c r="T111" i="12"/>
  <c r="E112" i="12"/>
  <c r="R123" i="10"/>
  <c r="Q123" i="10"/>
  <c r="P123" i="10"/>
  <c r="S123" i="10"/>
  <c r="M124" i="10"/>
  <c r="B124" i="10" s="1"/>
  <c r="O123" i="10"/>
  <c r="L94" i="9"/>
  <c r="B94" i="9"/>
  <c r="G183" i="5"/>
  <c r="D182" i="5"/>
  <c r="C182" i="5"/>
  <c r="R112" i="12" l="1"/>
  <c r="O112" i="12"/>
  <c r="M113" i="12"/>
  <c r="F112" i="12"/>
  <c r="K112" i="12" s="1"/>
  <c r="L113" i="12" s="1"/>
  <c r="S112" i="12"/>
  <c r="Q112" i="12"/>
  <c r="P112" i="12"/>
  <c r="G124" i="10"/>
  <c r="N125" i="10"/>
  <c r="D123" i="10"/>
  <c r="C123" i="10"/>
  <c r="U123" i="10" s="1"/>
  <c r="J125" i="10"/>
  <c r="H182" i="5"/>
  <c r="E183" i="5"/>
  <c r="F183" i="5" s="1"/>
  <c r="B184" i="5" s="1"/>
  <c r="N95" i="9"/>
  <c r="D93" i="9"/>
  <c r="G94" i="9"/>
  <c r="C93" i="9"/>
  <c r="J95" i="9"/>
  <c r="B113" i="12" l="1"/>
  <c r="N114" i="12" s="1"/>
  <c r="H123" i="10"/>
  <c r="E124" i="10"/>
  <c r="F124" i="10" s="1"/>
  <c r="T123" i="10"/>
  <c r="V123" i="10"/>
  <c r="K124" i="10" s="1"/>
  <c r="L125" i="10" s="1"/>
  <c r="E94" i="9"/>
  <c r="H93" i="9"/>
  <c r="G184" i="5"/>
  <c r="D183" i="5"/>
  <c r="C183" i="5"/>
  <c r="C112" i="12" l="1"/>
  <c r="H112" i="12" s="1"/>
  <c r="J114" i="12"/>
  <c r="D112" i="12"/>
  <c r="G113" i="12"/>
  <c r="M125" i="10"/>
  <c r="B125" i="10" s="1"/>
  <c r="O124" i="10"/>
  <c r="S124" i="10"/>
  <c r="R124" i="10"/>
  <c r="Q124" i="10"/>
  <c r="P124" i="10"/>
  <c r="M95" i="9"/>
  <c r="F94" i="9"/>
  <c r="K94" i="9" s="1"/>
  <c r="H183" i="5"/>
  <c r="E184" i="5"/>
  <c r="F184" i="5" s="1"/>
  <c r="B185" i="5" s="1"/>
  <c r="E113" i="12" l="1"/>
  <c r="F113" i="12" s="1"/>
  <c r="K113" i="12" s="1"/>
  <c r="L114" i="12" s="1"/>
  <c r="U112" i="12"/>
  <c r="V112" i="12" s="1"/>
  <c r="T112" i="12"/>
  <c r="B95" i="9"/>
  <c r="L95" i="9"/>
  <c r="D124" i="10"/>
  <c r="N126" i="10"/>
  <c r="G125" i="10"/>
  <c r="C124" i="10"/>
  <c r="U124" i="10" s="1"/>
  <c r="J126" i="10"/>
  <c r="G185" i="5"/>
  <c r="D184" i="5"/>
  <c r="C184" i="5"/>
  <c r="O113" i="12" l="1"/>
  <c r="R113" i="12"/>
  <c r="Q113" i="12"/>
  <c r="P113" i="12"/>
  <c r="S113" i="12"/>
  <c r="M114" i="12"/>
  <c r="B114" i="12" s="1"/>
  <c r="D94" i="9"/>
  <c r="N96" i="9"/>
  <c r="G95" i="9"/>
  <c r="C94" i="9"/>
  <c r="J96" i="9"/>
  <c r="E125" i="10"/>
  <c r="F125" i="10" s="1"/>
  <c r="T124" i="10"/>
  <c r="H124" i="10"/>
  <c r="V124" i="10"/>
  <c r="K125" i="10" s="1"/>
  <c r="L126" i="10" s="1"/>
  <c r="H184" i="5"/>
  <c r="E185" i="5"/>
  <c r="F185" i="5" s="1"/>
  <c r="B186" i="5" s="1"/>
  <c r="G114" i="12" l="1"/>
  <c r="C113" i="12"/>
  <c r="D113" i="12"/>
  <c r="J115" i="12"/>
  <c r="N115" i="12"/>
  <c r="D185" i="5"/>
  <c r="G186" i="5"/>
  <c r="C185" i="5"/>
  <c r="R125" i="10"/>
  <c r="M126" i="10"/>
  <c r="B126" i="10" s="1"/>
  <c r="P125" i="10"/>
  <c r="O125" i="10"/>
  <c r="Q125" i="10"/>
  <c r="S125" i="10"/>
  <c r="H94" i="9"/>
  <c r="E95" i="9"/>
  <c r="H113" i="12" l="1"/>
  <c r="T113" i="12"/>
  <c r="U113" i="12"/>
  <c r="V113" i="12" s="1"/>
  <c r="E114" i="12"/>
  <c r="D125" i="10"/>
  <c r="G126" i="10"/>
  <c r="N127" i="10"/>
  <c r="C125" i="10"/>
  <c r="U125" i="10" s="1"/>
  <c r="J127" i="10"/>
  <c r="M96" i="9"/>
  <c r="F95" i="9"/>
  <c r="K95" i="9" s="1"/>
  <c r="H185" i="5"/>
  <c r="E186" i="5"/>
  <c r="F186" i="5" s="1"/>
  <c r="B187" i="5" s="1"/>
  <c r="R114" i="12" l="1"/>
  <c r="F114" i="12"/>
  <c r="K114" i="12" s="1"/>
  <c r="L115" i="12" s="1"/>
  <c r="Q114" i="12"/>
  <c r="P114" i="12"/>
  <c r="S114" i="12"/>
  <c r="M115" i="12"/>
  <c r="O114" i="12"/>
  <c r="T125" i="10"/>
  <c r="H125" i="10"/>
  <c r="E126" i="10"/>
  <c r="F126" i="10" s="1"/>
  <c r="V125" i="10"/>
  <c r="D186" i="5"/>
  <c r="G187" i="5"/>
  <c r="C186" i="5"/>
  <c r="L96" i="9"/>
  <c r="B96" i="9"/>
  <c r="K126" i="10" l="1"/>
  <c r="L127" i="10" s="1"/>
  <c r="B115" i="12"/>
  <c r="P126" i="10"/>
  <c r="S126" i="10"/>
  <c r="R126" i="10"/>
  <c r="M127" i="10"/>
  <c r="B127" i="10" s="1"/>
  <c r="Q126" i="10"/>
  <c r="O126" i="10"/>
  <c r="H186" i="5"/>
  <c r="E187" i="5"/>
  <c r="F187" i="5" s="1"/>
  <c r="B188" i="5" s="1"/>
  <c r="G96" i="9"/>
  <c r="D95" i="9"/>
  <c r="N97" i="9"/>
  <c r="C95" i="9"/>
  <c r="J97" i="9"/>
  <c r="N116" i="12" l="1"/>
  <c r="C114" i="12"/>
  <c r="G115" i="12"/>
  <c r="D114" i="12"/>
  <c r="J116" i="12"/>
  <c r="G127" i="10"/>
  <c r="N128" i="10"/>
  <c r="D126" i="10"/>
  <c r="C126" i="10"/>
  <c r="U126" i="10" s="1"/>
  <c r="J128" i="10"/>
  <c r="H95" i="9"/>
  <c r="E96" i="9"/>
  <c r="G188" i="5"/>
  <c r="D187" i="5"/>
  <c r="C187" i="5"/>
  <c r="U114" i="12" l="1"/>
  <c r="V114" i="12" s="1"/>
  <c r="E115" i="12"/>
  <c r="H114" i="12"/>
  <c r="T114" i="12"/>
  <c r="E127" i="10"/>
  <c r="F127" i="10" s="1"/>
  <c r="H126" i="10"/>
  <c r="T126" i="10"/>
  <c r="V126" i="10"/>
  <c r="K127" i="10" s="1"/>
  <c r="L128" i="10" s="1"/>
  <c r="H187" i="5"/>
  <c r="E188" i="5"/>
  <c r="F188" i="5" s="1"/>
  <c r="B189" i="5" s="1"/>
  <c r="M97" i="9"/>
  <c r="F96" i="9"/>
  <c r="K96" i="9" s="1"/>
  <c r="M116" i="12" l="1"/>
  <c r="F115" i="12"/>
  <c r="K115" i="12" s="1"/>
  <c r="L116" i="12" s="1"/>
  <c r="P115" i="12"/>
  <c r="Q115" i="12"/>
  <c r="R115" i="12"/>
  <c r="S115" i="12"/>
  <c r="O115" i="12"/>
  <c r="G189" i="5"/>
  <c r="D188" i="5"/>
  <c r="C188" i="5"/>
  <c r="L97" i="9"/>
  <c r="B97" i="9"/>
  <c r="Q127" i="10"/>
  <c r="M128" i="10"/>
  <c r="B128" i="10" s="1"/>
  <c r="S127" i="10"/>
  <c r="R127" i="10"/>
  <c r="P127" i="10"/>
  <c r="O127" i="10"/>
  <c r="B116" i="12" l="1"/>
  <c r="C115" i="12" s="1"/>
  <c r="D127" i="10"/>
  <c r="N129" i="10"/>
  <c r="G128" i="10"/>
  <c r="C127" i="10"/>
  <c r="U127" i="10" s="1"/>
  <c r="J129" i="10"/>
  <c r="H188" i="5"/>
  <c r="E189" i="5"/>
  <c r="F189" i="5" s="1"/>
  <c r="B190" i="5" s="1"/>
  <c r="D96" i="9"/>
  <c r="N98" i="9"/>
  <c r="G97" i="9"/>
  <c r="C96" i="9"/>
  <c r="J98" i="9"/>
  <c r="J117" i="12" l="1"/>
  <c r="N117" i="12"/>
  <c r="D115" i="12"/>
  <c r="G116" i="12"/>
  <c r="U115" i="12"/>
  <c r="V115" i="12" s="1"/>
  <c r="T115" i="12"/>
  <c r="H115" i="12"/>
  <c r="E116" i="12"/>
  <c r="D189" i="5"/>
  <c r="G190" i="5"/>
  <c r="C189" i="5"/>
  <c r="E128" i="10"/>
  <c r="F128" i="10" s="1"/>
  <c r="T127" i="10"/>
  <c r="H127" i="10"/>
  <c r="V127" i="10"/>
  <c r="K128" i="10" s="1"/>
  <c r="L129" i="10" s="1"/>
  <c r="H96" i="9"/>
  <c r="E97" i="9"/>
  <c r="M117" i="12" l="1"/>
  <c r="F116" i="12"/>
  <c r="K116" i="12" s="1"/>
  <c r="L117" i="12" s="1"/>
  <c r="P116" i="12"/>
  <c r="R116" i="12"/>
  <c r="S116" i="12"/>
  <c r="O116" i="12"/>
  <c r="Q116" i="12"/>
  <c r="R128" i="10"/>
  <c r="O128" i="10"/>
  <c r="Q128" i="10"/>
  <c r="S128" i="10"/>
  <c r="M129" i="10"/>
  <c r="B129" i="10" s="1"/>
  <c r="P128" i="10"/>
  <c r="M98" i="9"/>
  <c r="F97" i="9"/>
  <c r="K97" i="9" s="1"/>
  <c r="H189" i="5"/>
  <c r="E190" i="5"/>
  <c r="F190" i="5" s="1"/>
  <c r="B191" i="5" s="1"/>
  <c r="B117" i="12" l="1"/>
  <c r="N118" i="12" s="1"/>
  <c r="D190" i="5"/>
  <c r="G191" i="5"/>
  <c r="C190" i="5"/>
  <c r="L98" i="9"/>
  <c r="B98" i="9"/>
  <c r="G129" i="10"/>
  <c r="N130" i="10"/>
  <c r="D128" i="10"/>
  <c r="C128" i="10"/>
  <c r="U128" i="10" s="1"/>
  <c r="J130" i="10"/>
  <c r="C116" i="12" l="1"/>
  <c r="J118" i="12"/>
  <c r="G117" i="12"/>
  <c r="D116" i="12"/>
  <c r="T116" i="12"/>
  <c r="U116" i="12"/>
  <c r="V116" i="12" s="1"/>
  <c r="H116" i="12"/>
  <c r="E117" i="12"/>
  <c r="G98" i="9"/>
  <c r="D97" i="9"/>
  <c r="N99" i="9"/>
  <c r="C97" i="9"/>
  <c r="J99" i="9"/>
  <c r="H190" i="5"/>
  <c r="E191" i="5"/>
  <c r="F191" i="5" s="1"/>
  <c r="B192" i="5" s="1"/>
  <c r="T128" i="10"/>
  <c r="H128" i="10"/>
  <c r="E129" i="10"/>
  <c r="F129" i="10" s="1"/>
  <c r="V128" i="10"/>
  <c r="K129" i="10" s="1"/>
  <c r="L130" i="10" s="1"/>
  <c r="Q117" i="12" l="1"/>
  <c r="F117" i="12"/>
  <c r="K117" i="12" s="1"/>
  <c r="L118" i="12" s="1"/>
  <c r="O117" i="12"/>
  <c r="S117" i="12"/>
  <c r="M118" i="12"/>
  <c r="P117" i="12"/>
  <c r="R117" i="12"/>
  <c r="G192" i="5"/>
  <c r="D191" i="5"/>
  <c r="C191" i="5"/>
  <c r="O129" i="10"/>
  <c r="P129" i="10"/>
  <c r="R129" i="10"/>
  <c r="S129" i="10"/>
  <c r="M130" i="10"/>
  <c r="B130" i="10" s="1"/>
  <c r="Q129" i="10"/>
  <c r="H97" i="9"/>
  <c r="E98" i="9"/>
  <c r="B118" i="12" l="1"/>
  <c r="C117" i="12" s="1"/>
  <c r="D129" i="10"/>
  <c r="N131" i="10"/>
  <c r="G130" i="10"/>
  <c r="C129" i="10"/>
  <c r="U129" i="10" s="1"/>
  <c r="J131" i="10"/>
  <c r="M99" i="9"/>
  <c r="F98" i="9"/>
  <c r="K98" i="9" s="1"/>
  <c r="H191" i="5"/>
  <c r="E192" i="5"/>
  <c r="F192" i="5" s="1"/>
  <c r="B193" i="5" s="1"/>
  <c r="D117" i="12" l="1"/>
  <c r="G118" i="12"/>
  <c r="N119" i="12"/>
  <c r="J119" i="12"/>
  <c r="U117" i="12"/>
  <c r="V117" i="12" s="1"/>
  <c r="E118" i="12"/>
  <c r="H117" i="12"/>
  <c r="T117" i="12"/>
  <c r="H129" i="10"/>
  <c r="E130" i="10"/>
  <c r="F130" i="10" s="1"/>
  <c r="T129" i="10"/>
  <c r="V129" i="10"/>
  <c r="K130" i="10" s="1"/>
  <c r="L131" i="10" s="1"/>
  <c r="G193" i="5"/>
  <c r="D192" i="5"/>
  <c r="C192" i="5"/>
  <c r="L99" i="9"/>
  <c r="B99" i="9"/>
  <c r="F118" i="12" l="1"/>
  <c r="K118" i="12" s="1"/>
  <c r="L119" i="12" s="1"/>
  <c r="O118" i="12"/>
  <c r="R118" i="12"/>
  <c r="M119" i="12"/>
  <c r="P118" i="12"/>
  <c r="S118" i="12"/>
  <c r="Q118" i="12"/>
  <c r="H192" i="5"/>
  <c r="E193" i="5"/>
  <c r="F193" i="5" s="1"/>
  <c r="B194" i="5" s="1"/>
  <c r="Q130" i="10"/>
  <c r="P130" i="10"/>
  <c r="M131" i="10"/>
  <c r="B131" i="10" s="1"/>
  <c r="S130" i="10"/>
  <c r="R130" i="10"/>
  <c r="O130" i="10"/>
  <c r="N100" i="9"/>
  <c r="G99" i="9"/>
  <c r="D98" i="9"/>
  <c r="C98" i="9"/>
  <c r="J100" i="9"/>
  <c r="B119" i="12" l="1"/>
  <c r="N120" i="12" s="1"/>
  <c r="N132" i="10"/>
  <c r="D130" i="10"/>
  <c r="G131" i="10"/>
  <c r="C130" i="10"/>
  <c r="U130" i="10" s="1"/>
  <c r="J132" i="10"/>
  <c r="H98" i="9"/>
  <c r="E99" i="9"/>
  <c r="G194" i="5"/>
  <c r="D193" i="5"/>
  <c r="C193" i="5"/>
  <c r="G119" i="12" l="1"/>
  <c r="C118" i="12"/>
  <c r="D118" i="12"/>
  <c r="J120" i="12"/>
  <c r="H118" i="12"/>
  <c r="T118" i="12"/>
  <c r="E119" i="12"/>
  <c r="U118" i="12"/>
  <c r="V118" i="12" s="1"/>
  <c r="M100" i="9"/>
  <c r="F99" i="9"/>
  <c r="K99" i="9" s="1"/>
  <c r="H193" i="5"/>
  <c r="E194" i="5"/>
  <c r="F194" i="5" s="1"/>
  <c r="B195" i="5" s="1"/>
  <c r="H130" i="10"/>
  <c r="E131" i="10"/>
  <c r="F131" i="10" s="1"/>
  <c r="T130" i="10"/>
  <c r="V130" i="10"/>
  <c r="K131" i="10" s="1"/>
  <c r="L132" i="10" s="1"/>
  <c r="O119" i="12" l="1"/>
  <c r="R119" i="12"/>
  <c r="P119" i="12"/>
  <c r="F119" i="12"/>
  <c r="K119" i="12" s="1"/>
  <c r="L120" i="12" s="1"/>
  <c r="M120" i="12"/>
  <c r="Q119" i="12"/>
  <c r="S119" i="12"/>
  <c r="S131" i="10"/>
  <c r="P131" i="10"/>
  <c r="O131" i="10"/>
  <c r="Q131" i="10"/>
  <c r="R131" i="10"/>
  <c r="M132" i="10"/>
  <c r="B132" i="10" s="1"/>
  <c r="G195" i="5"/>
  <c r="D194" i="5"/>
  <c r="C194" i="5"/>
  <c r="L100" i="9"/>
  <c r="B100" i="9"/>
  <c r="B120" i="12" l="1"/>
  <c r="G120" i="12" s="1"/>
  <c r="D131" i="10"/>
  <c r="G132" i="10"/>
  <c r="N133" i="10"/>
  <c r="C131" i="10"/>
  <c r="U131" i="10" s="1"/>
  <c r="J133" i="10"/>
  <c r="G100" i="9"/>
  <c r="N101" i="9"/>
  <c r="D99" i="9"/>
  <c r="C99" i="9"/>
  <c r="J101" i="9"/>
  <c r="H194" i="5"/>
  <c r="E195" i="5"/>
  <c r="F195" i="5" s="1"/>
  <c r="B196" i="5" s="1"/>
  <c r="D119" i="12" l="1"/>
  <c r="N121" i="12"/>
  <c r="C119" i="12"/>
  <c r="T119" i="12" s="1"/>
  <c r="J121" i="12"/>
  <c r="H119" i="12"/>
  <c r="U119" i="12"/>
  <c r="V119" i="12" s="1"/>
  <c r="E120" i="12"/>
  <c r="G196" i="5"/>
  <c r="D195" i="5"/>
  <c r="C195" i="5"/>
  <c r="T131" i="10"/>
  <c r="H131" i="10"/>
  <c r="E132" i="10"/>
  <c r="F132" i="10" s="1"/>
  <c r="V131" i="10"/>
  <c r="K132" i="10" s="1"/>
  <c r="L133" i="10" s="1"/>
  <c r="E100" i="9"/>
  <c r="H99" i="9"/>
  <c r="S120" i="12" l="1"/>
  <c r="P120" i="12"/>
  <c r="F120" i="12"/>
  <c r="K120" i="12" s="1"/>
  <c r="L121" i="12" s="1"/>
  <c r="M121" i="12"/>
  <c r="Q120" i="12"/>
  <c r="R120" i="12"/>
  <c r="O120" i="12"/>
  <c r="M101" i="9"/>
  <c r="F100" i="9"/>
  <c r="K100" i="9" s="1"/>
  <c r="H195" i="5"/>
  <c r="E196" i="5"/>
  <c r="F196" i="5" s="1"/>
  <c r="B197" i="5" s="1"/>
  <c r="Q132" i="10"/>
  <c r="O132" i="10"/>
  <c r="M133" i="10"/>
  <c r="B133" i="10" s="1"/>
  <c r="S132" i="10"/>
  <c r="P132" i="10"/>
  <c r="R132" i="10"/>
  <c r="B121" i="12" l="1"/>
  <c r="J122" i="12" s="1"/>
  <c r="N134" i="10"/>
  <c r="G133" i="10"/>
  <c r="D132" i="10"/>
  <c r="C132" i="10"/>
  <c r="U132" i="10" s="1"/>
  <c r="J134" i="10"/>
  <c r="G197" i="5"/>
  <c r="D196" i="5"/>
  <c r="C196" i="5"/>
  <c r="B101" i="9"/>
  <c r="L101" i="9"/>
  <c r="G121" i="12" l="1"/>
  <c r="C120" i="12"/>
  <c r="N122" i="12"/>
  <c r="D120" i="12"/>
  <c r="E121" i="12"/>
  <c r="U120" i="12"/>
  <c r="V120" i="12" s="1"/>
  <c r="H120" i="12"/>
  <c r="T120" i="12"/>
  <c r="H196" i="5"/>
  <c r="E197" i="5"/>
  <c r="F197" i="5" s="1"/>
  <c r="B198" i="5" s="1"/>
  <c r="E133" i="10"/>
  <c r="F133" i="10" s="1"/>
  <c r="T132" i="10"/>
  <c r="H132" i="10"/>
  <c r="V132" i="10"/>
  <c r="K133" i="10" s="1"/>
  <c r="L134" i="10" s="1"/>
  <c r="N102" i="9"/>
  <c r="D100" i="9"/>
  <c r="G101" i="9"/>
  <c r="C100" i="9"/>
  <c r="J102" i="9"/>
  <c r="M122" i="12" l="1"/>
  <c r="O121" i="12"/>
  <c r="S121" i="12"/>
  <c r="R121" i="12"/>
  <c r="Q121" i="12"/>
  <c r="F121" i="12"/>
  <c r="K121" i="12" s="1"/>
  <c r="L122" i="12" s="1"/>
  <c r="B122" i="12" s="1"/>
  <c r="P121" i="12"/>
  <c r="H100" i="9"/>
  <c r="E101" i="9"/>
  <c r="Q133" i="10"/>
  <c r="M134" i="10"/>
  <c r="B134" i="10" s="1"/>
  <c r="O133" i="10"/>
  <c r="R133" i="10"/>
  <c r="P133" i="10"/>
  <c r="S133" i="10"/>
  <c r="D197" i="5"/>
  <c r="G198" i="5"/>
  <c r="C197" i="5"/>
  <c r="J123" i="12" l="1"/>
  <c r="G122" i="12"/>
  <c r="D121" i="12"/>
  <c r="C121" i="12"/>
  <c r="N123" i="12"/>
  <c r="D133" i="10"/>
  <c r="N135" i="10"/>
  <c r="G134" i="10"/>
  <c r="C133" i="10"/>
  <c r="U133" i="10" s="1"/>
  <c r="J135" i="10"/>
  <c r="H197" i="5"/>
  <c r="E198" i="5"/>
  <c r="F198" i="5" s="1"/>
  <c r="B199" i="5" s="1"/>
  <c r="M102" i="9"/>
  <c r="F101" i="9"/>
  <c r="K101" i="9" s="1"/>
  <c r="E122" i="12" l="1"/>
  <c r="T121" i="12"/>
  <c r="U121" i="12"/>
  <c r="V121" i="12" s="1"/>
  <c r="H121" i="12"/>
  <c r="T133" i="10"/>
  <c r="H133" i="10"/>
  <c r="E134" i="10"/>
  <c r="F134" i="10" s="1"/>
  <c r="V133" i="10"/>
  <c r="K134" i="10" s="1"/>
  <c r="L135" i="10" s="1"/>
  <c r="L102" i="9"/>
  <c r="B102" i="9"/>
  <c r="D198" i="5"/>
  <c r="G199" i="5"/>
  <c r="C198" i="5"/>
  <c r="M123" i="12" l="1"/>
  <c r="O122" i="12"/>
  <c r="S122" i="12"/>
  <c r="R122" i="12"/>
  <c r="F122" i="12"/>
  <c r="K122" i="12" s="1"/>
  <c r="L123" i="12" s="1"/>
  <c r="Q122" i="12"/>
  <c r="P122" i="12"/>
  <c r="D101" i="9"/>
  <c r="G102" i="9"/>
  <c r="N103" i="9"/>
  <c r="C101" i="9"/>
  <c r="J103" i="9"/>
  <c r="O134" i="10"/>
  <c r="S134" i="10"/>
  <c r="M135" i="10"/>
  <c r="B135" i="10" s="1"/>
  <c r="R134" i="10"/>
  <c r="P134" i="10"/>
  <c r="Q134" i="10"/>
  <c r="H198" i="5"/>
  <c r="E199" i="5"/>
  <c r="F199" i="5" s="1"/>
  <c r="B200" i="5" s="1"/>
  <c r="B123" i="12" l="1"/>
  <c r="N124" i="12" s="1"/>
  <c r="G135" i="10"/>
  <c r="D134" i="10"/>
  <c r="N136" i="10"/>
  <c r="C134" i="10"/>
  <c r="U134" i="10" s="1"/>
  <c r="J136" i="10"/>
  <c r="D199" i="5"/>
  <c r="G200" i="5"/>
  <c r="C199" i="5"/>
  <c r="E102" i="9"/>
  <c r="H101" i="9"/>
  <c r="D122" i="12" l="1"/>
  <c r="J124" i="12"/>
  <c r="G123" i="12"/>
  <c r="C122" i="12"/>
  <c r="H122" i="12" s="1"/>
  <c r="T122" i="12"/>
  <c r="F102" i="9"/>
  <c r="K102" i="9" s="1"/>
  <c r="M103" i="9"/>
  <c r="E135" i="10"/>
  <c r="F135" i="10" s="1"/>
  <c r="T134" i="10"/>
  <c r="H134" i="10"/>
  <c r="V134" i="10"/>
  <c r="H199" i="5"/>
  <c r="E200" i="5"/>
  <c r="F200" i="5" s="1"/>
  <c r="B201" i="5" s="1"/>
  <c r="K135" i="10" l="1"/>
  <c r="L136" i="10" s="1"/>
  <c r="E123" i="12"/>
  <c r="F123" i="12" s="1"/>
  <c r="K123" i="12" s="1"/>
  <c r="L124" i="12" s="1"/>
  <c r="U122" i="12"/>
  <c r="V122" i="12" s="1"/>
  <c r="Q135" i="10"/>
  <c r="R135" i="10"/>
  <c r="S135" i="10"/>
  <c r="P135" i="10"/>
  <c r="O135" i="10"/>
  <c r="M136" i="10"/>
  <c r="B136" i="10" s="1"/>
  <c r="L103" i="9"/>
  <c r="B103" i="9"/>
  <c r="D200" i="5"/>
  <c r="G201" i="5"/>
  <c r="C200" i="5"/>
  <c r="P123" i="12" l="1"/>
  <c r="S123" i="12"/>
  <c r="M124" i="12"/>
  <c r="Q123" i="12"/>
  <c r="O123" i="12"/>
  <c r="R123" i="12"/>
  <c r="B124" i="12"/>
  <c r="G136" i="10"/>
  <c r="N137" i="10"/>
  <c r="D135" i="10"/>
  <c r="C135" i="10"/>
  <c r="U135" i="10" s="1"/>
  <c r="J137" i="10"/>
  <c r="N104" i="9"/>
  <c r="D102" i="9"/>
  <c r="G103" i="9"/>
  <c r="C102" i="9"/>
  <c r="J104" i="9"/>
  <c r="H200" i="5"/>
  <c r="E201" i="5"/>
  <c r="F201" i="5" s="1"/>
  <c r="B202" i="5" s="1"/>
  <c r="N125" i="12" l="1"/>
  <c r="C123" i="12"/>
  <c r="D123" i="12"/>
  <c r="J125" i="12"/>
  <c r="G124" i="12"/>
  <c r="D201" i="5"/>
  <c r="G202" i="5"/>
  <c r="C201" i="5"/>
  <c r="T135" i="10"/>
  <c r="H135" i="10"/>
  <c r="E136" i="10"/>
  <c r="F136" i="10" s="1"/>
  <c r="V135" i="10"/>
  <c r="K136" i="10" s="1"/>
  <c r="L137" i="10" s="1"/>
  <c r="E103" i="9"/>
  <c r="H102" i="9"/>
  <c r="U123" i="12" l="1"/>
  <c r="V123" i="12" s="1"/>
  <c r="E124" i="12"/>
  <c r="T123" i="12"/>
  <c r="H123" i="12"/>
  <c r="M104" i="9"/>
  <c r="F103" i="9"/>
  <c r="K103" i="9" s="1"/>
  <c r="H201" i="5"/>
  <c r="E202" i="5"/>
  <c r="F202" i="5" s="1"/>
  <c r="B203" i="5" s="1"/>
  <c r="Q136" i="10"/>
  <c r="R136" i="10"/>
  <c r="M137" i="10"/>
  <c r="B137" i="10" s="1"/>
  <c r="S136" i="10"/>
  <c r="O136" i="10"/>
  <c r="P136" i="10"/>
  <c r="S124" i="12" l="1"/>
  <c r="F124" i="12"/>
  <c r="K124" i="12" s="1"/>
  <c r="L125" i="12" s="1"/>
  <c r="M125" i="12"/>
  <c r="O124" i="12"/>
  <c r="P124" i="12"/>
  <c r="Q124" i="12"/>
  <c r="R124" i="12"/>
  <c r="D136" i="10"/>
  <c r="G137" i="10"/>
  <c r="N138" i="10"/>
  <c r="C136" i="10"/>
  <c r="U136" i="10" s="1"/>
  <c r="J138" i="10"/>
  <c r="G203" i="5"/>
  <c r="D202" i="5"/>
  <c r="C202" i="5"/>
  <c r="B104" i="9"/>
  <c r="L104" i="9"/>
  <c r="B125" i="12" l="1"/>
  <c r="G125" i="12"/>
  <c r="C124" i="12"/>
  <c r="J126" i="12"/>
  <c r="N126" i="12"/>
  <c r="D124" i="12"/>
  <c r="T136" i="10"/>
  <c r="H136" i="10"/>
  <c r="E137" i="10"/>
  <c r="F137" i="10" s="1"/>
  <c r="V136" i="10"/>
  <c r="G104" i="9"/>
  <c r="N105" i="9"/>
  <c r="D103" i="9"/>
  <c r="C103" i="9"/>
  <c r="J105" i="9"/>
  <c r="H202" i="5"/>
  <c r="E203" i="5"/>
  <c r="F203" i="5" s="1"/>
  <c r="B204" i="5" s="1"/>
  <c r="K137" i="10" l="1"/>
  <c r="L138" i="10" s="1"/>
  <c r="U124" i="12"/>
  <c r="V124" i="12" s="1"/>
  <c r="E125" i="12"/>
  <c r="T124" i="12"/>
  <c r="H124" i="12"/>
  <c r="Q137" i="10"/>
  <c r="R137" i="10"/>
  <c r="S137" i="10"/>
  <c r="O137" i="10"/>
  <c r="P137" i="10"/>
  <c r="M138" i="10"/>
  <c r="B138" i="10" s="1"/>
  <c r="D203" i="5"/>
  <c r="G204" i="5"/>
  <c r="C203" i="5"/>
  <c r="E104" i="9"/>
  <c r="H103" i="9"/>
  <c r="F125" i="12" l="1"/>
  <c r="K125" i="12" s="1"/>
  <c r="L126" i="12" s="1"/>
  <c r="P125" i="12"/>
  <c r="R125" i="12"/>
  <c r="M126" i="12"/>
  <c r="O125" i="12"/>
  <c r="S125" i="12"/>
  <c r="Q125" i="12"/>
  <c r="N139" i="10"/>
  <c r="D137" i="10"/>
  <c r="G138" i="10"/>
  <c r="C137" i="10"/>
  <c r="U137" i="10" s="1"/>
  <c r="J139" i="10"/>
  <c r="F104" i="9"/>
  <c r="K104" i="9" s="1"/>
  <c r="M105" i="9"/>
  <c r="H203" i="5"/>
  <c r="E204" i="5"/>
  <c r="F204" i="5" s="1"/>
  <c r="B205" i="5" s="1"/>
  <c r="B126" i="12" l="1"/>
  <c r="L105" i="9"/>
  <c r="B105" i="9"/>
  <c r="T137" i="10"/>
  <c r="E138" i="10"/>
  <c r="F138" i="10" s="1"/>
  <c r="H137" i="10"/>
  <c r="V137" i="10"/>
  <c r="K138" i="10" s="1"/>
  <c r="L139" i="10" s="1"/>
  <c r="D204" i="5"/>
  <c r="G205" i="5"/>
  <c r="C204" i="5"/>
  <c r="N127" i="12" l="1"/>
  <c r="J127" i="12"/>
  <c r="G126" i="12"/>
  <c r="C125" i="12"/>
  <c r="D125" i="12"/>
  <c r="O138" i="10"/>
  <c r="R138" i="10"/>
  <c r="M139" i="10"/>
  <c r="B139" i="10" s="1"/>
  <c r="S138" i="10"/>
  <c r="P138" i="10"/>
  <c r="Q138" i="10"/>
  <c r="G105" i="9"/>
  <c r="D104" i="9"/>
  <c r="N106" i="9"/>
  <c r="C104" i="9"/>
  <c r="J106" i="9"/>
  <c r="H204" i="5"/>
  <c r="E205" i="5"/>
  <c r="F205" i="5" s="1"/>
  <c r="B206" i="5" s="1"/>
  <c r="E126" i="12" l="1"/>
  <c r="H125" i="12"/>
  <c r="T125" i="12"/>
  <c r="U125" i="12"/>
  <c r="V125" i="12" s="1"/>
  <c r="D138" i="10"/>
  <c r="G139" i="10"/>
  <c r="N140" i="10"/>
  <c r="C138" i="10"/>
  <c r="U138" i="10" s="1"/>
  <c r="J140" i="10"/>
  <c r="G206" i="5"/>
  <c r="D205" i="5"/>
  <c r="C205" i="5"/>
  <c r="H104" i="9"/>
  <c r="E105" i="9"/>
  <c r="R126" i="12" l="1"/>
  <c r="S126" i="12"/>
  <c r="F126" i="12"/>
  <c r="K126" i="12" s="1"/>
  <c r="L127" i="12" s="1"/>
  <c r="O126" i="12"/>
  <c r="Q126" i="12"/>
  <c r="M127" i="12"/>
  <c r="P126" i="12"/>
  <c r="F105" i="9"/>
  <c r="K105" i="9" s="1"/>
  <c r="M106" i="9"/>
  <c r="H138" i="10"/>
  <c r="T138" i="10"/>
  <c r="E139" i="10"/>
  <c r="F139" i="10" s="1"/>
  <c r="V138" i="10"/>
  <c r="K139" i="10" s="1"/>
  <c r="L140" i="10" s="1"/>
  <c r="H205" i="5"/>
  <c r="E206" i="5"/>
  <c r="F206" i="5" s="1"/>
  <c r="B207" i="5" s="1"/>
  <c r="B127" i="12" l="1"/>
  <c r="G127" i="12" s="1"/>
  <c r="M140" i="10"/>
  <c r="B140" i="10" s="1"/>
  <c r="O139" i="10"/>
  <c r="Q139" i="10"/>
  <c r="S139" i="10"/>
  <c r="P139" i="10"/>
  <c r="R139" i="10"/>
  <c r="D206" i="5"/>
  <c r="G207" i="5"/>
  <c r="C206" i="5"/>
  <c r="L106" i="9"/>
  <c r="B106" i="9"/>
  <c r="C126" i="12" l="1"/>
  <c r="T126" i="12" s="1"/>
  <c r="D126" i="12"/>
  <c r="J128" i="12"/>
  <c r="N128" i="12"/>
  <c r="D139" i="10"/>
  <c r="G140" i="10"/>
  <c r="N141" i="10"/>
  <c r="C139" i="10"/>
  <c r="U139" i="10" s="1"/>
  <c r="J141" i="10"/>
  <c r="N107" i="9"/>
  <c r="D105" i="9"/>
  <c r="G106" i="9"/>
  <c r="C105" i="9"/>
  <c r="J107" i="9"/>
  <c r="H206" i="5"/>
  <c r="E207" i="5"/>
  <c r="F207" i="5" s="1"/>
  <c r="B208" i="5" s="1"/>
  <c r="U126" i="12" l="1"/>
  <c r="V126" i="12" s="1"/>
  <c r="H126" i="12"/>
  <c r="E127" i="12"/>
  <c r="Q127" i="12" s="1"/>
  <c r="D207" i="5"/>
  <c r="G208" i="5"/>
  <c r="C207" i="5"/>
  <c r="E140" i="10"/>
  <c r="F140" i="10" s="1"/>
  <c r="H139" i="10"/>
  <c r="T139" i="10"/>
  <c r="V139" i="10"/>
  <c r="K140" i="10" s="1"/>
  <c r="L141" i="10" s="1"/>
  <c r="E106" i="9"/>
  <c r="H105" i="9"/>
  <c r="R127" i="12" l="1"/>
  <c r="S127" i="12"/>
  <c r="M128" i="12"/>
  <c r="F127" i="12"/>
  <c r="K127" i="12" s="1"/>
  <c r="L128" i="12" s="1"/>
  <c r="B128" i="12" s="1"/>
  <c r="N129" i="12" s="1"/>
  <c r="P127" i="12"/>
  <c r="O127" i="12"/>
  <c r="R140" i="10"/>
  <c r="S140" i="10"/>
  <c r="Q140" i="10"/>
  <c r="M141" i="10"/>
  <c r="B141" i="10" s="1"/>
  <c r="P140" i="10"/>
  <c r="O140" i="10"/>
  <c r="F106" i="9"/>
  <c r="K106" i="9" s="1"/>
  <c r="M107" i="9"/>
  <c r="H207" i="5"/>
  <c r="E208" i="5"/>
  <c r="F208" i="5" s="1"/>
  <c r="B209" i="5" s="1"/>
  <c r="J129" i="12" l="1"/>
  <c r="C127" i="12"/>
  <c r="D127" i="12"/>
  <c r="G128" i="12"/>
  <c r="U127" i="12"/>
  <c r="V127" i="12" s="1"/>
  <c r="H127" i="12"/>
  <c r="E128" i="12"/>
  <c r="T127" i="12"/>
  <c r="D140" i="10"/>
  <c r="N142" i="10"/>
  <c r="G141" i="10"/>
  <c r="C140" i="10"/>
  <c r="U140" i="10" s="1"/>
  <c r="J142" i="10"/>
  <c r="L107" i="9"/>
  <c r="B107" i="9"/>
  <c r="D208" i="5"/>
  <c r="G209" i="5"/>
  <c r="C208" i="5"/>
  <c r="O128" i="12" l="1"/>
  <c r="P128" i="12"/>
  <c r="Q128" i="12"/>
  <c r="R128" i="12"/>
  <c r="F128" i="12"/>
  <c r="K128" i="12" s="1"/>
  <c r="L129" i="12" s="1"/>
  <c r="M129" i="12"/>
  <c r="S128" i="12"/>
  <c r="H140" i="10"/>
  <c r="T140" i="10"/>
  <c r="E141" i="10"/>
  <c r="F141" i="10" s="1"/>
  <c r="V140" i="10"/>
  <c r="K141" i="10" s="1"/>
  <c r="L142" i="10" s="1"/>
  <c r="H208" i="5"/>
  <c r="E209" i="5"/>
  <c r="F209" i="5" s="1"/>
  <c r="B210" i="5" s="1"/>
  <c r="D106" i="9"/>
  <c r="G107" i="9"/>
  <c r="N108" i="9"/>
  <c r="C106" i="9"/>
  <c r="J108" i="9"/>
  <c r="B129" i="12" l="1"/>
  <c r="J130" i="12" s="1"/>
  <c r="D209" i="5"/>
  <c r="G210" i="5"/>
  <c r="C209" i="5"/>
  <c r="Q141" i="10"/>
  <c r="R141" i="10"/>
  <c r="M142" i="10"/>
  <c r="B142" i="10" s="1"/>
  <c r="O141" i="10"/>
  <c r="P141" i="10"/>
  <c r="S141" i="10"/>
  <c r="H106" i="9"/>
  <c r="E107" i="9"/>
  <c r="G129" i="12" l="1"/>
  <c r="C128" i="12"/>
  <c r="D128" i="12"/>
  <c r="N130" i="12"/>
  <c r="T128" i="12"/>
  <c r="H128" i="12"/>
  <c r="U128" i="12"/>
  <c r="V128" i="12" s="1"/>
  <c r="E129" i="12"/>
  <c r="D141" i="10"/>
  <c r="N143" i="10"/>
  <c r="G142" i="10"/>
  <c r="C141" i="10"/>
  <c r="U141" i="10" s="1"/>
  <c r="J143" i="10"/>
  <c r="M108" i="9"/>
  <c r="F107" i="9"/>
  <c r="K107" i="9" s="1"/>
  <c r="H209" i="5"/>
  <c r="E210" i="5"/>
  <c r="F210" i="5" s="1"/>
  <c r="B211" i="5" s="1"/>
  <c r="F129" i="12" l="1"/>
  <c r="K129" i="12" s="1"/>
  <c r="L130" i="12" s="1"/>
  <c r="P129" i="12"/>
  <c r="Q129" i="12"/>
  <c r="R129" i="12"/>
  <c r="M130" i="12"/>
  <c r="O129" i="12"/>
  <c r="S129" i="12"/>
  <c r="T141" i="10"/>
  <c r="E142" i="10"/>
  <c r="F142" i="10" s="1"/>
  <c r="H141" i="10"/>
  <c r="V141" i="10"/>
  <c r="K142" i="10" s="1"/>
  <c r="L143" i="10" s="1"/>
  <c r="D210" i="5"/>
  <c r="G211" i="5"/>
  <c r="C210" i="5"/>
  <c r="L108" i="9"/>
  <c r="B108" i="9"/>
  <c r="B130" i="12" l="1"/>
  <c r="D129" i="12" s="1"/>
  <c r="H210" i="5"/>
  <c r="E211" i="5"/>
  <c r="F211" i="5" s="1"/>
  <c r="B212" i="5" s="1"/>
  <c r="O142" i="10"/>
  <c r="S142" i="10"/>
  <c r="M143" i="10"/>
  <c r="B143" i="10" s="1"/>
  <c r="Q142" i="10"/>
  <c r="P142" i="10"/>
  <c r="R142" i="10"/>
  <c r="N109" i="9"/>
  <c r="G108" i="9"/>
  <c r="D107" i="9"/>
  <c r="C107" i="9"/>
  <c r="J109" i="9"/>
  <c r="G130" i="12" l="1"/>
  <c r="C129" i="12"/>
  <c r="T129" i="12" s="1"/>
  <c r="N131" i="12"/>
  <c r="J131" i="12"/>
  <c r="D142" i="10"/>
  <c r="N144" i="10"/>
  <c r="G143" i="10"/>
  <c r="C142" i="10"/>
  <c r="U142" i="10" s="1"/>
  <c r="J144" i="10"/>
  <c r="D211" i="5"/>
  <c r="G212" i="5"/>
  <c r="C211" i="5"/>
  <c r="H107" i="9"/>
  <c r="E108" i="9"/>
  <c r="U129" i="12" l="1"/>
  <c r="V129" i="12" s="1"/>
  <c r="H129" i="12"/>
  <c r="E130" i="12"/>
  <c r="S130" i="12" s="1"/>
  <c r="T142" i="10"/>
  <c r="H142" i="10"/>
  <c r="E143" i="10"/>
  <c r="F143" i="10" s="1"/>
  <c r="V142" i="10"/>
  <c r="K143" i="10" s="1"/>
  <c r="L144" i="10" s="1"/>
  <c r="M109" i="9"/>
  <c r="F108" i="9"/>
  <c r="K108" i="9" s="1"/>
  <c r="H211" i="5"/>
  <c r="E212" i="5"/>
  <c r="F212" i="5" s="1"/>
  <c r="B213" i="5" s="1"/>
  <c r="F130" i="12" l="1"/>
  <c r="K130" i="12" s="1"/>
  <c r="L131" i="12" s="1"/>
  <c r="P130" i="12"/>
  <c r="R130" i="12"/>
  <c r="M131" i="12"/>
  <c r="O130" i="12"/>
  <c r="Q130" i="12"/>
  <c r="L109" i="9"/>
  <c r="B109" i="9"/>
  <c r="S143" i="10"/>
  <c r="M144" i="10"/>
  <c r="B144" i="10" s="1"/>
  <c r="O143" i="10"/>
  <c r="P143" i="10"/>
  <c r="Q143" i="10"/>
  <c r="R143" i="10"/>
  <c r="D212" i="5"/>
  <c r="G213" i="5"/>
  <c r="C212" i="5"/>
  <c r="B131" i="12" l="1"/>
  <c r="G131" i="12"/>
  <c r="C130" i="12"/>
  <c r="H130" i="12" s="1"/>
  <c r="D130" i="12"/>
  <c r="J132" i="12"/>
  <c r="N132" i="12"/>
  <c r="E131" i="12"/>
  <c r="U130" i="12"/>
  <c r="V130" i="12" s="1"/>
  <c r="D143" i="10"/>
  <c r="G144" i="10"/>
  <c r="N145" i="10"/>
  <c r="C143" i="10"/>
  <c r="U143" i="10" s="1"/>
  <c r="J145" i="10"/>
  <c r="G109" i="9"/>
  <c r="D108" i="9"/>
  <c r="N110" i="9"/>
  <c r="C108" i="9"/>
  <c r="J110" i="9"/>
  <c r="H212" i="5"/>
  <c r="E213" i="5"/>
  <c r="F213" i="5" s="1"/>
  <c r="B214" i="5" s="1"/>
  <c r="T130" i="12" l="1"/>
  <c r="S131" i="12"/>
  <c r="P131" i="12"/>
  <c r="O131" i="12"/>
  <c r="Q131" i="12"/>
  <c r="R131" i="12"/>
  <c r="F131" i="12"/>
  <c r="K131" i="12" s="1"/>
  <c r="L132" i="12" s="1"/>
  <c r="B132" i="12" s="1"/>
  <c r="M132" i="12"/>
  <c r="T143" i="10"/>
  <c r="H143" i="10"/>
  <c r="E144" i="10"/>
  <c r="F144" i="10" s="1"/>
  <c r="V143" i="10"/>
  <c r="K144" i="10" s="1"/>
  <c r="L145" i="10" s="1"/>
  <c r="G214" i="5"/>
  <c r="D213" i="5"/>
  <c r="C213" i="5"/>
  <c r="H108" i="9"/>
  <c r="E109" i="9"/>
  <c r="D131" i="12" l="1"/>
  <c r="C131" i="12"/>
  <c r="N133" i="12"/>
  <c r="G132" i="12"/>
  <c r="J133" i="12"/>
  <c r="H213" i="5"/>
  <c r="E214" i="5"/>
  <c r="F214" i="5" s="1"/>
  <c r="B215" i="5" s="1"/>
  <c r="M145" i="10"/>
  <c r="B145" i="10" s="1"/>
  <c r="O144" i="10"/>
  <c r="R144" i="10"/>
  <c r="P144" i="10"/>
  <c r="S144" i="10"/>
  <c r="Q144" i="10"/>
  <c r="F109" i="9"/>
  <c r="K109" i="9" s="1"/>
  <c r="M110" i="9"/>
  <c r="T131" i="12" l="1"/>
  <c r="E132" i="12"/>
  <c r="H131" i="12"/>
  <c r="U131" i="12"/>
  <c r="V131" i="12" s="1"/>
  <c r="N146" i="10"/>
  <c r="G145" i="10"/>
  <c r="D144" i="10"/>
  <c r="C144" i="10"/>
  <c r="U144" i="10" s="1"/>
  <c r="J146" i="10"/>
  <c r="B110" i="9"/>
  <c r="L110" i="9"/>
  <c r="D214" i="5"/>
  <c r="G215" i="5"/>
  <c r="C214" i="5"/>
  <c r="P132" i="12" l="1"/>
  <c r="Q132" i="12"/>
  <c r="S132" i="12"/>
  <c r="M133" i="12"/>
  <c r="O132" i="12"/>
  <c r="R132" i="12"/>
  <c r="F132" i="12"/>
  <c r="K132" i="12" s="1"/>
  <c r="L133" i="12" s="1"/>
  <c r="D109" i="9"/>
  <c r="N111" i="9"/>
  <c r="G110" i="9"/>
  <c r="C109" i="9"/>
  <c r="J111" i="9"/>
  <c r="H144" i="10"/>
  <c r="E145" i="10"/>
  <c r="F145" i="10" s="1"/>
  <c r="T144" i="10"/>
  <c r="V144" i="10"/>
  <c r="K145" i="10" s="1"/>
  <c r="L146" i="10" s="1"/>
  <c r="H214" i="5"/>
  <c r="E215" i="5"/>
  <c r="F215" i="5" s="1"/>
  <c r="B216" i="5" s="1"/>
  <c r="B133" i="12" l="1"/>
  <c r="N134" i="12" s="1"/>
  <c r="D215" i="5"/>
  <c r="G216" i="5"/>
  <c r="C215" i="5"/>
  <c r="H109" i="9"/>
  <c r="E110" i="9"/>
  <c r="S145" i="10"/>
  <c r="M146" i="10"/>
  <c r="B146" i="10" s="1"/>
  <c r="Q145" i="10"/>
  <c r="O145" i="10"/>
  <c r="P145" i="10"/>
  <c r="R145" i="10"/>
  <c r="C132" i="12" l="1"/>
  <c r="J134" i="12"/>
  <c r="G133" i="12"/>
  <c r="D132" i="12"/>
  <c r="U132" i="12"/>
  <c r="V132" i="12" s="1"/>
  <c r="E133" i="12"/>
  <c r="T132" i="12"/>
  <c r="H132" i="12"/>
  <c r="N147" i="10"/>
  <c r="G146" i="10"/>
  <c r="D145" i="10"/>
  <c r="C145" i="10"/>
  <c r="U145" i="10" s="1"/>
  <c r="J147" i="10"/>
  <c r="H215" i="5"/>
  <c r="E216" i="5"/>
  <c r="F216" i="5" s="1"/>
  <c r="B217" i="5" s="1"/>
  <c r="M111" i="9"/>
  <c r="F110" i="9"/>
  <c r="K110" i="9" s="1"/>
  <c r="P133" i="12" l="1"/>
  <c r="F133" i="12"/>
  <c r="K133" i="12" s="1"/>
  <c r="L134" i="12" s="1"/>
  <c r="B134" i="12" s="1"/>
  <c r="M134" i="12"/>
  <c r="S133" i="12"/>
  <c r="R133" i="12"/>
  <c r="Q133" i="12"/>
  <c r="O133" i="12"/>
  <c r="D216" i="5"/>
  <c r="G217" i="5"/>
  <c r="C216" i="5"/>
  <c r="H145" i="10"/>
  <c r="T145" i="10"/>
  <c r="E146" i="10"/>
  <c r="F146" i="10" s="1"/>
  <c r="V145" i="10"/>
  <c r="K146" i="10" s="1"/>
  <c r="L147" i="10" s="1"/>
  <c r="B111" i="9"/>
  <c r="L111" i="9"/>
  <c r="G134" i="12" l="1"/>
  <c r="D133" i="12"/>
  <c r="C133" i="12"/>
  <c r="N135" i="12"/>
  <c r="J135" i="12"/>
  <c r="D110" i="9"/>
  <c r="N112" i="9"/>
  <c r="G111" i="9"/>
  <c r="C110" i="9"/>
  <c r="J112" i="9"/>
  <c r="H216" i="5"/>
  <c r="E217" i="5"/>
  <c r="F217" i="5" s="1"/>
  <c r="B218" i="5" s="1"/>
  <c r="M147" i="10"/>
  <c r="B147" i="10" s="1"/>
  <c r="O146" i="10"/>
  <c r="S146" i="10"/>
  <c r="R146" i="10"/>
  <c r="Q146" i="10"/>
  <c r="P146" i="10"/>
  <c r="E134" i="12" l="1"/>
  <c r="T133" i="12"/>
  <c r="U133" i="12"/>
  <c r="V133" i="12" s="1"/>
  <c r="H133" i="12"/>
  <c r="D146" i="10"/>
  <c r="N148" i="10"/>
  <c r="G147" i="10"/>
  <c r="C146" i="10"/>
  <c r="U146" i="10" s="1"/>
  <c r="J148" i="10"/>
  <c r="D217" i="5"/>
  <c r="G218" i="5"/>
  <c r="C217" i="5"/>
  <c r="H110" i="9"/>
  <c r="E111" i="9"/>
  <c r="P134" i="12" l="1"/>
  <c r="M135" i="12"/>
  <c r="O134" i="12"/>
  <c r="Q134" i="12"/>
  <c r="S134" i="12"/>
  <c r="R134" i="12"/>
  <c r="F134" i="12"/>
  <c r="K134" i="12" s="1"/>
  <c r="L135" i="12" s="1"/>
  <c r="B135" i="12" s="1"/>
  <c r="M112" i="9"/>
  <c r="F111" i="9"/>
  <c r="K111" i="9" s="1"/>
  <c r="T146" i="10"/>
  <c r="E147" i="10"/>
  <c r="F147" i="10" s="1"/>
  <c r="H146" i="10"/>
  <c r="V146" i="10"/>
  <c r="K147" i="10" s="1"/>
  <c r="L148" i="10" s="1"/>
  <c r="H217" i="5"/>
  <c r="E218" i="5"/>
  <c r="F218" i="5" s="1"/>
  <c r="B219" i="5" s="1"/>
  <c r="J136" i="12" l="1"/>
  <c r="D134" i="12"/>
  <c r="C134" i="12"/>
  <c r="N136" i="12"/>
  <c r="G135" i="12"/>
  <c r="S147" i="10"/>
  <c r="O147" i="10"/>
  <c r="R147" i="10"/>
  <c r="M148" i="10"/>
  <c r="B148" i="10" s="1"/>
  <c r="Q147" i="10"/>
  <c r="P147" i="10"/>
  <c r="L112" i="9"/>
  <c r="B112" i="9"/>
  <c r="G219" i="5"/>
  <c r="D218" i="5"/>
  <c r="C218" i="5"/>
  <c r="T134" i="12" l="1"/>
  <c r="U134" i="12"/>
  <c r="V134" i="12" s="1"/>
  <c r="E135" i="12"/>
  <c r="H134" i="12"/>
  <c r="G148" i="10"/>
  <c r="N149" i="10"/>
  <c r="D147" i="10"/>
  <c r="C147" i="10"/>
  <c r="U147" i="10" s="1"/>
  <c r="J149" i="10"/>
  <c r="N113" i="9"/>
  <c r="G112" i="9"/>
  <c r="D111" i="9"/>
  <c r="C111" i="9"/>
  <c r="J113" i="9"/>
  <c r="H218" i="5"/>
  <c r="E219" i="5"/>
  <c r="F219" i="5" s="1"/>
  <c r="B220" i="5" s="1"/>
  <c r="S135" i="12" l="1"/>
  <c r="R135" i="12"/>
  <c r="O135" i="12"/>
  <c r="P135" i="12"/>
  <c r="Q135" i="12"/>
  <c r="M136" i="12"/>
  <c r="F135" i="12"/>
  <c r="K135" i="12" s="1"/>
  <c r="L136" i="12" s="1"/>
  <c r="B136" i="12" s="1"/>
  <c r="E148" i="10"/>
  <c r="F148" i="10" s="1"/>
  <c r="H147" i="10"/>
  <c r="T147" i="10"/>
  <c r="V147" i="10"/>
  <c r="G220" i="5"/>
  <c r="D219" i="5"/>
  <c r="C219" i="5"/>
  <c r="H111" i="9"/>
  <c r="E112" i="9"/>
  <c r="K148" i="10" l="1"/>
  <c r="L149" i="10" s="1"/>
  <c r="J137" i="12"/>
  <c r="G136" i="12"/>
  <c r="C135" i="12"/>
  <c r="N137" i="12"/>
  <c r="D135" i="12"/>
  <c r="S148" i="10"/>
  <c r="O148" i="10"/>
  <c r="R148" i="10"/>
  <c r="Q148" i="10"/>
  <c r="P148" i="10"/>
  <c r="M149" i="10"/>
  <c r="B149" i="10" s="1"/>
  <c r="F112" i="9"/>
  <c r="K112" i="9" s="1"/>
  <c r="M113" i="9"/>
  <c r="H219" i="5"/>
  <c r="E220" i="5"/>
  <c r="F220" i="5" s="1"/>
  <c r="B221" i="5" s="1"/>
  <c r="H135" i="12" l="1"/>
  <c r="T135" i="12"/>
  <c r="U135" i="12"/>
  <c r="V135" i="12" s="1"/>
  <c r="E136" i="12"/>
  <c r="G149" i="10"/>
  <c r="D148" i="10"/>
  <c r="N150" i="10"/>
  <c r="C148" i="10"/>
  <c r="U148" i="10" s="1"/>
  <c r="J150" i="10"/>
  <c r="B113" i="9"/>
  <c r="L113" i="9"/>
  <c r="D220" i="5"/>
  <c r="G221" i="5"/>
  <c r="C220" i="5"/>
  <c r="O136" i="12" l="1"/>
  <c r="M137" i="12"/>
  <c r="Q136" i="12"/>
  <c r="P136" i="12"/>
  <c r="R136" i="12"/>
  <c r="S136" i="12"/>
  <c r="F136" i="12"/>
  <c r="K136" i="12" s="1"/>
  <c r="L137" i="12" s="1"/>
  <c r="B137" i="12" s="1"/>
  <c r="C136" i="12" s="1"/>
  <c r="U136" i="12" s="1"/>
  <c r="V136" i="12" s="1"/>
  <c r="D112" i="9"/>
  <c r="N114" i="9"/>
  <c r="C112" i="9"/>
  <c r="G113" i="9"/>
  <c r="J114" i="9"/>
  <c r="H148" i="10"/>
  <c r="T148" i="10"/>
  <c r="E149" i="10"/>
  <c r="F149" i="10" s="1"/>
  <c r="V148" i="10"/>
  <c r="K149" i="10" s="1"/>
  <c r="L150" i="10" s="1"/>
  <c r="H220" i="5"/>
  <c r="E221" i="5"/>
  <c r="F221" i="5" s="1"/>
  <c r="B222" i="5" s="1"/>
  <c r="D136" i="12" l="1"/>
  <c r="H136" i="12"/>
  <c r="E137" i="12"/>
  <c r="F137" i="12" s="1"/>
  <c r="K137" i="12" s="1"/>
  <c r="L138" i="12" s="1"/>
  <c r="T136" i="12"/>
  <c r="G137" i="12"/>
  <c r="N138" i="12"/>
  <c r="J138" i="12"/>
  <c r="D221" i="5"/>
  <c r="G222" i="5"/>
  <c r="C221" i="5"/>
  <c r="H112" i="9"/>
  <c r="E113" i="9"/>
  <c r="R149" i="10"/>
  <c r="P149" i="10"/>
  <c r="Q149" i="10"/>
  <c r="M150" i="10"/>
  <c r="B150" i="10" s="1"/>
  <c r="O149" i="10"/>
  <c r="S149" i="10"/>
  <c r="O137" i="12" l="1"/>
  <c r="Q137" i="12"/>
  <c r="R137" i="12"/>
  <c r="M138" i="12"/>
  <c r="B138" i="12" s="1"/>
  <c r="P137" i="12"/>
  <c r="S137" i="12"/>
  <c r="F113" i="9"/>
  <c r="K113" i="9" s="1"/>
  <c r="M114" i="9"/>
  <c r="D149" i="10"/>
  <c r="N151" i="10"/>
  <c r="G150" i="10"/>
  <c r="C149" i="10"/>
  <c r="U149" i="10" s="1"/>
  <c r="J151" i="10"/>
  <c r="H221" i="5"/>
  <c r="E222" i="5"/>
  <c r="F222" i="5" s="1"/>
  <c r="B223" i="5" s="1"/>
  <c r="N139" i="12" l="1"/>
  <c r="J139" i="12"/>
  <c r="C137" i="12"/>
  <c r="H137" i="12" s="1"/>
  <c r="D137" i="12"/>
  <c r="G138" i="12"/>
  <c r="E138" i="12"/>
  <c r="F138" i="12" s="1"/>
  <c r="K138" i="12" s="1"/>
  <c r="L139" i="12" s="1"/>
  <c r="T149" i="10"/>
  <c r="H149" i="10"/>
  <c r="E150" i="10"/>
  <c r="F150" i="10" s="1"/>
  <c r="V149" i="10"/>
  <c r="K150" i="10" s="1"/>
  <c r="L151" i="10" s="1"/>
  <c r="D222" i="5"/>
  <c r="G223" i="5"/>
  <c r="C222" i="5"/>
  <c r="L114" i="9"/>
  <c r="B114" i="9"/>
  <c r="U137" i="12" l="1"/>
  <c r="V137" i="12" s="1"/>
  <c r="T137" i="12"/>
  <c r="S138" i="12"/>
  <c r="R138" i="12"/>
  <c r="O138" i="12"/>
  <c r="P138" i="12"/>
  <c r="Q138" i="12"/>
  <c r="M139" i="12"/>
  <c r="B139" i="12" s="1"/>
  <c r="J140" i="12" s="1"/>
  <c r="H222" i="5"/>
  <c r="E223" i="5"/>
  <c r="F223" i="5" s="1"/>
  <c r="B224" i="5" s="1"/>
  <c r="Q150" i="10"/>
  <c r="P150" i="10"/>
  <c r="R150" i="10"/>
  <c r="O150" i="10"/>
  <c r="M151" i="10"/>
  <c r="B151" i="10" s="1"/>
  <c r="S150" i="10"/>
  <c r="G114" i="9"/>
  <c r="D113" i="9"/>
  <c r="N115" i="9"/>
  <c r="C113" i="9"/>
  <c r="J115" i="9"/>
  <c r="N140" i="12" l="1"/>
  <c r="C138" i="12"/>
  <c r="G139" i="12"/>
  <c r="D138" i="12"/>
  <c r="H138" i="12"/>
  <c r="T138" i="12"/>
  <c r="G151" i="10"/>
  <c r="D150" i="10"/>
  <c r="N152" i="10"/>
  <c r="C150" i="10"/>
  <c r="U150" i="10" s="1"/>
  <c r="J152" i="10"/>
  <c r="E114" i="9"/>
  <c r="H113" i="9"/>
  <c r="G224" i="5"/>
  <c r="D223" i="5"/>
  <c r="C223" i="5"/>
  <c r="U138" i="12" l="1"/>
  <c r="V138" i="12" s="1"/>
  <c r="E139" i="12"/>
  <c r="T150" i="10"/>
  <c r="H150" i="10"/>
  <c r="E151" i="10"/>
  <c r="F151" i="10" s="1"/>
  <c r="V150" i="10"/>
  <c r="K151" i="10" s="1"/>
  <c r="L152" i="10" s="1"/>
  <c r="H223" i="5"/>
  <c r="E224" i="5"/>
  <c r="F224" i="5" s="1"/>
  <c r="B225" i="5" s="1"/>
  <c r="F114" i="9"/>
  <c r="K114" i="9" s="1"/>
  <c r="M115" i="9"/>
  <c r="F139" i="12" l="1"/>
  <c r="K139" i="12" s="1"/>
  <c r="L140" i="12" s="1"/>
  <c r="S139" i="12"/>
  <c r="Q139" i="12"/>
  <c r="M140" i="12"/>
  <c r="P139" i="12"/>
  <c r="O139" i="12"/>
  <c r="R139" i="12"/>
  <c r="D224" i="5"/>
  <c r="G225" i="5"/>
  <c r="C224" i="5"/>
  <c r="L115" i="9"/>
  <c r="B115" i="9"/>
  <c r="R151" i="10"/>
  <c r="Q151" i="10"/>
  <c r="P151" i="10"/>
  <c r="M152" i="10"/>
  <c r="B152" i="10" s="1"/>
  <c r="O151" i="10"/>
  <c r="S151" i="10"/>
  <c r="B140" i="12" l="1"/>
  <c r="J141" i="12" s="1"/>
  <c r="D151" i="10"/>
  <c r="G152" i="10"/>
  <c r="N153" i="10"/>
  <c r="C151" i="10"/>
  <c r="U151" i="10" s="1"/>
  <c r="J153" i="10"/>
  <c r="H224" i="5"/>
  <c r="E225" i="5"/>
  <c r="F225" i="5" s="1"/>
  <c r="B226" i="5" s="1"/>
  <c r="N116" i="9"/>
  <c r="G115" i="9"/>
  <c r="C114" i="9"/>
  <c r="D114" i="9"/>
  <c r="J116" i="9"/>
  <c r="G140" i="12" l="1"/>
  <c r="N141" i="12"/>
  <c r="D139" i="12"/>
  <c r="C139" i="12"/>
  <c r="T151" i="10"/>
  <c r="E152" i="10"/>
  <c r="F152" i="10" s="1"/>
  <c r="H151" i="10"/>
  <c r="V151" i="10"/>
  <c r="K152" i="10" s="1"/>
  <c r="L153" i="10" s="1"/>
  <c r="D225" i="5"/>
  <c r="G226" i="5"/>
  <c r="C225" i="5"/>
  <c r="E115" i="9"/>
  <c r="H114" i="9"/>
  <c r="U139" i="12" l="1"/>
  <c r="V139" i="12" s="1"/>
  <c r="H139" i="12"/>
  <c r="T139" i="12"/>
  <c r="E140" i="12"/>
  <c r="H225" i="5"/>
  <c r="E226" i="5"/>
  <c r="F226" i="5" s="1"/>
  <c r="B227" i="5" s="1"/>
  <c r="M153" i="10"/>
  <c r="B153" i="10" s="1"/>
  <c r="P152" i="10"/>
  <c r="R152" i="10"/>
  <c r="S152" i="10"/>
  <c r="O152" i="10"/>
  <c r="Q152" i="10"/>
  <c r="M116" i="9"/>
  <c r="F115" i="9"/>
  <c r="K115" i="9" s="1"/>
  <c r="P140" i="12" l="1"/>
  <c r="Q140" i="12"/>
  <c r="O140" i="12"/>
  <c r="S140" i="12"/>
  <c r="F140" i="12"/>
  <c r="K140" i="12" s="1"/>
  <c r="L141" i="12" s="1"/>
  <c r="R140" i="12"/>
  <c r="M141" i="12"/>
  <c r="N154" i="10"/>
  <c r="G153" i="10"/>
  <c r="D152" i="10"/>
  <c r="C152" i="10"/>
  <c r="U152" i="10" s="1"/>
  <c r="J154" i="10"/>
  <c r="B116" i="9"/>
  <c r="L116" i="9"/>
  <c r="D226" i="5"/>
  <c r="G227" i="5"/>
  <c r="C226" i="5"/>
  <c r="B141" i="12" l="1"/>
  <c r="C140" i="12" s="1"/>
  <c r="G116" i="9"/>
  <c r="N117" i="9"/>
  <c r="D115" i="9"/>
  <c r="C115" i="9"/>
  <c r="J117" i="9"/>
  <c r="T152" i="10"/>
  <c r="H152" i="10"/>
  <c r="E153" i="10"/>
  <c r="F153" i="10" s="1"/>
  <c r="V152" i="10"/>
  <c r="H226" i="5"/>
  <c r="E227" i="5"/>
  <c r="F227" i="5" s="1"/>
  <c r="B228" i="5" s="1"/>
  <c r="K153" i="10" l="1"/>
  <c r="L154" i="10" s="1"/>
  <c r="G141" i="12"/>
  <c r="N142" i="12"/>
  <c r="D140" i="12"/>
  <c r="J142" i="12"/>
  <c r="T140" i="12"/>
  <c r="U140" i="12"/>
  <c r="V140" i="12" s="1"/>
  <c r="E141" i="12"/>
  <c r="H140" i="12"/>
  <c r="G228" i="5"/>
  <c r="D227" i="5"/>
  <c r="C227" i="5"/>
  <c r="H115" i="9"/>
  <c r="E116" i="9"/>
  <c r="M154" i="10"/>
  <c r="B154" i="10" s="1"/>
  <c r="S153" i="10"/>
  <c r="R153" i="10"/>
  <c r="P153" i="10"/>
  <c r="Q153" i="10"/>
  <c r="O153" i="10"/>
  <c r="F141" i="12" l="1"/>
  <c r="K141" i="12" s="1"/>
  <c r="L142" i="12" s="1"/>
  <c r="R141" i="12"/>
  <c r="O141" i="12"/>
  <c r="M142" i="12"/>
  <c r="S141" i="12"/>
  <c r="Q141" i="12"/>
  <c r="P141" i="12"/>
  <c r="D153" i="10"/>
  <c r="G154" i="10"/>
  <c r="N155" i="10"/>
  <c r="C153" i="10"/>
  <c r="U153" i="10" s="1"/>
  <c r="J155" i="10"/>
  <c r="F116" i="9"/>
  <c r="K116" i="9" s="1"/>
  <c r="M117" i="9"/>
  <c r="H227" i="5"/>
  <c r="E228" i="5"/>
  <c r="F228" i="5" s="1"/>
  <c r="B229" i="5" s="1"/>
  <c r="B142" i="12" l="1"/>
  <c r="C141" i="12" s="1"/>
  <c r="L117" i="9"/>
  <c r="B117" i="9"/>
  <c r="H153" i="10"/>
  <c r="E154" i="10"/>
  <c r="F154" i="10" s="1"/>
  <c r="T153" i="10"/>
  <c r="V153" i="10"/>
  <c r="K154" i="10" s="1"/>
  <c r="L155" i="10" s="1"/>
  <c r="D228" i="5"/>
  <c r="G229" i="5"/>
  <c r="C228" i="5"/>
  <c r="G142" i="12" l="1"/>
  <c r="D141" i="12"/>
  <c r="J143" i="12"/>
  <c r="N143" i="12"/>
  <c r="T141" i="12"/>
  <c r="H141" i="12"/>
  <c r="E142" i="12"/>
  <c r="U141" i="12"/>
  <c r="V141" i="12" s="1"/>
  <c r="R154" i="10"/>
  <c r="Q154" i="10"/>
  <c r="P154" i="10"/>
  <c r="O154" i="10"/>
  <c r="S154" i="10"/>
  <c r="M155" i="10"/>
  <c r="B155" i="10" s="1"/>
  <c r="G117" i="9"/>
  <c r="D116" i="9"/>
  <c r="N118" i="9"/>
  <c r="C116" i="9"/>
  <c r="J118" i="9"/>
  <c r="H228" i="5"/>
  <c r="E229" i="5"/>
  <c r="F229" i="5" s="1"/>
  <c r="B230" i="5" s="1"/>
  <c r="Q142" i="12" l="1"/>
  <c r="F142" i="12"/>
  <c r="K142" i="12" s="1"/>
  <c r="L143" i="12" s="1"/>
  <c r="S142" i="12"/>
  <c r="P142" i="12"/>
  <c r="O142" i="12"/>
  <c r="R142" i="12"/>
  <c r="M143" i="12"/>
  <c r="G155" i="10"/>
  <c r="N156" i="10"/>
  <c r="D154" i="10"/>
  <c r="C154" i="10"/>
  <c r="U154" i="10" s="1"/>
  <c r="J156" i="10"/>
  <c r="D229" i="5"/>
  <c r="G230" i="5"/>
  <c r="C229" i="5"/>
  <c r="E117" i="9"/>
  <c r="H116" i="9"/>
  <c r="B143" i="12" l="1"/>
  <c r="H154" i="10"/>
  <c r="T154" i="10"/>
  <c r="E155" i="10"/>
  <c r="F155" i="10" s="1"/>
  <c r="V154" i="10"/>
  <c r="K155" i="10" s="1"/>
  <c r="L156" i="10" s="1"/>
  <c r="F117" i="9"/>
  <c r="K117" i="9" s="1"/>
  <c r="M118" i="9"/>
  <c r="H229" i="5"/>
  <c r="E230" i="5"/>
  <c r="F230" i="5" s="1"/>
  <c r="B231" i="5" s="1"/>
  <c r="C142" i="12" l="1"/>
  <c r="D142" i="12"/>
  <c r="J144" i="12"/>
  <c r="G143" i="12"/>
  <c r="N144" i="12"/>
  <c r="G231" i="5"/>
  <c r="D230" i="5"/>
  <c r="C230" i="5"/>
  <c r="L118" i="9"/>
  <c r="B118" i="9"/>
  <c r="P155" i="10"/>
  <c r="R155" i="10"/>
  <c r="O155" i="10"/>
  <c r="S155" i="10"/>
  <c r="Q155" i="10"/>
  <c r="M156" i="10"/>
  <c r="B156" i="10" s="1"/>
  <c r="H142" i="12" l="1"/>
  <c r="T142" i="12"/>
  <c r="U142" i="12"/>
  <c r="V142" i="12" s="1"/>
  <c r="E143" i="12"/>
  <c r="D155" i="10"/>
  <c r="N157" i="10"/>
  <c r="G156" i="10"/>
  <c r="C155" i="10"/>
  <c r="U155" i="10" s="1"/>
  <c r="J157" i="10"/>
  <c r="G118" i="9"/>
  <c r="N119" i="9"/>
  <c r="C117" i="9"/>
  <c r="D117" i="9"/>
  <c r="J119" i="9"/>
  <c r="H230" i="5"/>
  <c r="E231" i="5"/>
  <c r="F231" i="5" s="1"/>
  <c r="B232" i="5" s="1"/>
  <c r="O143" i="12" l="1"/>
  <c r="S143" i="12"/>
  <c r="P143" i="12"/>
  <c r="R143" i="12"/>
  <c r="F143" i="12"/>
  <c r="K143" i="12" s="1"/>
  <c r="L144" i="12" s="1"/>
  <c r="M144" i="12"/>
  <c r="Q143" i="12"/>
  <c r="E118" i="9"/>
  <c r="H117" i="9"/>
  <c r="T155" i="10"/>
  <c r="H155" i="10"/>
  <c r="E156" i="10"/>
  <c r="F156" i="10" s="1"/>
  <c r="V155" i="10"/>
  <c r="K156" i="10" s="1"/>
  <c r="L157" i="10" s="1"/>
  <c r="G232" i="5"/>
  <c r="D231" i="5"/>
  <c r="C231" i="5"/>
  <c r="B144" i="12" l="1"/>
  <c r="C143" i="12" s="1"/>
  <c r="O156" i="10"/>
  <c r="Q156" i="10"/>
  <c r="M157" i="10"/>
  <c r="B157" i="10" s="1"/>
  <c r="S156" i="10"/>
  <c r="R156" i="10"/>
  <c r="P156" i="10"/>
  <c r="H231" i="5"/>
  <c r="E232" i="5"/>
  <c r="F232" i="5" s="1"/>
  <c r="B233" i="5" s="1"/>
  <c r="M119" i="9"/>
  <c r="F118" i="9"/>
  <c r="K118" i="9" s="1"/>
  <c r="D143" i="12" l="1"/>
  <c r="N145" i="12"/>
  <c r="J145" i="12"/>
  <c r="G144" i="12"/>
  <c r="H143" i="12"/>
  <c r="E144" i="12"/>
  <c r="T143" i="12"/>
  <c r="U143" i="12"/>
  <c r="V143" i="12" s="1"/>
  <c r="G157" i="10"/>
  <c r="D156" i="10"/>
  <c r="N158" i="10"/>
  <c r="C156" i="10"/>
  <c r="U156" i="10" s="1"/>
  <c r="J158" i="10"/>
  <c r="L119" i="9"/>
  <c r="B119" i="9"/>
  <c r="D232" i="5"/>
  <c r="G233" i="5"/>
  <c r="C232" i="5"/>
  <c r="S144" i="12" l="1"/>
  <c r="O144" i="12"/>
  <c r="M145" i="12"/>
  <c r="F144" i="12"/>
  <c r="K144" i="12" s="1"/>
  <c r="L145" i="12" s="1"/>
  <c r="P144" i="12"/>
  <c r="R144" i="12"/>
  <c r="Q144" i="12"/>
  <c r="H232" i="5"/>
  <c r="E233" i="5"/>
  <c r="F233" i="5" s="1"/>
  <c r="B234" i="5" s="1"/>
  <c r="E157" i="10"/>
  <c r="F157" i="10" s="1"/>
  <c r="T156" i="10"/>
  <c r="H156" i="10"/>
  <c r="V156" i="10"/>
  <c r="K157" i="10" s="1"/>
  <c r="L158" i="10" s="1"/>
  <c r="D118" i="9"/>
  <c r="G119" i="9"/>
  <c r="N120" i="9"/>
  <c r="C118" i="9"/>
  <c r="J120" i="9"/>
  <c r="B145" i="12" l="1"/>
  <c r="G145" i="12" s="1"/>
  <c r="E119" i="9"/>
  <c r="H118" i="9"/>
  <c r="R157" i="10"/>
  <c r="Q157" i="10"/>
  <c r="O157" i="10"/>
  <c r="S157" i="10"/>
  <c r="M158" i="10"/>
  <c r="B158" i="10" s="1"/>
  <c r="P157" i="10"/>
  <c r="G234" i="5"/>
  <c r="D233" i="5"/>
  <c r="C233" i="5"/>
  <c r="N146" i="12" l="1"/>
  <c r="J146" i="12"/>
  <c r="C144" i="12"/>
  <c r="E145" i="12" s="1"/>
  <c r="D144" i="12"/>
  <c r="D157" i="10"/>
  <c r="N159" i="10"/>
  <c r="G158" i="10"/>
  <c r="C157" i="10"/>
  <c r="U157" i="10" s="1"/>
  <c r="J159" i="10"/>
  <c r="H233" i="5"/>
  <c r="E234" i="5"/>
  <c r="F234" i="5" s="1"/>
  <c r="B235" i="5" s="1"/>
  <c r="M120" i="9"/>
  <c r="F119" i="9"/>
  <c r="K119" i="9" s="1"/>
  <c r="U144" i="12" l="1"/>
  <c r="V144" i="12" s="1"/>
  <c r="H144" i="12"/>
  <c r="T144" i="12"/>
  <c r="P145" i="12"/>
  <c r="F145" i="12"/>
  <c r="K145" i="12" s="1"/>
  <c r="L146" i="12" s="1"/>
  <c r="S145" i="12"/>
  <c r="Q145" i="12"/>
  <c r="R145" i="12"/>
  <c r="O145" i="12"/>
  <c r="M146" i="12"/>
  <c r="L120" i="9"/>
  <c r="B120" i="9"/>
  <c r="H157" i="10"/>
  <c r="T157" i="10"/>
  <c r="E158" i="10"/>
  <c r="F158" i="10" s="1"/>
  <c r="V157" i="10"/>
  <c r="K158" i="10" s="1"/>
  <c r="L159" i="10" s="1"/>
  <c r="D234" i="5"/>
  <c r="G235" i="5"/>
  <c r="C234" i="5"/>
  <c r="B146" i="12" l="1"/>
  <c r="S158" i="10"/>
  <c r="Q158" i="10"/>
  <c r="O158" i="10"/>
  <c r="P158" i="10"/>
  <c r="M159" i="10"/>
  <c r="B159" i="10" s="1"/>
  <c r="R158" i="10"/>
  <c r="N121" i="9"/>
  <c r="G120" i="9"/>
  <c r="D119" i="9"/>
  <c r="C119" i="9"/>
  <c r="J121" i="9"/>
  <c r="H234" i="5"/>
  <c r="E235" i="5"/>
  <c r="F235" i="5" s="1"/>
  <c r="B236" i="5" s="1"/>
  <c r="N147" i="12" l="1"/>
  <c r="C145" i="12"/>
  <c r="D145" i="12"/>
  <c r="G146" i="12"/>
  <c r="J147" i="12"/>
  <c r="D158" i="10"/>
  <c r="G159" i="10"/>
  <c r="N160" i="10"/>
  <c r="C158" i="10"/>
  <c r="U158" i="10" s="1"/>
  <c r="J160" i="10"/>
  <c r="H119" i="9"/>
  <c r="E120" i="9"/>
  <c r="D235" i="5"/>
  <c r="G236" i="5"/>
  <c r="C235" i="5"/>
  <c r="U145" i="12" l="1"/>
  <c r="V145" i="12" s="1"/>
  <c r="E146" i="12"/>
  <c r="H145" i="12"/>
  <c r="T145" i="12"/>
  <c r="T158" i="10"/>
  <c r="E159" i="10"/>
  <c r="F159" i="10" s="1"/>
  <c r="H158" i="10"/>
  <c r="V158" i="10"/>
  <c r="K159" i="10" s="1"/>
  <c r="L160" i="10" s="1"/>
  <c r="H235" i="5"/>
  <c r="E236" i="5"/>
  <c r="F236" i="5" s="1"/>
  <c r="B237" i="5" s="1"/>
  <c r="M121" i="9"/>
  <c r="F120" i="9"/>
  <c r="K120" i="9" s="1"/>
  <c r="M147" i="12" l="1"/>
  <c r="R146" i="12"/>
  <c r="S146" i="12"/>
  <c r="F146" i="12"/>
  <c r="K146" i="12" s="1"/>
  <c r="L147" i="12" s="1"/>
  <c r="Q146" i="12"/>
  <c r="P146" i="12"/>
  <c r="O146" i="12"/>
  <c r="L121" i="9"/>
  <c r="B121" i="9"/>
  <c r="M160" i="10"/>
  <c r="B160" i="10" s="1"/>
  <c r="O159" i="10"/>
  <c r="S159" i="10"/>
  <c r="P159" i="10"/>
  <c r="R159" i="10"/>
  <c r="Q159" i="10"/>
  <c r="G237" i="5"/>
  <c r="D236" i="5"/>
  <c r="C236" i="5"/>
  <c r="B147" i="12" l="1"/>
  <c r="N148" i="12" s="1"/>
  <c r="H236" i="5"/>
  <c r="E237" i="5"/>
  <c r="F237" i="5" s="1"/>
  <c r="B238" i="5" s="1"/>
  <c r="N161" i="10"/>
  <c r="D159" i="10"/>
  <c r="G160" i="10"/>
  <c r="C159" i="10"/>
  <c r="U159" i="10" s="1"/>
  <c r="J161" i="10"/>
  <c r="G121" i="9"/>
  <c r="D120" i="9"/>
  <c r="N122" i="9"/>
  <c r="C120" i="9"/>
  <c r="J122" i="9"/>
  <c r="G147" i="12" l="1"/>
  <c r="D146" i="12"/>
  <c r="C146" i="12"/>
  <c r="E147" i="12" s="1"/>
  <c r="J148" i="12"/>
  <c r="D237" i="5"/>
  <c r="G238" i="5"/>
  <c r="C237" i="5"/>
  <c r="E160" i="10"/>
  <c r="F160" i="10" s="1"/>
  <c r="H159" i="10"/>
  <c r="T159" i="10"/>
  <c r="V159" i="10"/>
  <c r="K160" i="10" s="1"/>
  <c r="L161" i="10" s="1"/>
  <c r="E121" i="9"/>
  <c r="H120" i="9"/>
  <c r="T146" i="12" l="1"/>
  <c r="U146" i="12"/>
  <c r="V146" i="12" s="1"/>
  <c r="H146" i="12"/>
  <c r="P147" i="12"/>
  <c r="O147" i="12"/>
  <c r="S147" i="12"/>
  <c r="R147" i="12"/>
  <c r="Q147" i="12"/>
  <c r="M148" i="12"/>
  <c r="F147" i="12"/>
  <c r="K147" i="12" s="1"/>
  <c r="L148" i="12" s="1"/>
  <c r="Q160" i="10"/>
  <c r="P160" i="10"/>
  <c r="O160" i="10"/>
  <c r="S160" i="10"/>
  <c r="M161" i="10"/>
  <c r="B161" i="10" s="1"/>
  <c r="R160" i="10"/>
  <c r="M122" i="9"/>
  <c r="F121" i="9"/>
  <c r="K121" i="9" s="1"/>
  <c r="H237" i="5"/>
  <c r="E238" i="5"/>
  <c r="F238" i="5" s="1"/>
  <c r="B239" i="5" s="1"/>
  <c r="B148" i="12" l="1"/>
  <c r="G148" i="12" s="1"/>
  <c r="G161" i="10"/>
  <c r="D160" i="10"/>
  <c r="N162" i="10"/>
  <c r="C160" i="10"/>
  <c r="U160" i="10" s="1"/>
  <c r="J162" i="10"/>
  <c r="L122" i="9"/>
  <c r="B122" i="9"/>
  <c r="G239" i="5"/>
  <c r="D238" i="5"/>
  <c r="C238" i="5"/>
  <c r="C147" i="12" l="1"/>
  <c r="H147" i="12" s="1"/>
  <c r="J149" i="12"/>
  <c r="N149" i="12"/>
  <c r="D147" i="12"/>
  <c r="H160" i="10"/>
  <c r="T160" i="10"/>
  <c r="E161" i="10"/>
  <c r="F161" i="10" s="1"/>
  <c r="V160" i="10"/>
  <c r="K161" i="10" s="1"/>
  <c r="L162" i="10" s="1"/>
  <c r="H238" i="5"/>
  <c r="E239" i="5"/>
  <c r="F239" i="5" s="1"/>
  <c r="B240" i="5" s="1"/>
  <c r="C121" i="9"/>
  <c r="N123" i="9"/>
  <c r="D121" i="9"/>
  <c r="G122" i="9"/>
  <c r="J123" i="9"/>
  <c r="T147" i="12" l="1"/>
  <c r="U147" i="12"/>
  <c r="V147" i="12" s="1"/>
  <c r="E148" i="12"/>
  <c r="S148" i="12" s="1"/>
  <c r="H121" i="9"/>
  <c r="E122" i="9"/>
  <c r="G240" i="5"/>
  <c r="D239" i="5"/>
  <c r="C239" i="5"/>
  <c r="O161" i="10"/>
  <c r="R161" i="10"/>
  <c r="M162" i="10"/>
  <c r="B162" i="10" s="1"/>
  <c r="S161" i="10"/>
  <c r="Q161" i="10"/>
  <c r="P161" i="10"/>
  <c r="F148" i="12" l="1"/>
  <c r="K148" i="12" s="1"/>
  <c r="L149" i="12" s="1"/>
  <c r="M149" i="12"/>
  <c r="P148" i="12"/>
  <c r="O148" i="12"/>
  <c r="R148" i="12"/>
  <c r="Q148" i="12"/>
  <c r="D161" i="10"/>
  <c r="G162" i="10"/>
  <c r="N163" i="10"/>
  <c r="C161" i="10"/>
  <c r="U161" i="10" s="1"/>
  <c r="J163" i="10"/>
  <c r="H239" i="5"/>
  <c r="E240" i="5"/>
  <c r="F240" i="5" s="1"/>
  <c r="B241" i="5" s="1"/>
  <c r="M123" i="9"/>
  <c r="F122" i="9"/>
  <c r="K122" i="9" s="1"/>
  <c r="B149" i="12" l="1"/>
  <c r="N150" i="12" s="1"/>
  <c r="L123" i="9"/>
  <c r="B123" i="9"/>
  <c r="D240" i="5"/>
  <c r="G241" i="5"/>
  <c r="C240" i="5"/>
  <c r="H161" i="10"/>
  <c r="T161" i="10"/>
  <c r="E162" i="10"/>
  <c r="F162" i="10" s="1"/>
  <c r="V161" i="10"/>
  <c r="K162" i="10" s="1"/>
  <c r="L163" i="10" s="1"/>
  <c r="J150" i="12" l="1"/>
  <c r="D148" i="12"/>
  <c r="C148" i="12"/>
  <c r="E149" i="12" s="1"/>
  <c r="G149" i="12"/>
  <c r="H240" i="5"/>
  <c r="E241" i="5"/>
  <c r="F241" i="5" s="1"/>
  <c r="B242" i="5" s="1"/>
  <c r="N124" i="9"/>
  <c r="D122" i="9"/>
  <c r="G123" i="9"/>
  <c r="C122" i="9"/>
  <c r="J124" i="9"/>
  <c r="Q162" i="10"/>
  <c r="R162" i="10"/>
  <c r="O162" i="10"/>
  <c r="S162" i="10"/>
  <c r="P162" i="10"/>
  <c r="M163" i="10"/>
  <c r="B163" i="10" s="1"/>
  <c r="T148" i="12" l="1"/>
  <c r="U148" i="12"/>
  <c r="V148" i="12" s="1"/>
  <c r="H148" i="12"/>
  <c r="Q149" i="12"/>
  <c r="S149" i="12"/>
  <c r="O149" i="12"/>
  <c r="P149" i="12"/>
  <c r="F149" i="12"/>
  <c r="K149" i="12" s="1"/>
  <c r="L150" i="12" s="1"/>
  <c r="R149" i="12"/>
  <c r="M150" i="12"/>
  <c r="D162" i="10"/>
  <c r="G163" i="10"/>
  <c r="N164" i="10"/>
  <c r="C162" i="10"/>
  <c r="U162" i="10" s="1"/>
  <c r="J164" i="10"/>
  <c r="H122" i="9"/>
  <c r="E123" i="9"/>
  <c r="G242" i="5"/>
  <c r="D241" i="5"/>
  <c r="C241" i="5"/>
  <c r="B150" i="12" l="1"/>
  <c r="C149" i="12" s="1"/>
  <c r="T149" i="12" s="1"/>
  <c r="E163" i="10"/>
  <c r="F163" i="10" s="1"/>
  <c r="H162" i="10"/>
  <c r="T162" i="10"/>
  <c r="V162" i="10"/>
  <c r="K163" i="10" s="1"/>
  <c r="L164" i="10" s="1"/>
  <c r="H241" i="5"/>
  <c r="E242" i="5"/>
  <c r="F242" i="5" s="1"/>
  <c r="B243" i="5" s="1"/>
  <c r="F123" i="9"/>
  <c r="K123" i="9" s="1"/>
  <c r="M124" i="9"/>
  <c r="E150" i="12" l="1"/>
  <c r="F150" i="12" s="1"/>
  <c r="K150" i="12" s="1"/>
  <c r="L151" i="12" s="1"/>
  <c r="H149" i="12"/>
  <c r="U149" i="12"/>
  <c r="V149" i="12" s="1"/>
  <c r="J151" i="12"/>
  <c r="N151" i="12"/>
  <c r="G150" i="12"/>
  <c r="D149" i="12"/>
  <c r="D242" i="5"/>
  <c r="G243" i="5"/>
  <c r="C242" i="5"/>
  <c r="R163" i="10"/>
  <c r="P163" i="10"/>
  <c r="S163" i="10"/>
  <c r="O163" i="10"/>
  <c r="Q163" i="10"/>
  <c r="M164" i="10"/>
  <c r="B164" i="10" s="1"/>
  <c r="L124" i="9"/>
  <c r="B124" i="9"/>
  <c r="M151" i="12" l="1"/>
  <c r="B151" i="12" s="1"/>
  <c r="J152" i="12" s="1"/>
  <c r="S150" i="12"/>
  <c r="R150" i="12"/>
  <c r="Q150" i="12"/>
  <c r="O150" i="12"/>
  <c r="P150" i="12"/>
  <c r="N165" i="10"/>
  <c r="G164" i="10"/>
  <c r="D163" i="10"/>
  <c r="C163" i="10"/>
  <c r="U163" i="10" s="1"/>
  <c r="J165" i="10"/>
  <c r="N125" i="9"/>
  <c r="G124" i="9"/>
  <c r="D123" i="9"/>
  <c r="C123" i="9"/>
  <c r="J125" i="9"/>
  <c r="H242" i="5"/>
  <c r="E243" i="5"/>
  <c r="F243" i="5" s="1"/>
  <c r="B244" i="5" s="1"/>
  <c r="D150" i="12" l="1"/>
  <c r="C150" i="12"/>
  <c r="T150" i="12" s="1"/>
  <c r="G151" i="12"/>
  <c r="N152" i="12"/>
  <c r="E151" i="12"/>
  <c r="H150" i="12"/>
  <c r="U150" i="12"/>
  <c r="V150" i="12" s="1"/>
  <c r="H163" i="10"/>
  <c r="T163" i="10"/>
  <c r="E164" i="10"/>
  <c r="F164" i="10" s="1"/>
  <c r="V163" i="10"/>
  <c r="K164" i="10" s="1"/>
  <c r="L165" i="10" s="1"/>
  <c r="H123" i="9"/>
  <c r="E124" i="9"/>
  <c r="D243" i="5"/>
  <c r="G244" i="5"/>
  <c r="C243" i="5"/>
  <c r="M152" i="12" l="1"/>
  <c r="S151" i="12"/>
  <c r="F151" i="12"/>
  <c r="K151" i="12" s="1"/>
  <c r="L152" i="12" s="1"/>
  <c r="P151" i="12"/>
  <c r="Q151" i="12"/>
  <c r="R151" i="12"/>
  <c r="O151" i="12"/>
  <c r="P164" i="10"/>
  <c r="O164" i="10"/>
  <c r="M165" i="10"/>
  <c r="B165" i="10" s="1"/>
  <c r="S164" i="10"/>
  <c r="R164" i="10"/>
  <c r="Q164" i="10"/>
  <c r="H243" i="5"/>
  <c r="E244" i="5"/>
  <c r="F244" i="5" s="1"/>
  <c r="B245" i="5" s="1"/>
  <c r="M125" i="9"/>
  <c r="F124" i="9"/>
  <c r="K124" i="9" s="1"/>
  <c r="B152" i="12" l="1"/>
  <c r="G152" i="12" s="1"/>
  <c r="G165" i="10"/>
  <c r="D164" i="10"/>
  <c r="N166" i="10"/>
  <c r="C164" i="10"/>
  <c r="U164" i="10" s="1"/>
  <c r="J166" i="10"/>
  <c r="D244" i="5"/>
  <c r="G245" i="5"/>
  <c r="C244" i="5"/>
  <c r="L125" i="9"/>
  <c r="B125" i="9"/>
  <c r="J153" i="12" l="1"/>
  <c r="C151" i="12"/>
  <c r="T151" i="12" s="1"/>
  <c r="D151" i="12"/>
  <c r="N153" i="12"/>
  <c r="H151" i="12"/>
  <c r="E152" i="12"/>
  <c r="U151" i="12"/>
  <c r="V151" i="12" s="1"/>
  <c r="T164" i="10"/>
  <c r="E165" i="10"/>
  <c r="F165" i="10" s="1"/>
  <c r="H164" i="10"/>
  <c r="V164" i="10"/>
  <c r="K165" i="10" s="1"/>
  <c r="L166" i="10" s="1"/>
  <c r="H244" i="5"/>
  <c r="E245" i="5"/>
  <c r="F245" i="5" s="1"/>
  <c r="B246" i="5" s="1"/>
  <c r="N126" i="9"/>
  <c r="G125" i="9"/>
  <c r="D124" i="9"/>
  <c r="C124" i="9"/>
  <c r="J126" i="9"/>
  <c r="F152" i="12" l="1"/>
  <c r="K152" i="12" s="1"/>
  <c r="L153" i="12" s="1"/>
  <c r="P152" i="12"/>
  <c r="S152" i="12"/>
  <c r="R152" i="12"/>
  <c r="M153" i="12"/>
  <c r="O152" i="12"/>
  <c r="Q152" i="12"/>
  <c r="D245" i="5"/>
  <c r="G246" i="5"/>
  <c r="C245" i="5"/>
  <c r="S165" i="10"/>
  <c r="M166" i="10"/>
  <c r="B166" i="10" s="1"/>
  <c r="R165" i="10"/>
  <c r="Q165" i="10"/>
  <c r="P165" i="10"/>
  <c r="O165" i="10"/>
  <c r="E125" i="9"/>
  <c r="H124" i="9"/>
  <c r="B153" i="12" l="1"/>
  <c r="D152" i="12" s="1"/>
  <c r="N167" i="10"/>
  <c r="D165" i="10"/>
  <c r="G166" i="10"/>
  <c r="C165" i="10"/>
  <c r="U165" i="10" s="1"/>
  <c r="J167" i="10"/>
  <c r="F125" i="9"/>
  <c r="K125" i="9" s="1"/>
  <c r="M126" i="9"/>
  <c r="H245" i="5"/>
  <c r="E246" i="5"/>
  <c r="F246" i="5" s="1"/>
  <c r="B247" i="5" s="1"/>
  <c r="G153" i="12" l="1"/>
  <c r="N154" i="12"/>
  <c r="J154" i="12"/>
  <c r="C152" i="12"/>
  <c r="U152" i="12" s="1"/>
  <c r="V152" i="12" s="1"/>
  <c r="D246" i="5"/>
  <c r="G247" i="5"/>
  <c r="C246" i="5"/>
  <c r="L126" i="9"/>
  <c r="B126" i="9"/>
  <c r="H165" i="10"/>
  <c r="E166" i="10"/>
  <c r="F166" i="10" s="1"/>
  <c r="T165" i="10"/>
  <c r="V165" i="10"/>
  <c r="K166" i="10" s="1"/>
  <c r="L167" i="10" s="1"/>
  <c r="T152" i="12" l="1"/>
  <c r="E153" i="12"/>
  <c r="Q153" i="12" s="1"/>
  <c r="H152" i="12"/>
  <c r="M167" i="10"/>
  <c r="B167" i="10" s="1"/>
  <c r="P166" i="10"/>
  <c r="Q166" i="10"/>
  <c r="O166" i="10"/>
  <c r="R166" i="10"/>
  <c r="S166" i="10"/>
  <c r="D125" i="9"/>
  <c r="N127" i="9"/>
  <c r="G126" i="9"/>
  <c r="C125" i="9"/>
  <c r="J127" i="9"/>
  <c r="H246" i="5"/>
  <c r="E247" i="5"/>
  <c r="F247" i="5" s="1"/>
  <c r="B248" i="5" s="1"/>
  <c r="F153" i="12" l="1"/>
  <c r="K153" i="12" s="1"/>
  <c r="L154" i="12" s="1"/>
  <c r="S153" i="12"/>
  <c r="P153" i="12"/>
  <c r="R153" i="12"/>
  <c r="O153" i="12"/>
  <c r="M154" i="12"/>
  <c r="G248" i="5"/>
  <c r="D247" i="5"/>
  <c r="C247" i="5"/>
  <c r="D166" i="10"/>
  <c r="N168" i="10"/>
  <c r="G167" i="10"/>
  <c r="C166" i="10"/>
  <c r="U166" i="10" s="1"/>
  <c r="J168" i="10"/>
  <c r="E126" i="9"/>
  <c r="H125" i="9"/>
  <c r="B154" i="12" l="1"/>
  <c r="N155" i="12" s="1"/>
  <c r="M127" i="9"/>
  <c r="F126" i="9"/>
  <c r="K126" i="9" s="1"/>
  <c r="H247" i="5"/>
  <c r="E248" i="5"/>
  <c r="F248" i="5" s="1"/>
  <c r="B249" i="5" s="1"/>
  <c r="E167" i="10"/>
  <c r="F167" i="10" s="1"/>
  <c r="T166" i="10"/>
  <c r="H166" i="10"/>
  <c r="V166" i="10"/>
  <c r="K167" i="10" l="1"/>
  <c r="L168" i="10" s="1"/>
  <c r="G154" i="12"/>
  <c r="C153" i="12"/>
  <c r="T153" i="12" s="1"/>
  <c r="J155" i="12"/>
  <c r="D153" i="12"/>
  <c r="Q167" i="10"/>
  <c r="O167" i="10"/>
  <c r="R167" i="10"/>
  <c r="S167" i="10"/>
  <c r="P167" i="10"/>
  <c r="M168" i="10"/>
  <c r="B168" i="10" s="1"/>
  <c r="D248" i="5"/>
  <c r="G249" i="5"/>
  <c r="C248" i="5"/>
  <c r="L127" i="9"/>
  <c r="B127" i="9"/>
  <c r="E154" i="12" l="1"/>
  <c r="Q154" i="12" s="1"/>
  <c r="H153" i="12"/>
  <c r="U153" i="12"/>
  <c r="V153" i="12" s="1"/>
  <c r="N169" i="10"/>
  <c r="G168" i="10"/>
  <c r="D167" i="10"/>
  <c r="C167" i="10"/>
  <c r="U167" i="10" s="1"/>
  <c r="J169" i="10"/>
  <c r="N128" i="9"/>
  <c r="G127" i="9"/>
  <c r="D126" i="9"/>
  <c r="C126" i="9"/>
  <c r="J128" i="9"/>
  <c r="H248" i="5"/>
  <c r="E249" i="5"/>
  <c r="F249" i="5" s="1"/>
  <c r="B250" i="5" s="1"/>
  <c r="P154" i="12" l="1"/>
  <c r="O154" i="12"/>
  <c r="F154" i="12"/>
  <c r="K154" i="12" s="1"/>
  <c r="L155" i="12" s="1"/>
  <c r="R154" i="12"/>
  <c r="M155" i="12"/>
  <c r="S154" i="12"/>
  <c r="T167" i="10"/>
  <c r="H167" i="10"/>
  <c r="E168" i="10"/>
  <c r="F168" i="10" s="1"/>
  <c r="V167" i="10"/>
  <c r="K168" i="10" s="1"/>
  <c r="L169" i="10" s="1"/>
  <c r="D249" i="5"/>
  <c r="G250" i="5"/>
  <c r="C249" i="5"/>
  <c r="H126" i="9"/>
  <c r="E127" i="9"/>
  <c r="B155" i="12" l="1"/>
  <c r="C154" i="12" s="1"/>
  <c r="T154" i="12" s="1"/>
  <c r="H249" i="5"/>
  <c r="E250" i="5"/>
  <c r="F250" i="5" s="1"/>
  <c r="B251" i="5" s="1"/>
  <c r="M169" i="10"/>
  <c r="B169" i="10" s="1"/>
  <c r="P168" i="10"/>
  <c r="S168" i="10"/>
  <c r="Q168" i="10"/>
  <c r="O168" i="10"/>
  <c r="R168" i="10"/>
  <c r="M128" i="9"/>
  <c r="F127" i="9"/>
  <c r="K127" i="9" s="1"/>
  <c r="D154" i="12" l="1"/>
  <c r="N156" i="12"/>
  <c r="J156" i="12"/>
  <c r="G155" i="12"/>
  <c r="E155" i="12"/>
  <c r="H154" i="12"/>
  <c r="U154" i="12"/>
  <c r="V154" i="12" s="1"/>
  <c r="N170" i="10"/>
  <c r="D168" i="10"/>
  <c r="G169" i="10"/>
  <c r="C168" i="10"/>
  <c r="U168" i="10" s="1"/>
  <c r="J170" i="10"/>
  <c r="L128" i="9"/>
  <c r="B128" i="9"/>
  <c r="G251" i="5"/>
  <c r="D250" i="5"/>
  <c r="C250" i="5"/>
  <c r="M156" i="12" l="1"/>
  <c r="O155" i="12"/>
  <c r="Q155" i="12"/>
  <c r="S155" i="12"/>
  <c r="R155" i="12"/>
  <c r="F155" i="12"/>
  <c r="K155" i="12" s="1"/>
  <c r="L156" i="12" s="1"/>
  <c r="P155" i="12"/>
  <c r="D127" i="9"/>
  <c r="N129" i="9"/>
  <c r="G128" i="9"/>
  <c r="C127" i="9"/>
  <c r="J129" i="9"/>
  <c r="E169" i="10"/>
  <c r="F169" i="10" s="1"/>
  <c r="H168" i="10"/>
  <c r="T168" i="10"/>
  <c r="V168" i="10"/>
  <c r="K169" i="10" s="1"/>
  <c r="L170" i="10" s="1"/>
  <c r="H250" i="5"/>
  <c r="E251" i="5"/>
  <c r="F251" i="5" s="1"/>
  <c r="B252" i="5" s="1"/>
  <c r="B156" i="12" l="1"/>
  <c r="C155" i="12" s="1"/>
  <c r="H127" i="9"/>
  <c r="E128" i="9"/>
  <c r="D251" i="5"/>
  <c r="G252" i="5"/>
  <c r="C251" i="5"/>
  <c r="Q169" i="10"/>
  <c r="R169" i="10"/>
  <c r="S169" i="10"/>
  <c r="P169" i="10"/>
  <c r="M170" i="10"/>
  <c r="B170" i="10" s="1"/>
  <c r="O169" i="10"/>
  <c r="G156" i="12" l="1"/>
  <c r="N157" i="12"/>
  <c r="J157" i="12"/>
  <c r="D155" i="12"/>
  <c r="T155" i="12"/>
  <c r="U155" i="12"/>
  <c r="V155" i="12" s="1"/>
  <c r="H155" i="12"/>
  <c r="E156" i="12"/>
  <c r="D169" i="10"/>
  <c r="N171" i="10"/>
  <c r="G170" i="10"/>
  <c r="C169" i="10"/>
  <c r="U169" i="10" s="1"/>
  <c r="J171" i="10"/>
  <c r="H251" i="5"/>
  <c r="E252" i="5"/>
  <c r="F252" i="5" s="1"/>
  <c r="B253" i="5" s="1"/>
  <c r="M129" i="9"/>
  <c r="F128" i="9"/>
  <c r="K128" i="9" s="1"/>
  <c r="R156" i="12" l="1"/>
  <c r="Q156" i="12"/>
  <c r="F156" i="12"/>
  <c r="K156" i="12" s="1"/>
  <c r="L157" i="12" s="1"/>
  <c r="M157" i="12"/>
  <c r="P156" i="12"/>
  <c r="S156" i="12"/>
  <c r="O156" i="12"/>
  <c r="D252" i="5"/>
  <c r="G253" i="5"/>
  <c r="C252" i="5"/>
  <c r="T169" i="10"/>
  <c r="E170" i="10"/>
  <c r="F170" i="10" s="1"/>
  <c r="H169" i="10"/>
  <c r="V169" i="10"/>
  <c r="K170" i="10" s="1"/>
  <c r="L171" i="10" s="1"/>
  <c r="L129" i="9"/>
  <c r="B129" i="9"/>
  <c r="B157" i="12" l="1"/>
  <c r="C156" i="12" s="1"/>
  <c r="T156" i="12" s="1"/>
  <c r="Q170" i="10"/>
  <c r="P170" i="10"/>
  <c r="O170" i="10"/>
  <c r="M171" i="10"/>
  <c r="B171" i="10" s="1"/>
  <c r="S170" i="10"/>
  <c r="R170" i="10"/>
  <c r="H252" i="5"/>
  <c r="E253" i="5"/>
  <c r="F253" i="5" s="1"/>
  <c r="B254" i="5" s="1"/>
  <c r="D128" i="9"/>
  <c r="G129" i="9"/>
  <c r="N130" i="9"/>
  <c r="C128" i="9"/>
  <c r="J130" i="9"/>
  <c r="D156" i="12" l="1"/>
  <c r="G157" i="12"/>
  <c r="N158" i="12"/>
  <c r="H156" i="12"/>
  <c r="U156" i="12"/>
  <c r="V156" i="12" s="1"/>
  <c r="J158" i="12"/>
  <c r="E157" i="12"/>
  <c r="M158" i="12" s="1"/>
  <c r="D170" i="10"/>
  <c r="G171" i="10"/>
  <c r="N172" i="10"/>
  <c r="C170" i="10"/>
  <c r="U170" i="10" s="1"/>
  <c r="J172" i="10"/>
  <c r="H128" i="9"/>
  <c r="E129" i="9"/>
  <c r="D253" i="5"/>
  <c r="G254" i="5"/>
  <c r="C253" i="5"/>
  <c r="O157" i="12" l="1"/>
  <c r="P157" i="12"/>
  <c r="Q157" i="12"/>
  <c r="R157" i="12"/>
  <c r="S157" i="12"/>
  <c r="F157" i="12"/>
  <c r="K157" i="12" s="1"/>
  <c r="L158" i="12" s="1"/>
  <c r="B158" i="12" s="1"/>
  <c r="C157" i="12" s="1"/>
  <c r="T157" i="12" s="1"/>
  <c r="E171" i="10"/>
  <c r="F171" i="10" s="1"/>
  <c r="H170" i="10"/>
  <c r="T170" i="10"/>
  <c r="V170" i="10"/>
  <c r="K171" i="10" s="1"/>
  <c r="L172" i="10" s="1"/>
  <c r="H253" i="5"/>
  <c r="E254" i="5"/>
  <c r="F254" i="5" s="1"/>
  <c r="B255" i="5" s="1"/>
  <c r="M130" i="9"/>
  <c r="F129" i="9"/>
  <c r="K129" i="9" s="1"/>
  <c r="E158" i="12" l="1"/>
  <c r="F158" i="12" s="1"/>
  <c r="K158" i="12" s="1"/>
  <c r="L159" i="12" s="1"/>
  <c r="U157" i="12"/>
  <c r="V157" i="12" s="1"/>
  <c r="D157" i="12"/>
  <c r="G158" i="12"/>
  <c r="N159" i="12"/>
  <c r="J159" i="12"/>
  <c r="H157" i="12"/>
  <c r="P171" i="10"/>
  <c r="S171" i="10"/>
  <c r="O171" i="10"/>
  <c r="M172" i="10"/>
  <c r="B172" i="10" s="1"/>
  <c r="Q171" i="10"/>
  <c r="R171" i="10"/>
  <c r="B130" i="9"/>
  <c r="L130" i="9"/>
  <c r="G255" i="5"/>
  <c r="D254" i="5"/>
  <c r="C254" i="5"/>
  <c r="M159" i="12" l="1"/>
  <c r="B159" i="12" s="1"/>
  <c r="R158" i="12"/>
  <c r="P158" i="12"/>
  <c r="S158" i="12"/>
  <c r="Q158" i="12"/>
  <c r="O158" i="12"/>
  <c r="G130" i="9"/>
  <c r="N131" i="9"/>
  <c r="D129" i="9"/>
  <c r="C129" i="9"/>
  <c r="J131" i="9"/>
  <c r="G172" i="10"/>
  <c r="D171" i="10"/>
  <c r="N173" i="10"/>
  <c r="C171" i="10"/>
  <c r="U171" i="10" s="1"/>
  <c r="J173" i="10"/>
  <c r="H254" i="5"/>
  <c r="E255" i="5"/>
  <c r="F255" i="5" s="1"/>
  <c r="B256" i="5" s="1"/>
  <c r="D158" i="12" l="1"/>
  <c r="J160" i="12"/>
  <c r="N160" i="12"/>
  <c r="G159" i="12"/>
  <c r="C158" i="12"/>
  <c r="T158" i="12" s="1"/>
  <c r="G256" i="5"/>
  <c r="D255" i="5"/>
  <c r="C255" i="5"/>
  <c r="E130" i="9"/>
  <c r="H129" i="9"/>
  <c r="T171" i="10"/>
  <c r="E172" i="10"/>
  <c r="F172" i="10" s="1"/>
  <c r="H171" i="10"/>
  <c r="V171" i="10"/>
  <c r="K172" i="10" s="1"/>
  <c r="L173" i="10" s="1"/>
  <c r="H158" i="12" l="1"/>
  <c r="E159" i="12"/>
  <c r="M160" i="12" s="1"/>
  <c r="U158" i="12"/>
  <c r="V158" i="12" s="1"/>
  <c r="M131" i="9"/>
  <c r="F130" i="9"/>
  <c r="K130" i="9" s="1"/>
  <c r="R172" i="10"/>
  <c r="S172" i="10"/>
  <c r="P172" i="10"/>
  <c r="O172" i="10"/>
  <c r="Q172" i="10"/>
  <c r="M173" i="10"/>
  <c r="B173" i="10" s="1"/>
  <c r="H255" i="5"/>
  <c r="E256" i="5"/>
  <c r="F256" i="5" s="1"/>
  <c r="B257" i="5" s="1"/>
  <c r="Q159" i="12" l="1"/>
  <c r="R159" i="12"/>
  <c r="O159" i="12"/>
  <c r="F159" i="12"/>
  <c r="K159" i="12" s="1"/>
  <c r="L160" i="12" s="1"/>
  <c r="B160" i="12" s="1"/>
  <c r="N161" i="12" s="1"/>
  <c r="P159" i="12"/>
  <c r="S159" i="12"/>
  <c r="G173" i="10"/>
  <c r="N174" i="10"/>
  <c r="D172" i="10"/>
  <c r="C172" i="10"/>
  <c r="U172" i="10" s="1"/>
  <c r="J174" i="10"/>
  <c r="G257" i="5"/>
  <c r="D256" i="5"/>
  <c r="C256" i="5"/>
  <c r="L131" i="9"/>
  <c r="B131" i="9"/>
  <c r="C159" i="12" l="1"/>
  <c r="U159" i="12" s="1"/>
  <c r="V159" i="12" s="1"/>
  <c r="D159" i="12"/>
  <c r="G160" i="12"/>
  <c r="J161" i="12"/>
  <c r="T172" i="10"/>
  <c r="E173" i="10"/>
  <c r="F173" i="10" s="1"/>
  <c r="H172" i="10"/>
  <c r="V172" i="10"/>
  <c r="K173" i="10" s="1"/>
  <c r="L174" i="10" s="1"/>
  <c r="N132" i="9"/>
  <c r="D130" i="9"/>
  <c r="G131" i="9"/>
  <c r="C130" i="9"/>
  <c r="J132" i="9"/>
  <c r="H256" i="5"/>
  <c r="E257" i="5"/>
  <c r="F257" i="5" s="1"/>
  <c r="B258" i="5" s="1"/>
  <c r="H159" i="12" l="1"/>
  <c r="E160" i="12"/>
  <c r="M161" i="12" s="1"/>
  <c r="T159" i="12"/>
  <c r="H130" i="9"/>
  <c r="E131" i="9"/>
  <c r="R173" i="10"/>
  <c r="M174" i="10"/>
  <c r="B174" i="10" s="1"/>
  <c r="S173" i="10"/>
  <c r="Q173" i="10"/>
  <c r="O173" i="10"/>
  <c r="P173" i="10"/>
  <c r="D257" i="5"/>
  <c r="G258" i="5"/>
  <c r="C257" i="5"/>
  <c r="R160" i="12" l="1"/>
  <c r="P160" i="12"/>
  <c r="Q160" i="12"/>
  <c r="S160" i="12"/>
  <c r="F160" i="12"/>
  <c r="K160" i="12" s="1"/>
  <c r="L161" i="12" s="1"/>
  <c r="B161" i="12" s="1"/>
  <c r="N162" i="12" s="1"/>
  <c r="O160" i="12"/>
  <c r="G174" i="10"/>
  <c r="N175" i="10"/>
  <c r="D173" i="10"/>
  <c r="C173" i="10"/>
  <c r="U173" i="10" s="1"/>
  <c r="J175" i="10"/>
  <c r="H257" i="5"/>
  <c r="E258" i="5"/>
  <c r="F258" i="5" s="1"/>
  <c r="B259" i="5" s="1"/>
  <c r="F131" i="9"/>
  <c r="K131" i="9" s="1"/>
  <c r="M132" i="9"/>
  <c r="C160" i="12" l="1"/>
  <c r="E161" i="12" s="1"/>
  <c r="J162" i="12"/>
  <c r="G161" i="12"/>
  <c r="D160" i="12"/>
  <c r="E174" i="10"/>
  <c r="F174" i="10" s="1"/>
  <c r="H173" i="10"/>
  <c r="T173" i="10"/>
  <c r="V173" i="10"/>
  <c r="K174" i="10" s="1"/>
  <c r="L175" i="10" s="1"/>
  <c r="L132" i="9"/>
  <c r="B132" i="9"/>
  <c r="G259" i="5"/>
  <c r="D258" i="5"/>
  <c r="C258" i="5"/>
  <c r="U160" i="12" l="1"/>
  <c r="V160" i="12" s="1"/>
  <c r="H160" i="12"/>
  <c r="T160" i="12"/>
  <c r="P161" i="12"/>
  <c r="O161" i="12"/>
  <c r="S161" i="12"/>
  <c r="F161" i="12"/>
  <c r="K161" i="12" s="1"/>
  <c r="L162" i="12" s="1"/>
  <c r="R161" i="12"/>
  <c r="Q161" i="12"/>
  <c r="M162" i="12"/>
  <c r="H258" i="5"/>
  <c r="E259" i="5"/>
  <c r="F259" i="5" s="1"/>
  <c r="B260" i="5" s="1"/>
  <c r="Q174" i="10"/>
  <c r="M175" i="10"/>
  <c r="B175" i="10" s="1"/>
  <c r="R174" i="10"/>
  <c r="S174" i="10"/>
  <c r="P174" i="10"/>
  <c r="O174" i="10"/>
  <c r="D131" i="9"/>
  <c r="G132" i="9"/>
  <c r="N133" i="9"/>
  <c r="C131" i="9"/>
  <c r="J133" i="9"/>
  <c r="B162" i="12" l="1"/>
  <c r="D161" i="12" s="1"/>
  <c r="N176" i="10"/>
  <c r="G175" i="10"/>
  <c r="D174" i="10"/>
  <c r="C174" i="10"/>
  <c r="U174" i="10" s="1"/>
  <c r="J176" i="10"/>
  <c r="E132" i="9"/>
  <c r="H131" i="9"/>
  <c r="D259" i="5"/>
  <c r="G260" i="5"/>
  <c r="C259" i="5"/>
  <c r="G162" i="12" l="1"/>
  <c r="C161" i="12"/>
  <c r="J163" i="12"/>
  <c r="N163" i="12"/>
  <c r="E162" i="12"/>
  <c r="U161" i="12"/>
  <c r="V161" i="12" s="1"/>
  <c r="H161" i="12"/>
  <c r="T161" i="12"/>
  <c r="H259" i="5"/>
  <c r="E260" i="5"/>
  <c r="F260" i="5" s="1"/>
  <c r="B261" i="5" s="1"/>
  <c r="E175" i="10"/>
  <c r="F175" i="10" s="1"/>
  <c r="T174" i="10"/>
  <c r="H174" i="10"/>
  <c r="V174" i="10"/>
  <c r="K175" i="10" s="1"/>
  <c r="L176" i="10" s="1"/>
  <c r="M133" i="9"/>
  <c r="F132" i="9"/>
  <c r="K132" i="9" s="1"/>
  <c r="O162" i="12" l="1"/>
  <c r="F162" i="12"/>
  <c r="K162" i="12" s="1"/>
  <c r="L163" i="12" s="1"/>
  <c r="R162" i="12"/>
  <c r="S162" i="12"/>
  <c r="P162" i="12"/>
  <c r="M163" i="12"/>
  <c r="Q162" i="12"/>
  <c r="L133" i="9"/>
  <c r="B133" i="9"/>
  <c r="Q175" i="10"/>
  <c r="O175" i="10"/>
  <c r="M176" i="10"/>
  <c r="B176" i="10" s="1"/>
  <c r="S175" i="10"/>
  <c r="R175" i="10"/>
  <c r="P175" i="10"/>
  <c r="D260" i="5"/>
  <c r="G261" i="5"/>
  <c r="C260" i="5"/>
  <c r="B163" i="12" l="1"/>
  <c r="J164" i="12" s="1"/>
  <c r="N177" i="10"/>
  <c r="G176" i="10"/>
  <c r="D175" i="10"/>
  <c r="C175" i="10"/>
  <c r="U175" i="10" s="1"/>
  <c r="J177" i="10"/>
  <c r="H260" i="5"/>
  <c r="E261" i="5"/>
  <c r="F261" i="5" s="1"/>
  <c r="B262" i="5" s="1"/>
  <c r="D132" i="9"/>
  <c r="N134" i="9"/>
  <c r="G133" i="9"/>
  <c r="C132" i="9"/>
  <c r="J134" i="9"/>
  <c r="N164" i="12" l="1"/>
  <c r="G163" i="12"/>
  <c r="D162" i="12"/>
  <c r="C162" i="12"/>
  <c r="U162" i="12" s="1"/>
  <c r="V162" i="12" s="1"/>
  <c r="G262" i="5"/>
  <c r="D261" i="5"/>
  <c r="C261" i="5"/>
  <c r="T175" i="10"/>
  <c r="E176" i="10"/>
  <c r="F176" i="10" s="1"/>
  <c r="H175" i="10"/>
  <c r="V175" i="10"/>
  <c r="K176" i="10" s="1"/>
  <c r="L177" i="10" s="1"/>
  <c r="E133" i="9"/>
  <c r="H132" i="9"/>
  <c r="T162" i="12" l="1"/>
  <c r="E163" i="12"/>
  <c r="R163" i="12" s="1"/>
  <c r="H162" i="12"/>
  <c r="M134" i="9"/>
  <c r="F133" i="9"/>
  <c r="K133" i="9" s="1"/>
  <c r="H261" i="5"/>
  <c r="E262" i="5"/>
  <c r="F262" i="5" s="1"/>
  <c r="B263" i="5" s="1"/>
  <c r="R176" i="10"/>
  <c r="S176" i="10"/>
  <c r="Q176" i="10"/>
  <c r="M177" i="10"/>
  <c r="B177" i="10" s="1"/>
  <c r="O176" i="10"/>
  <c r="P176" i="10"/>
  <c r="F163" i="12" l="1"/>
  <c r="K163" i="12" s="1"/>
  <c r="L164" i="12" s="1"/>
  <c r="M164" i="12"/>
  <c r="S163" i="12"/>
  <c r="O163" i="12"/>
  <c r="P163" i="12"/>
  <c r="Q163" i="12"/>
  <c r="D176" i="10"/>
  <c r="N178" i="10"/>
  <c r="G177" i="10"/>
  <c r="C176" i="10"/>
  <c r="U176" i="10" s="1"/>
  <c r="J178" i="10"/>
  <c r="G263" i="5"/>
  <c r="D262" i="5"/>
  <c r="C262" i="5"/>
  <c r="B134" i="9"/>
  <c r="L134" i="9"/>
  <c r="B164" i="12" l="1"/>
  <c r="J165" i="12" s="1"/>
  <c r="H176" i="10"/>
  <c r="E177" i="10"/>
  <c r="F177" i="10" s="1"/>
  <c r="T176" i="10"/>
  <c r="V176" i="10"/>
  <c r="K177" i="10" s="1"/>
  <c r="L178" i="10" s="1"/>
  <c r="G134" i="9"/>
  <c r="D133" i="9"/>
  <c r="N135" i="9"/>
  <c r="C133" i="9"/>
  <c r="J135" i="9"/>
  <c r="H262" i="5"/>
  <c r="E263" i="5"/>
  <c r="F263" i="5" s="1"/>
  <c r="B264" i="5" s="1"/>
  <c r="C163" i="12" l="1"/>
  <c r="U163" i="12" s="1"/>
  <c r="V163" i="12" s="1"/>
  <c r="D163" i="12"/>
  <c r="N165" i="12"/>
  <c r="G164" i="12"/>
  <c r="D263" i="5"/>
  <c r="G264" i="5"/>
  <c r="C263" i="5"/>
  <c r="E134" i="9"/>
  <c r="H133" i="9"/>
  <c r="P177" i="10"/>
  <c r="O177" i="10"/>
  <c r="M178" i="10"/>
  <c r="B178" i="10" s="1"/>
  <c r="S177" i="10"/>
  <c r="R177" i="10"/>
  <c r="Q177" i="10"/>
  <c r="E164" i="12" l="1"/>
  <c r="M165" i="12" s="1"/>
  <c r="T163" i="12"/>
  <c r="H163" i="12"/>
  <c r="G178" i="10"/>
  <c r="D177" i="10"/>
  <c r="N179" i="10"/>
  <c r="C177" i="10"/>
  <c r="U177" i="10" s="1"/>
  <c r="J179" i="10"/>
  <c r="M135" i="9"/>
  <c r="F134" i="9"/>
  <c r="K134" i="9" s="1"/>
  <c r="H263" i="5"/>
  <c r="E264" i="5"/>
  <c r="F264" i="5" s="1"/>
  <c r="B265" i="5" s="1"/>
  <c r="P164" i="12" l="1"/>
  <c r="Q164" i="12"/>
  <c r="F164" i="12"/>
  <c r="K164" i="12" s="1"/>
  <c r="L165" i="12" s="1"/>
  <c r="B165" i="12" s="1"/>
  <c r="D164" i="12" s="1"/>
  <c r="O164" i="12"/>
  <c r="S164" i="12"/>
  <c r="R164" i="12"/>
  <c r="T177" i="10"/>
  <c r="E178" i="10"/>
  <c r="F178" i="10" s="1"/>
  <c r="H177" i="10"/>
  <c r="V177" i="10"/>
  <c r="G265" i="5"/>
  <c r="D264" i="5"/>
  <c r="C264" i="5"/>
  <c r="L135" i="9"/>
  <c r="B135" i="9"/>
  <c r="K178" i="10" l="1"/>
  <c r="L179" i="10" s="1"/>
  <c r="G165" i="12"/>
  <c r="J166" i="12"/>
  <c r="C164" i="12"/>
  <c r="U164" i="12" s="1"/>
  <c r="V164" i="12" s="1"/>
  <c r="N166" i="12"/>
  <c r="P178" i="10"/>
  <c r="M179" i="10"/>
  <c r="B179" i="10" s="1"/>
  <c r="R178" i="10"/>
  <c r="Q178" i="10"/>
  <c r="S178" i="10"/>
  <c r="O178" i="10"/>
  <c r="D134" i="9"/>
  <c r="N136" i="9"/>
  <c r="G135" i="9"/>
  <c r="C134" i="9"/>
  <c r="J136" i="9"/>
  <c r="H264" i="5"/>
  <c r="E265" i="5"/>
  <c r="F265" i="5" s="1"/>
  <c r="B266" i="5" s="1"/>
  <c r="T164" i="12" l="1"/>
  <c r="H164" i="12"/>
  <c r="E165" i="12"/>
  <c r="G266" i="5"/>
  <c r="D265" i="5"/>
  <c r="C265" i="5"/>
  <c r="D178" i="10"/>
  <c r="N180" i="10"/>
  <c r="G179" i="10"/>
  <c r="C178" i="10"/>
  <c r="U178" i="10" s="1"/>
  <c r="J180" i="10"/>
  <c r="H134" i="9"/>
  <c r="E135" i="9"/>
  <c r="Q165" i="12" l="1"/>
  <c r="F165" i="12"/>
  <c r="K165" i="12" s="1"/>
  <c r="L166" i="12" s="1"/>
  <c r="P165" i="12"/>
  <c r="O165" i="12"/>
  <c r="R165" i="12"/>
  <c r="M166" i="12"/>
  <c r="S165" i="12"/>
  <c r="F135" i="9"/>
  <c r="K135" i="9" s="1"/>
  <c r="M136" i="9"/>
  <c r="H265" i="5"/>
  <c r="E266" i="5"/>
  <c r="F266" i="5" s="1"/>
  <c r="B267" i="5" s="1"/>
  <c r="T178" i="10"/>
  <c r="H178" i="10"/>
  <c r="V178" i="10"/>
  <c r="K179" i="10" s="1"/>
  <c r="L180" i="10" s="1"/>
  <c r="E179" i="10"/>
  <c r="F179" i="10" s="1"/>
  <c r="B166" i="12" l="1"/>
  <c r="G267" i="5"/>
  <c r="D266" i="5"/>
  <c r="C266" i="5"/>
  <c r="Q179" i="10"/>
  <c r="R179" i="10"/>
  <c r="S179" i="10"/>
  <c r="M180" i="10"/>
  <c r="B180" i="10" s="1"/>
  <c r="P179" i="10"/>
  <c r="O179" i="10"/>
  <c r="L136" i="9"/>
  <c r="B136" i="9"/>
  <c r="D165" i="12" l="1"/>
  <c r="G166" i="12"/>
  <c r="N167" i="12"/>
  <c r="J167" i="12"/>
  <c r="C165" i="12"/>
  <c r="G180" i="10"/>
  <c r="N181" i="10"/>
  <c r="D179" i="10"/>
  <c r="C179" i="10"/>
  <c r="U179" i="10" s="1"/>
  <c r="J181" i="10"/>
  <c r="N137" i="9"/>
  <c r="G136" i="9"/>
  <c r="D135" i="9"/>
  <c r="C135" i="9"/>
  <c r="J137" i="9"/>
  <c r="H266" i="5"/>
  <c r="E267" i="5"/>
  <c r="F267" i="5" s="1"/>
  <c r="B268" i="5" s="1"/>
  <c r="E166" i="12" l="1"/>
  <c r="U165" i="12"/>
  <c r="V165" i="12" s="1"/>
  <c r="T165" i="12"/>
  <c r="H165" i="12"/>
  <c r="E180" i="10"/>
  <c r="F180" i="10" s="1"/>
  <c r="H179" i="10"/>
  <c r="T179" i="10"/>
  <c r="V179" i="10"/>
  <c r="K180" i="10" s="1"/>
  <c r="L181" i="10" s="1"/>
  <c r="H135" i="9"/>
  <c r="E136" i="9"/>
  <c r="G268" i="5"/>
  <c r="D267" i="5"/>
  <c r="C267" i="5"/>
  <c r="Q166" i="12" l="1"/>
  <c r="M167" i="12"/>
  <c r="R166" i="12"/>
  <c r="O166" i="12"/>
  <c r="S166" i="12"/>
  <c r="P166" i="12"/>
  <c r="F166" i="12"/>
  <c r="K166" i="12" s="1"/>
  <c r="L167" i="12" s="1"/>
  <c r="B167" i="12" s="1"/>
  <c r="Q180" i="10"/>
  <c r="P180" i="10"/>
  <c r="M181" i="10"/>
  <c r="B181" i="10" s="1"/>
  <c r="O180" i="10"/>
  <c r="S180" i="10"/>
  <c r="R180" i="10"/>
  <c r="H267" i="5"/>
  <c r="E268" i="5"/>
  <c r="F268" i="5" s="1"/>
  <c r="B269" i="5" s="1"/>
  <c r="M137" i="9"/>
  <c r="F136" i="9"/>
  <c r="K136" i="9" s="1"/>
  <c r="J168" i="12" l="1"/>
  <c r="G167" i="12"/>
  <c r="D166" i="12"/>
  <c r="N168" i="12"/>
  <c r="C166" i="12"/>
  <c r="G181" i="10"/>
  <c r="D180" i="10"/>
  <c r="N182" i="10"/>
  <c r="C180" i="10"/>
  <c r="U180" i="10" s="1"/>
  <c r="J182" i="10"/>
  <c r="L137" i="9"/>
  <c r="B137" i="9"/>
  <c r="G269" i="5"/>
  <c r="D268" i="5"/>
  <c r="C268" i="5"/>
  <c r="E167" i="12" l="1"/>
  <c r="T166" i="12"/>
  <c r="U166" i="12"/>
  <c r="V166" i="12" s="1"/>
  <c r="H166" i="12"/>
  <c r="E181" i="10"/>
  <c r="F181" i="10" s="1"/>
  <c r="T180" i="10"/>
  <c r="H180" i="10"/>
  <c r="V180" i="10"/>
  <c r="K181" i="10" s="1"/>
  <c r="L182" i="10" s="1"/>
  <c r="H268" i="5"/>
  <c r="E269" i="5"/>
  <c r="F269" i="5" s="1"/>
  <c r="B270" i="5" s="1"/>
  <c r="G137" i="9"/>
  <c r="D136" i="9"/>
  <c r="N138" i="9"/>
  <c r="C136" i="9"/>
  <c r="J138" i="9"/>
  <c r="M168" i="12" l="1"/>
  <c r="R167" i="12"/>
  <c r="Q167" i="12"/>
  <c r="S167" i="12"/>
  <c r="P167" i="12"/>
  <c r="O167" i="12"/>
  <c r="F167" i="12"/>
  <c r="K167" i="12" s="1"/>
  <c r="L168" i="12" s="1"/>
  <c r="E137" i="9"/>
  <c r="H136" i="9"/>
  <c r="G270" i="5"/>
  <c r="D269" i="5"/>
  <c r="C269" i="5"/>
  <c r="Q181" i="10"/>
  <c r="P181" i="10"/>
  <c r="R181" i="10"/>
  <c r="O181" i="10"/>
  <c r="S181" i="10"/>
  <c r="M182" i="10"/>
  <c r="B182" i="10" s="1"/>
  <c r="B168" i="12" l="1"/>
  <c r="C167" i="12" s="1"/>
  <c r="H269" i="5"/>
  <c r="E270" i="5"/>
  <c r="F270" i="5" s="1"/>
  <c r="B271" i="5" s="1"/>
  <c r="D181" i="10"/>
  <c r="N183" i="10"/>
  <c r="G182" i="10"/>
  <c r="C181" i="10"/>
  <c r="U181" i="10" s="1"/>
  <c r="J183" i="10"/>
  <c r="F137" i="9"/>
  <c r="K137" i="9" s="1"/>
  <c r="M138" i="9"/>
  <c r="G168" i="12" l="1"/>
  <c r="J169" i="12"/>
  <c r="N169" i="12"/>
  <c r="D167" i="12"/>
  <c r="U167" i="12"/>
  <c r="V167" i="12" s="1"/>
  <c r="T167" i="12"/>
  <c r="H167" i="12"/>
  <c r="E168" i="12"/>
  <c r="L138" i="9"/>
  <c r="B138" i="9"/>
  <c r="H181" i="10"/>
  <c r="T181" i="10"/>
  <c r="E182" i="10"/>
  <c r="F182" i="10" s="1"/>
  <c r="V181" i="10"/>
  <c r="K182" i="10" s="1"/>
  <c r="L183" i="10" s="1"/>
  <c r="D270" i="5"/>
  <c r="G271" i="5"/>
  <c r="C270" i="5"/>
  <c r="M169" i="12" l="1"/>
  <c r="F168" i="12"/>
  <c r="K168" i="12" s="1"/>
  <c r="L169" i="12" s="1"/>
  <c r="P168" i="12"/>
  <c r="S168" i="12"/>
  <c r="Q168" i="12"/>
  <c r="R168" i="12"/>
  <c r="O168" i="12"/>
  <c r="H270" i="5"/>
  <c r="E271" i="5"/>
  <c r="F271" i="5" s="1"/>
  <c r="B272" i="5" s="1"/>
  <c r="D137" i="9"/>
  <c r="N139" i="9"/>
  <c r="G138" i="9"/>
  <c r="C137" i="9"/>
  <c r="J139" i="9"/>
  <c r="P182" i="10"/>
  <c r="M183" i="10"/>
  <c r="B183" i="10" s="1"/>
  <c r="R182" i="10"/>
  <c r="S182" i="10"/>
  <c r="Q182" i="10"/>
  <c r="O182" i="10"/>
  <c r="B169" i="12" l="1"/>
  <c r="D168" i="12" s="1"/>
  <c r="N184" i="10"/>
  <c r="D182" i="10"/>
  <c r="G183" i="10"/>
  <c r="C182" i="10"/>
  <c r="U182" i="10" s="1"/>
  <c r="J184" i="10"/>
  <c r="H137" i="9"/>
  <c r="E138" i="9"/>
  <c r="G272" i="5"/>
  <c r="D271" i="5"/>
  <c r="C271" i="5"/>
  <c r="J170" i="12" l="1"/>
  <c r="N170" i="12"/>
  <c r="C168" i="12"/>
  <c r="U168" i="12" s="1"/>
  <c r="V168" i="12" s="1"/>
  <c r="G169" i="12"/>
  <c r="H271" i="5"/>
  <c r="E272" i="5"/>
  <c r="F272" i="5" s="1"/>
  <c r="B273" i="5" s="1"/>
  <c r="E183" i="10"/>
  <c r="F183" i="10" s="1"/>
  <c r="H182" i="10"/>
  <c r="T182" i="10"/>
  <c r="V182" i="10"/>
  <c r="F138" i="9"/>
  <c r="K138" i="9" s="1"/>
  <c r="M139" i="9"/>
  <c r="K183" i="10" l="1"/>
  <c r="L184" i="10" s="1"/>
  <c r="E169" i="12"/>
  <c r="S169" i="12" s="1"/>
  <c r="T168" i="12"/>
  <c r="H168" i="12"/>
  <c r="P183" i="10"/>
  <c r="O183" i="10"/>
  <c r="S183" i="10"/>
  <c r="M184" i="10"/>
  <c r="B184" i="10" s="1"/>
  <c r="R183" i="10"/>
  <c r="Q183" i="10"/>
  <c r="L139" i="9"/>
  <c r="B139" i="9"/>
  <c r="G273" i="5"/>
  <c r="D272" i="5"/>
  <c r="C272" i="5"/>
  <c r="F169" i="12" l="1"/>
  <c r="K169" i="12" s="1"/>
  <c r="L170" i="12" s="1"/>
  <c r="R169" i="12"/>
  <c r="M170" i="12"/>
  <c r="P169" i="12"/>
  <c r="O169" i="12"/>
  <c r="Q169" i="12"/>
  <c r="G184" i="10"/>
  <c r="N185" i="10"/>
  <c r="D183" i="10"/>
  <c r="C183" i="10"/>
  <c r="U183" i="10" s="1"/>
  <c r="J185" i="10"/>
  <c r="G139" i="9"/>
  <c r="N140" i="9"/>
  <c r="D138" i="9"/>
  <c r="C138" i="9"/>
  <c r="J140" i="9"/>
  <c r="H272" i="5"/>
  <c r="E273" i="5"/>
  <c r="F273" i="5" s="1"/>
  <c r="B274" i="5" s="1"/>
  <c r="B170" i="12" l="1"/>
  <c r="G170" i="12" s="1"/>
  <c r="E184" i="10"/>
  <c r="F184" i="10" s="1"/>
  <c r="H183" i="10"/>
  <c r="T183" i="10"/>
  <c r="V183" i="10"/>
  <c r="K184" i="10" s="1"/>
  <c r="L185" i="10" s="1"/>
  <c r="H138" i="9"/>
  <c r="E139" i="9"/>
  <c r="G274" i="5"/>
  <c r="D273" i="5"/>
  <c r="C273" i="5"/>
  <c r="C169" i="12" l="1"/>
  <c r="U169" i="12" s="1"/>
  <c r="V169" i="12" s="1"/>
  <c r="N171" i="12"/>
  <c r="D169" i="12"/>
  <c r="J171" i="12"/>
  <c r="Q184" i="10"/>
  <c r="O184" i="10"/>
  <c r="S184" i="10"/>
  <c r="P184" i="10"/>
  <c r="M185" i="10"/>
  <c r="B185" i="10" s="1"/>
  <c r="R184" i="10"/>
  <c r="H273" i="5"/>
  <c r="E274" i="5"/>
  <c r="F274" i="5" s="1"/>
  <c r="B275" i="5" s="1"/>
  <c r="M140" i="9"/>
  <c r="F139" i="9"/>
  <c r="K139" i="9" s="1"/>
  <c r="E170" i="12" l="1"/>
  <c r="T169" i="12"/>
  <c r="H169" i="12"/>
  <c r="D184" i="10"/>
  <c r="N186" i="10"/>
  <c r="G185" i="10"/>
  <c r="C184" i="10"/>
  <c r="U184" i="10" s="1"/>
  <c r="J186" i="10"/>
  <c r="D274" i="5"/>
  <c r="G275" i="5"/>
  <c r="C274" i="5"/>
  <c r="B140" i="9"/>
  <c r="L140" i="9"/>
  <c r="F170" i="12" l="1"/>
  <c r="K170" i="12" s="1"/>
  <c r="L171" i="12" s="1"/>
  <c r="O170" i="12"/>
  <c r="S170" i="12"/>
  <c r="M171" i="12"/>
  <c r="P170" i="12"/>
  <c r="Q170" i="12"/>
  <c r="R170" i="12"/>
  <c r="T184" i="10"/>
  <c r="E185" i="10"/>
  <c r="F185" i="10" s="1"/>
  <c r="H184" i="10"/>
  <c r="V184" i="10"/>
  <c r="K185" i="10" s="1"/>
  <c r="L186" i="10" s="1"/>
  <c r="N141" i="9"/>
  <c r="D139" i="9"/>
  <c r="G140" i="9"/>
  <c r="C139" i="9"/>
  <c r="J141" i="9"/>
  <c r="H274" i="5"/>
  <c r="E275" i="5"/>
  <c r="F275" i="5" s="1"/>
  <c r="B276" i="5" s="1"/>
  <c r="B171" i="12" l="1"/>
  <c r="G171" i="12" s="1"/>
  <c r="E140" i="9"/>
  <c r="H139" i="9"/>
  <c r="Q185" i="10"/>
  <c r="S185" i="10"/>
  <c r="P185" i="10"/>
  <c r="R185" i="10"/>
  <c r="O185" i="10"/>
  <c r="M186" i="10"/>
  <c r="B186" i="10" s="1"/>
  <c r="D275" i="5"/>
  <c r="G276" i="5"/>
  <c r="C275" i="5"/>
  <c r="D170" i="12" l="1"/>
  <c r="J172" i="12"/>
  <c r="N172" i="12"/>
  <c r="C170" i="12"/>
  <c r="N187" i="10"/>
  <c r="G186" i="10"/>
  <c r="D185" i="10"/>
  <c r="C185" i="10"/>
  <c r="U185" i="10" s="1"/>
  <c r="J187" i="10"/>
  <c r="H275" i="5"/>
  <c r="E276" i="5"/>
  <c r="F276" i="5" s="1"/>
  <c r="B277" i="5" s="1"/>
  <c r="M141" i="9"/>
  <c r="F140" i="9"/>
  <c r="K140" i="9" s="1"/>
  <c r="T170" i="12" l="1"/>
  <c r="E171" i="12"/>
  <c r="U170" i="12"/>
  <c r="V170" i="12" s="1"/>
  <c r="H170" i="12"/>
  <c r="E186" i="10"/>
  <c r="F186" i="10" s="1"/>
  <c r="H185" i="10"/>
  <c r="T185" i="10"/>
  <c r="V185" i="10"/>
  <c r="K186" i="10" s="1"/>
  <c r="L187" i="10" s="1"/>
  <c r="L141" i="9"/>
  <c r="B141" i="9"/>
  <c r="D276" i="5"/>
  <c r="G277" i="5"/>
  <c r="C276" i="5"/>
  <c r="P171" i="12" l="1"/>
  <c r="S171" i="12"/>
  <c r="F171" i="12"/>
  <c r="K171" i="12" s="1"/>
  <c r="L172" i="12" s="1"/>
  <c r="Q171" i="12"/>
  <c r="O171" i="12"/>
  <c r="R171" i="12"/>
  <c r="M172" i="12"/>
  <c r="G141" i="9"/>
  <c r="D140" i="9"/>
  <c r="N142" i="9"/>
  <c r="C140" i="9"/>
  <c r="J142" i="9"/>
  <c r="H276" i="5"/>
  <c r="E277" i="5"/>
  <c r="F277" i="5" s="1"/>
  <c r="B278" i="5" s="1"/>
  <c r="O186" i="10"/>
  <c r="P186" i="10"/>
  <c r="R186" i="10"/>
  <c r="S186" i="10"/>
  <c r="M187" i="10"/>
  <c r="B187" i="10" s="1"/>
  <c r="Q186" i="10"/>
  <c r="B172" i="12" l="1"/>
  <c r="D186" i="10"/>
  <c r="N188" i="10"/>
  <c r="G187" i="10"/>
  <c r="C186" i="10"/>
  <c r="U186" i="10" s="1"/>
  <c r="J188" i="10"/>
  <c r="E141" i="9"/>
  <c r="H140" i="9"/>
  <c r="D277" i="5"/>
  <c r="G278" i="5"/>
  <c r="C277" i="5"/>
  <c r="C171" i="12" l="1"/>
  <c r="D171" i="12"/>
  <c r="J173" i="12"/>
  <c r="G172" i="12"/>
  <c r="N173" i="12"/>
  <c r="H186" i="10"/>
  <c r="T186" i="10"/>
  <c r="E187" i="10"/>
  <c r="F187" i="10" s="1"/>
  <c r="V186" i="10"/>
  <c r="H277" i="5"/>
  <c r="E278" i="5"/>
  <c r="F278" i="5" s="1"/>
  <c r="B279" i="5" s="1"/>
  <c r="M142" i="9"/>
  <c r="F141" i="9"/>
  <c r="K141" i="9" s="1"/>
  <c r="K187" i="10" l="1"/>
  <c r="L188" i="10" s="1"/>
  <c r="E172" i="12"/>
  <c r="T171" i="12"/>
  <c r="U171" i="12"/>
  <c r="V171" i="12" s="1"/>
  <c r="H171" i="12"/>
  <c r="L142" i="9"/>
  <c r="B142" i="9"/>
  <c r="O187" i="10"/>
  <c r="S187" i="10"/>
  <c r="Q187" i="10"/>
  <c r="P187" i="10"/>
  <c r="M188" i="10"/>
  <c r="B188" i="10" s="1"/>
  <c r="R187" i="10"/>
  <c r="G279" i="5"/>
  <c r="D278" i="5"/>
  <c r="C278" i="5"/>
  <c r="R172" i="12" l="1"/>
  <c r="O172" i="12"/>
  <c r="S172" i="12"/>
  <c r="P172" i="12"/>
  <c r="Q172" i="12"/>
  <c r="F172" i="12"/>
  <c r="K172" i="12" s="1"/>
  <c r="L173" i="12" s="1"/>
  <c r="M173" i="12"/>
  <c r="G188" i="10"/>
  <c r="D187" i="10"/>
  <c r="N189" i="10"/>
  <c r="C187" i="10"/>
  <c r="U187" i="10" s="1"/>
  <c r="J189" i="10"/>
  <c r="H278" i="5"/>
  <c r="E279" i="5"/>
  <c r="F279" i="5" s="1"/>
  <c r="B280" i="5" s="1"/>
  <c r="N143" i="9"/>
  <c r="D141" i="9"/>
  <c r="G142" i="9"/>
  <c r="C141" i="9"/>
  <c r="J143" i="9"/>
  <c r="B173" i="12" l="1"/>
  <c r="J174" i="12" s="1"/>
  <c r="H141" i="9"/>
  <c r="E142" i="9"/>
  <c r="E188" i="10"/>
  <c r="F188" i="10" s="1"/>
  <c r="T187" i="10"/>
  <c r="H187" i="10"/>
  <c r="V187" i="10"/>
  <c r="K188" i="10" s="1"/>
  <c r="L189" i="10" s="1"/>
  <c r="G280" i="5"/>
  <c r="D279" i="5"/>
  <c r="C279" i="5"/>
  <c r="N174" i="12" l="1"/>
  <c r="C172" i="12"/>
  <c r="D172" i="12"/>
  <c r="G173" i="12"/>
  <c r="H172" i="12"/>
  <c r="E173" i="12"/>
  <c r="T172" i="12"/>
  <c r="U172" i="12"/>
  <c r="V172" i="12" s="1"/>
  <c r="R188" i="10"/>
  <c r="Q188" i="10"/>
  <c r="O188" i="10"/>
  <c r="M189" i="10"/>
  <c r="B189" i="10" s="1"/>
  <c r="P188" i="10"/>
  <c r="S188" i="10"/>
  <c r="M143" i="9"/>
  <c r="F142" i="9"/>
  <c r="K142" i="9" s="1"/>
  <c r="H279" i="5"/>
  <c r="E280" i="5"/>
  <c r="F280" i="5" s="1"/>
  <c r="B281" i="5" s="1"/>
  <c r="O173" i="12" l="1"/>
  <c r="R173" i="12"/>
  <c r="S173" i="12"/>
  <c r="Q173" i="12"/>
  <c r="F173" i="12"/>
  <c r="K173" i="12" s="1"/>
  <c r="L174" i="12" s="1"/>
  <c r="P173" i="12"/>
  <c r="M174" i="12"/>
  <c r="G189" i="10"/>
  <c r="D188" i="10"/>
  <c r="N190" i="10"/>
  <c r="C188" i="10"/>
  <c r="U188" i="10" s="1"/>
  <c r="J190" i="10"/>
  <c r="B143" i="9"/>
  <c r="L143" i="9"/>
  <c r="D280" i="5"/>
  <c r="G281" i="5"/>
  <c r="C280" i="5"/>
  <c r="B174" i="12" l="1"/>
  <c r="J175" i="12" s="1"/>
  <c r="D142" i="9"/>
  <c r="N144" i="9"/>
  <c r="C142" i="9"/>
  <c r="G143" i="9"/>
  <c r="J144" i="9"/>
  <c r="T188" i="10"/>
  <c r="E189" i="10"/>
  <c r="F189" i="10" s="1"/>
  <c r="H188" i="10"/>
  <c r="V188" i="10"/>
  <c r="H280" i="5"/>
  <c r="E281" i="5"/>
  <c r="F281" i="5" s="1"/>
  <c r="B282" i="5" s="1"/>
  <c r="K189" i="10" l="1"/>
  <c r="L190" i="10" s="1"/>
  <c r="G174" i="12"/>
  <c r="N175" i="12"/>
  <c r="C173" i="12"/>
  <c r="T173" i="12" s="1"/>
  <c r="D173" i="12"/>
  <c r="D281" i="5"/>
  <c r="G282" i="5"/>
  <c r="C281" i="5"/>
  <c r="H142" i="9"/>
  <c r="E143" i="9"/>
  <c r="R189" i="10"/>
  <c r="O189" i="10"/>
  <c r="Q189" i="10"/>
  <c r="S189" i="10"/>
  <c r="M190" i="10"/>
  <c r="B190" i="10" s="1"/>
  <c r="P189" i="10"/>
  <c r="U173" i="12" l="1"/>
  <c r="V173" i="12" s="1"/>
  <c r="H173" i="12"/>
  <c r="E174" i="12"/>
  <c r="S174" i="12" s="1"/>
  <c r="N191" i="10"/>
  <c r="D189" i="10"/>
  <c r="G190" i="10"/>
  <c r="C189" i="10"/>
  <c r="U189" i="10" s="1"/>
  <c r="J191" i="10"/>
  <c r="M144" i="9"/>
  <c r="F143" i="9"/>
  <c r="K143" i="9" s="1"/>
  <c r="H281" i="5"/>
  <c r="E282" i="5"/>
  <c r="F282" i="5" s="1"/>
  <c r="B283" i="5" s="1"/>
  <c r="M175" i="12" l="1"/>
  <c r="O174" i="12"/>
  <c r="R174" i="12"/>
  <c r="P174" i="12"/>
  <c r="F174" i="12"/>
  <c r="K174" i="12" s="1"/>
  <c r="L175" i="12" s="1"/>
  <c r="Q174" i="12"/>
  <c r="H189" i="10"/>
  <c r="E190" i="10"/>
  <c r="F190" i="10" s="1"/>
  <c r="T189" i="10"/>
  <c r="V189" i="10"/>
  <c r="D282" i="5"/>
  <c r="G283" i="5"/>
  <c r="C282" i="5"/>
  <c r="L144" i="9"/>
  <c r="B144" i="9"/>
  <c r="K190" i="10" l="1"/>
  <c r="L191" i="10" s="1"/>
  <c r="B175" i="12"/>
  <c r="C174" i="12" s="1"/>
  <c r="H282" i="5"/>
  <c r="E283" i="5"/>
  <c r="F283" i="5" s="1"/>
  <c r="B284" i="5" s="1"/>
  <c r="R190" i="10"/>
  <c r="P190" i="10"/>
  <c r="O190" i="10"/>
  <c r="M191" i="10"/>
  <c r="B191" i="10" s="1"/>
  <c r="Q190" i="10"/>
  <c r="S190" i="10"/>
  <c r="N145" i="9"/>
  <c r="G144" i="9"/>
  <c r="D143" i="9"/>
  <c r="C143" i="9"/>
  <c r="J145" i="9"/>
  <c r="D174" i="12" l="1"/>
  <c r="N176" i="12"/>
  <c r="J176" i="12"/>
  <c r="G175" i="12"/>
  <c r="E175" i="12"/>
  <c r="H174" i="12"/>
  <c r="U174" i="12"/>
  <c r="V174" i="12" s="1"/>
  <c r="T174" i="12"/>
  <c r="D190" i="10"/>
  <c r="G191" i="10"/>
  <c r="N192" i="10"/>
  <c r="C190" i="10"/>
  <c r="U190" i="10" s="1"/>
  <c r="J192" i="10"/>
  <c r="E144" i="9"/>
  <c r="H143" i="9"/>
  <c r="D283" i="5"/>
  <c r="G284" i="5"/>
  <c r="C283" i="5"/>
  <c r="M176" i="12" l="1"/>
  <c r="P175" i="12"/>
  <c r="R175" i="12"/>
  <c r="S175" i="12"/>
  <c r="O175" i="12"/>
  <c r="Q175" i="12"/>
  <c r="F175" i="12"/>
  <c r="K175" i="12" s="1"/>
  <c r="L176" i="12" s="1"/>
  <c r="E191" i="10"/>
  <c r="F191" i="10" s="1"/>
  <c r="T190" i="10"/>
  <c r="H190" i="10"/>
  <c r="V190" i="10"/>
  <c r="H283" i="5"/>
  <c r="E284" i="5"/>
  <c r="F284" i="5" s="1"/>
  <c r="B285" i="5" s="1"/>
  <c r="F144" i="9"/>
  <c r="K144" i="9" s="1"/>
  <c r="M145" i="9"/>
  <c r="K191" i="10" l="1"/>
  <c r="L192" i="10" s="1"/>
  <c r="B176" i="12"/>
  <c r="C175" i="12" s="1"/>
  <c r="D284" i="5"/>
  <c r="G285" i="5"/>
  <c r="C284" i="5"/>
  <c r="L145" i="9"/>
  <c r="B145" i="9"/>
  <c r="M192" i="10"/>
  <c r="B192" i="10" s="1"/>
  <c r="Q191" i="10"/>
  <c r="S191" i="10"/>
  <c r="P191" i="10"/>
  <c r="R191" i="10"/>
  <c r="O191" i="10"/>
  <c r="G176" i="12" l="1"/>
  <c r="D175" i="12"/>
  <c r="N177" i="12"/>
  <c r="J177" i="12"/>
  <c r="T175" i="12"/>
  <c r="H175" i="12"/>
  <c r="E176" i="12"/>
  <c r="U175" i="12"/>
  <c r="V175" i="12" s="1"/>
  <c r="G192" i="10"/>
  <c r="D191" i="10"/>
  <c r="N193" i="10"/>
  <c r="C191" i="10"/>
  <c r="U191" i="10" s="1"/>
  <c r="J193" i="10"/>
  <c r="H284" i="5"/>
  <c r="E285" i="5"/>
  <c r="F285" i="5" s="1"/>
  <c r="B286" i="5" s="1"/>
  <c r="G145" i="9"/>
  <c r="N146" i="9"/>
  <c r="D144" i="9"/>
  <c r="C144" i="9"/>
  <c r="J146" i="9"/>
  <c r="R176" i="12" l="1"/>
  <c r="P176" i="12"/>
  <c r="Q176" i="12"/>
  <c r="M177" i="12"/>
  <c r="S176" i="12"/>
  <c r="F176" i="12"/>
  <c r="K176" i="12" s="1"/>
  <c r="L177" i="12" s="1"/>
  <c r="O176" i="12"/>
  <c r="E145" i="9"/>
  <c r="H144" i="9"/>
  <c r="E192" i="10"/>
  <c r="F192" i="10" s="1"/>
  <c r="T191" i="10"/>
  <c r="H191" i="10"/>
  <c r="V191" i="10"/>
  <c r="K192" i="10" s="1"/>
  <c r="L193" i="10" s="1"/>
  <c r="D285" i="5"/>
  <c r="G286" i="5"/>
  <c r="C285" i="5"/>
  <c r="B177" i="12" l="1"/>
  <c r="N178" i="12" s="1"/>
  <c r="M193" i="10"/>
  <c r="B193" i="10" s="1"/>
  <c r="O192" i="10"/>
  <c r="S192" i="10"/>
  <c r="Q192" i="10"/>
  <c r="P192" i="10"/>
  <c r="R192" i="10"/>
  <c r="F145" i="9"/>
  <c r="K145" i="9" s="1"/>
  <c r="M146" i="9"/>
  <c r="H285" i="5"/>
  <c r="E286" i="5"/>
  <c r="F286" i="5" s="1"/>
  <c r="B287" i="5" s="1"/>
  <c r="D176" i="12" l="1"/>
  <c r="G177" i="12"/>
  <c r="C176" i="12"/>
  <c r="U176" i="12" s="1"/>
  <c r="V176" i="12" s="1"/>
  <c r="J178" i="12"/>
  <c r="L146" i="9"/>
  <c r="B146" i="9"/>
  <c r="D286" i="5"/>
  <c r="G287" i="5"/>
  <c r="C286" i="5"/>
  <c r="D192" i="10"/>
  <c r="N194" i="10"/>
  <c r="G193" i="10"/>
  <c r="C192" i="10"/>
  <c r="U192" i="10" s="1"/>
  <c r="J194" i="10"/>
  <c r="E177" i="12" l="1"/>
  <c r="M178" i="12" s="1"/>
  <c r="T176" i="12"/>
  <c r="H176" i="12"/>
  <c r="E193" i="10"/>
  <c r="F193" i="10" s="1"/>
  <c r="H192" i="10"/>
  <c r="T192" i="10"/>
  <c r="V192" i="10"/>
  <c r="K193" i="10" s="1"/>
  <c r="L194" i="10" s="1"/>
  <c r="H286" i="5"/>
  <c r="E287" i="5"/>
  <c r="F287" i="5" s="1"/>
  <c r="B288" i="5" s="1"/>
  <c r="N147" i="9"/>
  <c r="D145" i="9"/>
  <c r="G146" i="9"/>
  <c r="C145" i="9"/>
  <c r="J147" i="9"/>
  <c r="P177" i="12" l="1"/>
  <c r="S177" i="12"/>
  <c r="O177" i="12"/>
  <c r="Q177" i="12"/>
  <c r="F177" i="12"/>
  <c r="K177" i="12" s="1"/>
  <c r="L178" i="12" s="1"/>
  <c r="B178" i="12" s="1"/>
  <c r="R177" i="12"/>
  <c r="M194" i="10"/>
  <c r="B194" i="10" s="1"/>
  <c r="O193" i="10"/>
  <c r="R193" i="10"/>
  <c r="Q193" i="10"/>
  <c r="S193" i="10"/>
  <c r="P193" i="10"/>
  <c r="D287" i="5"/>
  <c r="G288" i="5"/>
  <c r="C287" i="5"/>
  <c r="H145" i="9"/>
  <c r="E146" i="9"/>
  <c r="C177" i="12" l="1"/>
  <c r="N179" i="12"/>
  <c r="J179" i="12"/>
  <c r="G178" i="12"/>
  <c r="D177" i="12"/>
  <c r="D193" i="10"/>
  <c r="N195" i="10"/>
  <c r="G194" i="10"/>
  <c r="C193" i="10"/>
  <c r="U193" i="10" s="1"/>
  <c r="J195" i="10"/>
  <c r="M147" i="9"/>
  <c r="F146" i="9"/>
  <c r="K146" i="9" s="1"/>
  <c r="H287" i="5"/>
  <c r="E288" i="5"/>
  <c r="F288" i="5" s="1"/>
  <c r="B289" i="5" s="1"/>
  <c r="U177" i="12" l="1"/>
  <c r="V177" i="12" s="1"/>
  <c r="T177" i="12"/>
  <c r="H177" i="12"/>
  <c r="E178" i="12"/>
  <c r="G289" i="5"/>
  <c r="D288" i="5"/>
  <c r="C288" i="5"/>
  <c r="E194" i="10"/>
  <c r="F194" i="10" s="1"/>
  <c r="T193" i="10"/>
  <c r="H193" i="10"/>
  <c r="V193" i="10"/>
  <c r="L147" i="9"/>
  <c r="B147" i="9"/>
  <c r="K194" i="10" l="1"/>
  <c r="L195" i="10" s="1"/>
  <c r="S178" i="12"/>
  <c r="O178" i="12"/>
  <c r="F178" i="12"/>
  <c r="K178" i="12" s="1"/>
  <c r="L179" i="12" s="1"/>
  <c r="P178" i="12"/>
  <c r="M179" i="12"/>
  <c r="Q178" i="12"/>
  <c r="R178" i="12"/>
  <c r="D146" i="9"/>
  <c r="N148" i="9"/>
  <c r="G147" i="9"/>
  <c r="C146" i="9"/>
  <c r="J148" i="9"/>
  <c r="P194" i="10"/>
  <c r="R194" i="10"/>
  <c r="Q194" i="10"/>
  <c r="S194" i="10"/>
  <c r="O194" i="10"/>
  <c r="M195" i="10"/>
  <c r="B195" i="10" s="1"/>
  <c r="H288" i="5"/>
  <c r="E289" i="5"/>
  <c r="F289" i="5" s="1"/>
  <c r="B290" i="5" s="1"/>
  <c r="B179" i="12" l="1"/>
  <c r="D178" i="12" s="1"/>
  <c r="G195" i="10"/>
  <c r="N196" i="10"/>
  <c r="D194" i="10"/>
  <c r="C194" i="10"/>
  <c r="U194" i="10" s="1"/>
  <c r="J196" i="10"/>
  <c r="H146" i="9"/>
  <c r="E147" i="9"/>
  <c r="D289" i="5"/>
  <c r="G290" i="5"/>
  <c r="C289" i="5"/>
  <c r="C178" i="12" l="1"/>
  <c r="U178" i="12" s="1"/>
  <c r="V178" i="12" s="1"/>
  <c r="J180" i="12"/>
  <c r="N180" i="12"/>
  <c r="G179" i="12"/>
  <c r="H194" i="10"/>
  <c r="T194" i="10"/>
  <c r="E195" i="10"/>
  <c r="F195" i="10" s="1"/>
  <c r="V194" i="10"/>
  <c r="K195" i="10" s="1"/>
  <c r="L196" i="10" s="1"/>
  <c r="H289" i="5"/>
  <c r="E290" i="5"/>
  <c r="F290" i="5" s="1"/>
  <c r="B291" i="5" s="1"/>
  <c r="M148" i="9"/>
  <c r="F147" i="9"/>
  <c r="K147" i="9" s="1"/>
  <c r="T178" i="12" l="1"/>
  <c r="H178" i="12"/>
  <c r="E179" i="12"/>
  <c r="P179" i="12" s="1"/>
  <c r="L148" i="9"/>
  <c r="B148" i="9"/>
  <c r="G291" i="5"/>
  <c r="D290" i="5"/>
  <c r="C290" i="5"/>
  <c r="S195" i="10"/>
  <c r="M196" i="10"/>
  <c r="B196" i="10" s="1"/>
  <c r="R195" i="10"/>
  <c r="P195" i="10"/>
  <c r="Q195" i="10"/>
  <c r="O195" i="10"/>
  <c r="F179" i="12" l="1"/>
  <c r="K179" i="12" s="1"/>
  <c r="L180" i="12" s="1"/>
  <c r="M180" i="12"/>
  <c r="R179" i="12"/>
  <c r="O179" i="12"/>
  <c r="Q179" i="12"/>
  <c r="S179" i="12"/>
  <c r="G196" i="10"/>
  <c r="N197" i="10"/>
  <c r="D195" i="10"/>
  <c r="C195" i="10"/>
  <c r="U195" i="10" s="1"/>
  <c r="J197" i="10"/>
  <c r="H290" i="5"/>
  <c r="E291" i="5"/>
  <c r="F291" i="5" s="1"/>
  <c r="B292" i="5" s="1"/>
  <c r="N149" i="9"/>
  <c r="D147" i="9"/>
  <c r="G148" i="9"/>
  <c r="C147" i="9"/>
  <c r="J149" i="9"/>
  <c r="B180" i="12" l="1"/>
  <c r="N181" i="12" s="1"/>
  <c r="H147" i="9"/>
  <c r="E148" i="9"/>
  <c r="H195" i="10"/>
  <c r="E196" i="10"/>
  <c r="F196" i="10" s="1"/>
  <c r="T195" i="10"/>
  <c r="V195" i="10"/>
  <c r="K196" i="10" s="1"/>
  <c r="L197" i="10" s="1"/>
  <c r="D291" i="5"/>
  <c r="G292" i="5"/>
  <c r="C291" i="5"/>
  <c r="J181" i="12" l="1"/>
  <c r="C179" i="12"/>
  <c r="U179" i="12" s="1"/>
  <c r="V179" i="12" s="1"/>
  <c r="G180" i="12"/>
  <c r="D179" i="12"/>
  <c r="Q196" i="10"/>
  <c r="R196" i="10"/>
  <c r="O196" i="10"/>
  <c r="P196" i="10"/>
  <c r="M197" i="10"/>
  <c r="B197" i="10" s="1"/>
  <c r="S196" i="10"/>
  <c r="H291" i="5"/>
  <c r="E292" i="5"/>
  <c r="F292" i="5" s="1"/>
  <c r="B293" i="5" s="1"/>
  <c r="F148" i="9"/>
  <c r="K148" i="9" s="1"/>
  <c r="M149" i="9"/>
  <c r="E180" i="12" l="1"/>
  <c r="T179" i="12"/>
  <c r="H179" i="12"/>
  <c r="G197" i="10"/>
  <c r="D196" i="10"/>
  <c r="N198" i="10"/>
  <c r="C196" i="10"/>
  <c r="U196" i="10" s="1"/>
  <c r="J198" i="10"/>
  <c r="D292" i="5"/>
  <c r="G293" i="5"/>
  <c r="C292" i="5"/>
  <c r="B149" i="9"/>
  <c r="L149" i="9"/>
  <c r="F180" i="12" l="1"/>
  <c r="K180" i="12" s="1"/>
  <c r="L181" i="12" s="1"/>
  <c r="S180" i="12"/>
  <c r="Q180" i="12"/>
  <c r="M181" i="12"/>
  <c r="O180" i="12"/>
  <c r="R180" i="12"/>
  <c r="P180" i="12"/>
  <c r="G149" i="9"/>
  <c r="D148" i="9"/>
  <c r="N150" i="9"/>
  <c r="C148" i="9"/>
  <c r="J150" i="9"/>
  <c r="H196" i="10"/>
  <c r="T196" i="10"/>
  <c r="E197" i="10"/>
  <c r="F197" i="10" s="1"/>
  <c r="V196" i="10"/>
  <c r="K197" i="10" s="1"/>
  <c r="L198" i="10" s="1"/>
  <c r="H292" i="5"/>
  <c r="E293" i="5"/>
  <c r="F293" i="5" s="1"/>
  <c r="B294" i="5" s="1"/>
  <c r="B181" i="12" l="1"/>
  <c r="G181" i="12" s="1"/>
  <c r="D293" i="5"/>
  <c r="G294" i="5"/>
  <c r="C293" i="5"/>
  <c r="E149" i="9"/>
  <c r="H148" i="9"/>
  <c r="O197" i="10"/>
  <c r="M198" i="10"/>
  <c r="B198" i="10" s="1"/>
  <c r="R197" i="10"/>
  <c r="P197" i="10"/>
  <c r="Q197" i="10"/>
  <c r="S197" i="10"/>
  <c r="D180" i="12" l="1"/>
  <c r="J182" i="12"/>
  <c r="C180" i="12"/>
  <c r="T180" i="12" s="1"/>
  <c r="N182" i="12"/>
  <c r="D197" i="10"/>
  <c r="N199" i="10"/>
  <c r="G198" i="10"/>
  <c r="C197" i="10"/>
  <c r="U197" i="10" s="1"/>
  <c r="J199" i="10"/>
  <c r="M150" i="9"/>
  <c r="F149" i="9"/>
  <c r="K149" i="9" s="1"/>
  <c r="H293" i="5"/>
  <c r="E294" i="5"/>
  <c r="F294" i="5" s="1"/>
  <c r="B295" i="5" s="1"/>
  <c r="U180" i="12" l="1"/>
  <c r="V180" i="12" s="1"/>
  <c r="H180" i="12"/>
  <c r="E181" i="12"/>
  <c r="P181" i="12" s="1"/>
  <c r="H197" i="10"/>
  <c r="E198" i="10"/>
  <c r="F198" i="10" s="1"/>
  <c r="T197" i="10"/>
  <c r="V197" i="10"/>
  <c r="K198" i="10" s="1"/>
  <c r="L199" i="10" s="1"/>
  <c r="D294" i="5"/>
  <c r="G295" i="5"/>
  <c r="C294" i="5"/>
  <c r="L150" i="9"/>
  <c r="B150" i="9"/>
  <c r="O181" i="12" l="1"/>
  <c r="Q181" i="12"/>
  <c r="M182" i="12"/>
  <c r="F181" i="12"/>
  <c r="K181" i="12" s="1"/>
  <c r="L182" i="12" s="1"/>
  <c r="B182" i="12" s="1"/>
  <c r="G182" i="12" s="1"/>
  <c r="S181" i="12"/>
  <c r="R181" i="12"/>
  <c r="H294" i="5"/>
  <c r="E295" i="5"/>
  <c r="F295" i="5" s="1"/>
  <c r="B296" i="5" s="1"/>
  <c r="M199" i="10"/>
  <c r="B199" i="10" s="1"/>
  <c r="R198" i="10"/>
  <c r="P198" i="10"/>
  <c r="Q198" i="10"/>
  <c r="S198" i="10"/>
  <c r="O198" i="10"/>
  <c r="G150" i="9"/>
  <c r="D149" i="9"/>
  <c r="N151" i="9"/>
  <c r="C149" i="9"/>
  <c r="J151" i="9"/>
  <c r="J183" i="12" l="1"/>
  <c r="N183" i="12"/>
  <c r="D181" i="12"/>
  <c r="C181" i="12"/>
  <c r="E182" i="12" s="1"/>
  <c r="O182" i="12" s="1"/>
  <c r="G199" i="10"/>
  <c r="N200" i="10"/>
  <c r="D198" i="10"/>
  <c r="C198" i="10"/>
  <c r="U198" i="10" s="1"/>
  <c r="J200" i="10"/>
  <c r="E150" i="9"/>
  <c r="H149" i="9"/>
  <c r="D295" i="5"/>
  <c r="G296" i="5"/>
  <c r="C295" i="5"/>
  <c r="H181" i="12" l="1"/>
  <c r="U181" i="12"/>
  <c r="V181" i="12" s="1"/>
  <c r="T181" i="12"/>
  <c r="Q182" i="12"/>
  <c r="M183" i="12"/>
  <c r="S182" i="12"/>
  <c r="F182" i="12"/>
  <c r="K182" i="12" s="1"/>
  <c r="L183" i="12" s="1"/>
  <c r="R182" i="12"/>
  <c r="P182" i="12"/>
  <c r="M151" i="9"/>
  <c r="F150" i="9"/>
  <c r="K150" i="9" s="1"/>
  <c r="T198" i="10"/>
  <c r="E199" i="10"/>
  <c r="F199" i="10" s="1"/>
  <c r="H198" i="10"/>
  <c r="V198" i="10"/>
  <c r="K199" i="10" s="1"/>
  <c r="L200" i="10" s="1"/>
  <c r="H295" i="5"/>
  <c r="E296" i="5"/>
  <c r="F296" i="5" s="1"/>
  <c r="B297" i="5" s="1"/>
  <c r="B183" i="12" l="1"/>
  <c r="C182" i="12" s="1"/>
  <c r="H182" i="12" s="1"/>
  <c r="Q199" i="10"/>
  <c r="M200" i="10"/>
  <c r="B200" i="10" s="1"/>
  <c r="P199" i="10"/>
  <c r="O199" i="10"/>
  <c r="S199" i="10"/>
  <c r="R199" i="10"/>
  <c r="L151" i="9"/>
  <c r="B151" i="9"/>
  <c r="D296" i="5"/>
  <c r="G297" i="5"/>
  <c r="C296" i="5"/>
  <c r="E183" i="12" l="1"/>
  <c r="M184" i="12" s="1"/>
  <c r="T182" i="12"/>
  <c r="U182" i="12"/>
  <c r="V182" i="12" s="1"/>
  <c r="J184" i="12"/>
  <c r="D182" i="12"/>
  <c r="G183" i="12"/>
  <c r="N184" i="12"/>
  <c r="G200" i="10"/>
  <c r="N201" i="10"/>
  <c r="D199" i="10"/>
  <c r="C199" i="10"/>
  <c r="U199" i="10" s="1"/>
  <c r="J201" i="10"/>
  <c r="H296" i="5"/>
  <c r="E297" i="5"/>
  <c r="F297" i="5" s="1"/>
  <c r="B298" i="5" s="1"/>
  <c r="G151" i="9"/>
  <c r="N152" i="9"/>
  <c r="D150" i="9"/>
  <c r="C150" i="9"/>
  <c r="J152" i="9"/>
  <c r="F183" i="12" l="1"/>
  <c r="K183" i="12" s="1"/>
  <c r="L184" i="12" s="1"/>
  <c r="B184" i="12" s="1"/>
  <c r="Q183" i="12"/>
  <c r="R183" i="12"/>
  <c r="P183" i="12"/>
  <c r="S183" i="12"/>
  <c r="O183" i="12"/>
  <c r="D297" i="5"/>
  <c r="G298" i="5"/>
  <c r="C297" i="5"/>
  <c r="T199" i="10"/>
  <c r="E200" i="10"/>
  <c r="F200" i="10" s="1"/>
  <c r="H199" i="10"/>
  <c r="V199" i="10"/>
  <c r="K200" i="10" s="1"/>
  <c r="L201" i="10" s="1"/>
  <c r="H150" i="9"/>
  <c r="E151" i="9"/>
  <c r="N185" i="12" l="1"/>
  <c r="D183" i="12"/>
  <c r="G184" i="12"/>
  <c r="C183" i="12"/>
  <c r="T183" i="12" s="1"/>
  <c r="J185" i="12"/>
  <c r="M201" i="10"/>
  <c r="B201" i="10" s="1"/>
  <c r="Q200" i="10"/>
  <c r="O200" i="10"/>
  <c r="P200" i="10"/>
  <c r="R200" i="10"/>
  <c r="S200" i="10"/>
  <c r="F151" i="9"/>
  <c r="K151" i="9" s="1"/>
  <c r="M152" i="9"/>
  <c r="H297" i="5"/>
  <c r="E298" i="5"/>
  <c r="F298" i="5" s="1"/>
  <c r="B299" i="5" s="1"/>
  <c r="H183" i="12" l="1"/>
  <c r="E184" i="12"/>
  <c r="R184" i="12" s="1"/>
  <c r="U183" i="12"/>
  <c r="V183" i="12" s="1"/>
  <c r="G201" i="10"/>
  <c r="D200" i="10"/>
  <c r="N202" i="10"/>
  <c r="C200" i="10"/>
  <c r="U200" i="10" s="1"/>
  <c r="J202" i="10"/>
  <c r="L152" i="9"/>
  <c r="B152" i="9"/>
  <c r="D298" i="5"/>
  <c r="G299" i="5"/>
  <c r="C298" i="5"/>
  <c r="Q184" i="12" l="1"/>
  <c r="F184" i="12"/>
  <c r="K184" i="12" s="1"/>
  <c r="L185" i="12" s="1"/>
  <c r="P184" i="12"/>
  <c r="O184" i="12"/>
  <c r="M185" i="12"/>
  <c r="S184" i="12"/>
  <c r="T200" i="10"/>
  <c r="E201" i="10"/>
  <c r="F201" i="10" s="1"/>
  <c r="H200" i="10"/>
  <c r="V200" i="10"/>
  <c r="H298" i="5"/>
  <c r="E299" i="5"/>
  <c r="F299" i="5" s="1"/>
  <c r="B300" i="5" s="1"/>
  <c r="G152" i="9"/>
  <c r="N153" i="9"/>
  <c r="D151" i="9"/>
  <c r="C151" i="9"/>
  <c r="J153" i="9"/>
  <c r="K201" i="10" l="1"/>
  <c r="L202" i="10" s="1"/>
  <c r="B185" i="12"/>
  <c r="J186" i="12" s="1"/>
  <c r="G300" i="5"/>
  <c r="D299" i="5"/>
  <c r="C299" i="5"/>
  <c r="H151" i="9"/>
  <c r="E152" i="9"/>
  <c r="M202" i="10"/>
  <c r="B202" i="10" s="1"/>
  <c r="Q201" i="10"/>
  <c r="P201" i="10"/>
  <c r="S201" i="10"/>
  <c r="O201" i="10"/>
  <c r="R201" i="10"/>
  <c r="D184" i="12" l="1"/>
  <c r="N186" i="12"/>
  <c r="G185" i="12"/>
  <c r="C184" i="12"/>
  <c r="N203" i="10"/>
  <c r="G202" i="10"/>
  <c r="D201" i="10"/>
  <c r="C201" i="10"/>
  <c r="U201" i="10" s="1"/>
  <c r="J203" i="10"/>
  <c r="F152" i="9"/>
  <c r="K152" i="9" s="1"/>
  <c r="M153" i="9"/>
  <c r="H299" i="5"/>
  <c r="E300" i="5"/>
  <c r="F300" i="5" s="1"/>
  <c r="B301" i="5" s="1"/>
  <c r="E185" i="12" l="1"/>
  <c r="H184" i="12"/>
  <c r="T184" i="12"/>
  <c r="U184" i="12"/>
  <c r="V184" i="12" s="1"/>
  <c r="L153" i="9"/>
  <c r="B153" i="9"/>
  <c r="E202" i="10"/>
  <c r="F202" i="10" s="1"/>
  <c r="H201" i="10"/>
  <c r="T201" i="10"/>
  <c r="V201" i="10"/>
  <c r="K202" i="10" s="1"/>
  <c r="L203" i="10" s="1"/>
  <c r="D300" i="5"/>
  <c r="G301" i="5"/>
  <c r="C300" i="5"/>
  <c r="P185" i="12" l="1"/>
  <c r="R185" i="12"/>
  <c r="F185" i="12"/>
  <c r="K185" i="12" s="1"/>
  <c r="L186" i="12" s="1"/>
  <c r="M186" i="12"/>
  <c r="S185" i="12"/>
  <c r="Q185" i="12"/>
  <c r="O185" i="12"/>
  <c r="R202" i="10"/>
  <c r="O202" i="10"/>
  <c r="Q202" i="10"/>
  <c r="P202" i="10"/>
  <c r="S202" i="10"/>
  <c r="M203" i="10"/>
  <c r="B203" i="10" s="1"/>
  <c r="N154" i="9"/>
  <c r="G153" i="9"/>
  <c r="D152" i="9"/>
  <c r="C152" i="9"/>
  <c r="J154" i="9"/>
  <c r="H300" i="5"/>
  <c r="E301" i="5"/>
  <c r="F301" i="5" s="1"/>
  <c r="B302" i="5" s="1"/>
  <c r="B186" i="12" l="1"/>
  <c r="C185" i="12" s="1"/>
  <c r="G203" i="10"/>
  <c r="N204" i="10"/>
  <c r="D202" i="10"/>
  <c r="C202" i="10"/>
  <c r="U202" i="10" s="1"/>
  <c r="J204" i="10"/>
  <c r="D301" i="5"/>
  <c r="G302" i="5"/>
  <c r="C301" i="5"/>
  <c r="E153" i="9"/>
  <c r="H152" i="9"/>
  <c r="G186" i="12" l="1"/>
  <c r="N187" i="12"/>
  <c r="D185" i="12"/>
  <c r="J187" i="12"/>
  <c r="H185" i="12"/>
  <c r="T185" i="12"/>
  <c r="U185" i="12"/>
  <c r="V185" i="12" s="1"/>
  <c r="E186" i="12"/>
  <c r="M154" i="9"/>
  <c r="F153" i="9"/>
  <c r="K153" i="9" s="1"/>
  <c r="E203" i="10"/>
  <c r="F203" i="10" s="1"/>
  <c r="H202" i="10"/>
  <c r="T202" i="10"/>
  <c r="V202" i="10"/>
  <c r="K203" i="10" s="1"/>
  <c r="L204" i="10" s="1"/>
  <c r="H301" i="5"/>
  <c r="E302" i="5"/>
  <c r="F302" i="5" s="1"/>
  <c r="B303" i="5" s="1"/>
  <c r="R186" i="12" l="1"/>
  <c r="P186" i="12"/>
  <c r="S186" i="12"/>
  <c r="F186" i="12"/>
  <c r="K186" i="12" s="1"/>
  <c r="L187" i="12" s="1"/>
  <c r="Q186" i="12"/>
  <c r="M187" i="12"/>
  <c r="O186" i="12"/>
  <c r="P203" i="10"/>
  <c r="M204" i="10"/>
  <c r="B204" i="10" s="1"/>
  <c r="S203" i="10"/>
  <c r="R203" i="10"/>
  <c r="Q203" i="10"/>
  <c r="O203" i="10"/>
  <c r="D302" i="5"/>
  <c r="G303" i="5"/>
  <c r="C302" i="5"/>
  <c r="L154" i="9"/>
  <c r="B154" i="9"/>
  <c r="B187" i="12" l="1"/>
  <c r="D186" i="12" s="1"/>
  <c r="D203" i="10"/>
  <c r="G204" i="10"/>
  <c r="N205" i="10"/>
  <c r="C203" i="10"/>
  <c r="U203" i="10" s="1"/>
  <c r="J205" i="10"/>
  <c r="G154" i="9"/>
  <c r="N155" i="9"/>
  <c r="D153" i="9"/>
  <c r="C153" i="9"/>
  <c r="J155" i="9"/>
  <c r="H302" i="5"/>
  <c r="E303" i="5"/>
  <c r="F303" i="5" s="1"/>
  <c r="B304" i="5" s="1"/>
  <c r="J188" i="12" l="1"/>
  <c r="N188" i="12"/>
  <c r="G187" i="12"/>
  <c r="C186" i="12"/>
  <c r="T203" i="10"/>
  <c r="H203" i="10"/>
  <c r="E204" i="10"/>
  <c r="F204" i="10" s="1"/>
  <c r="V203" i="10"/>
  <c r="K204" i="10" s="1"/>
  <c r="L205" i="10" s="1"/>
  <c r="H153" i="9"/>
  <c r="E154" i="9"/>
  <c r="D303" i="5"/>
  <c r="G304" i="5"/>
  <c r="C303" i="5"/>
  <c r="H186" i="12" l="1"/>
  <c r="U186" i="12"/>
  <c r="V186" i="12" s="1"/>
  <c r="E187" i="12"/>
  <c r="T186" i="12"/>
  <c r="R204" i="10"/>
  <c r="P204" i="10"/>
  <c r="M205" i="10"/>
  <c r="B205" i="10" s="1"/>
  <c r="Q204" i="10"/>
  <c r="S204" i="10"/>
  <c r="O204" i="10"/>
  <c r="H303" i="5"/>
  <c r="E304" i="5"/>
  <c r="F304" i="5" s="1"/>
  <c r="B305" i="5" s="1"/>
  <c r="M155" i="9"/>
  <c r="F154" i="9"/>
  <c r="K154" i="9" s="1"/>
  <c r="F187" i="12" l="1"/>
  <c r="K187" i="12" s="1"/>
  <c r="L188" i="12" s="1"/>
  <c r="M188" i="12"/>
  <c r="Q187" i="12"/>
  <c r="P187" i="12"/>
  <c r="S187" i="12"/>
  <c r="R187" i="12"/>
  <c r="O187" i="12"/>
  <c r="N206" i="10"/>
  <c r="D204" i="10"/>
  <c r="G205" i="10"/>
  <c r="C204" i="10"/>
  <c r="U204" i="10" s="1"/>
  <c r="J206" i="10"/>
  <c r="G305" i="5"/>
  <c r="D304" i="5"/>
  <c r="C304" i="5"/>
  <c r="L155" i="9"/>
  <c r="B155" i="9"/>
  <c r="B188" i="12" l="1"/>
  <c r="T204" i="10"/>
  <c r="H204" i="10"/>
  <c r="E205" i="10"/>
  <c r="F205" i="10" s="1"/>
  <c r="V204" i="10"/>
  <c r="K205" i="10" s="1"/>
  <c r="L206" i="10" s="1"/>
  <c r="H304" i="5"/>
  <c r="E305" i="5"/>
  <c r="F305" i="5" s="1"/>
  <c r="B306" i="5" s="1"/>
  <c r="G155" i="9"/>
  <c r="N156" i="9"/>
  <c r="C154" i="9"/>
  <c r="D154" i="9"/>
  <c r="J156" i="9"/>
  <c r="C187" i="12" l="1"/>
  <c r="N189" i="12"/>
  <c r="D187" i="12"/>
  <c r="J189" i="12"/>
  <c r="G188" i="12"/>
  <c r="G306" i="5"/>
  <c r="D305" i="5"/>
  <c r="C305" i="5"/>
  <c r="S205" i="10"/>
  <c r="P205" i="10"/>
  <c r="R205" i="10"/>
  <c r="Q205" i="10"/>
  <c r="O205" i="10"/>
  <c r="M206" i="10"/>
  <c r="B206" i="10" s="1"/>
  <c r="H154" i="9"/>
  <c r="E155" i="9"/>
  <c r="E188" i="12" l="1"/>
  <c r="H187" i="12"/>
  <c r="U187" i="12"/>
  <c r="V187" i="12" s="1"/>
  <c r="T187" i="12"/>
  <c r="G206" i="10"/>
  <c r="N207" i="10"/>
  <c r="D205" i="10"/>
  <c r="C205" i="10"/>
  <c r="U205" i="10" s="1"/>
  <c r="J207" i="10"/>
  <c r="H305" i="5"/>
  <c r="E306" i="5"/>
  <c r="F306" i="5" s="1"/>
  <c r="B307" i="5" s="1"/>
  <c r="F155" i="9"/>
  <c r="K155" i="9" s="1"/>
  <c r="M156" i="9"/>
  <c r="M189" i="12" l="1"/>
  <c r="O188" i="12"/>
  <c r="R188" i="12"/>
  <c r="P188" i="12"/>
  <c r="Q188" i="12"/>
  <c r="S188" i="12"/>
  <c r="F188" i="12"/>
  <c r="K188" i="12" s="1"/>
  <c r="L189" i="12" s="1"/>
  <c r="D306" i="5"/>
  <c r="G307" i="5"/>
  <c r="C306" i="5"/>
  <c r="T205" i="10"/>
  <c r="H205" i="10"/>
  <c r="E206" i="10"/>
  <c r="F206" i="10" s="1"/>
  <c r="V205" i="10"/>
  <c r="K206" i="10" s="1"/>
  <c r="L207" i="10" s="1"/>
  <c r="L156" i="9"/>
  <c r="B156" i="9"/>
  <c r="B189" i="12" l="1"/>
  <c r="C188" i="12" s="1"/>
  <c r="S206" i="10"/>
  <c r="M207" i="10"/>
  <c r="B207" i="10" s="1"/>
  <c r="O206" i="10"/>
  <c r="P206" i="10"/>
  <c r="R206" i="10"/>
  <c r="Q206" i="10"/>
  <c r="H306" i="5"/>
  <c r="E307" i="5"/>
  <c r="F307" i="5" s="1"/>
  <c r="B308" i="5" s="1"/>
  <c r="N157" i="9"/>
  <c r="D155" i="9"/>
  <c r="G156" i="9"/>
  <c r="C155" i="9"/>
  <c r="J157" i="9"/>
  <c r="G189" i="12" l="1"/>
  <c r="D188" i="12"/>
  <c r="N190" i="12"/>
  <c r="J190" i="12"/>
  <c r="T188" i="12"/>
  <c r="U188" i="12"/>
  <c r="V188" i="12" s="1"/>
  <c r="E189" i="12"/>
  <c r="H188" i="12"/>
  <c r="N208" i="10"/>
  <c r="G207" i="10"/>
  <c r="D206" i="10"/>
  <c r="C206" i="10"/>
  <c r="U206" i="10" s="1"/>
  <c r="J208" i="10"/>
  <c r="E156" i="9"/>
  <c r="H155" i="9"/>
  <c r="G308" i="5"/>
  <c r="D307" i="5"/>
  <c r="C307" i="5"/>
  <c r="F189" i="12" l="1"/>
  <c r="K189" i="12" s="1"/>
  <c r="L190" i="12" s="1"/>
  <c r="P189" i="12"/>
  <c r="M190" i="12"/>
  <c r="S189" i="12"/>
  <c r="Q189" i="12"/>
  <c r="R189" i="12"/>
  <c r="O189" i="12"/>
  <c r="F156" i="9"/>
  <c r="K156" i="9" s="1"/>
  <c r="M157" i="9"/>
  <c r="T206" i="10"/>
  <c r="H206" i="10"/>
  <c r="E207" i="10"/>
  <c r="F207" i="10" s="1"/>
  <c r="V206" i="10"/>
  <c r="K207" i="10" s="1"/>
  <c r="L208" i="10" s="1"/>
  <c r="H307" i="5"/>
  <c r="E308" i="5"/>
  <c r="F308" i="5" s="1"/>
  <c r="B309" i="5" s="1"/>
  <c r="B190" i="12" l="1"/>
  <c r="N191" i="12" s="1"/>
  <c r="R207" i="10"/>
  <c r="O207" i="10"/>
  <c r="Q207" i="10"/>
  <c r="S207" i="10"/>
  <c r="P207" i="10"/>
  <c r="M208" i="10"/>
  <c r="B208" i="10" s="1"/>
  <c r="D308" i="5"/>
  <c r="G309" i="5"/>
  <c r="C308" i="5"/>
  <c r="L157" i="9"/>
  <c r="B157" i="9"/>
  <c r="G190" i="12" l="1"/>
  <c r="D189" i="12"/>
  <c r="J191" i="12"/>
  <c r="C189" i="12"/>
  <c r="H189" i="12" s="1"/>
  <c r="N209" i="10"/>
  <c r="G208" i="10"/>
  <c r="D207" i="10"/>
  <c r="C207" i="10"/>
  <c r="U207" i="10" s="1"/>
  <c r="J209" i="10"/>
  <c r="G157" i="9"/>
  <c r="N158" i="9"/>
  <c r="D156" i="9"/>
  <c r="C156" i="9"/>
  <c r="J158" i="9"/>
  <c r="H308" i="5"/>
  <c r="E309" i="5"/>
  <c r="F309" i="5" s="1"/>
  <c r="B310" i="5" s="1"/>
  <c r="E190" i="12" l="1"/>
  <c r="M191" i="12" s="1"/>
  <c r="T189" i="12"/>
  <c r="U189" i="12"/>
  <c r="V189" i="12" s="1"/>
  <c r="H156" i="9"/>
  <c r="E157" i="9"/>
  <c r="D309" i="5"/>
  <c r="G310" i="5"/>
  <c r="C309" i="5"/>
  <c r="H207" i="10"/>
  <c r="E208" i="10"/>
  <c r="F208" i="10" s="1"/>
  <c r="T207" i="10"/>
  <c r="V207" i="10"/>
  <c r="K208" i="10" s="1"/>
  <c r="L209" i="10" s="1"/>
  <c r="F190" i="12" l="1"/>
  <c r="K190" i="12" s="1"/>
  <c r="L191" i="12" s="1"/>
  <c r="B191" i="12" s="1"/>
  <c r="D190" i="12" s="1"/>
  <c r="Q190" i="12"/>
  <c r="S190" i="12"/>
  <c r="P190" i="12"/>
  <c r="O190" i="12"/>
  <c r="R190" i="12"/>
  <c r="S208" i="10"/>
  <c r="R208" i="10"/>
  <c r="O208" i="10"/>
  <c r="Q208" i="10"/>
  <c r="M209" i="10"/>
  <c r="B209" i="10" s="1"/>
  <c r="P208" i="10"/>
  <c r="H309" i="5"/>
  <c r="E310" i="5"/>
  <c r="F310" i="5" s="1"/>
  <c r="B311" i="5" s="1"/>
  <c r="M158" i="9"/>
  <c r="F157" i="9"/>
  <c r="K157" i="9" s="1"/>
  <c r="N192" i="12" l="1"/>
  <c r="J192" i="12"/>
  <c r="G191" i="12"/>
  <c r="C190" i="12"/>
  <c r="E191" i="12" s="1"/>
  <c r="D310" i="5"/>
  <c r="G311" i="5"/>
  <c r="C310" i="5"/>
  <c r="B158" i="9"/>
  <c r="L158" i="9"/>
  <c r="G209" i="10"/>
  <c r="D208" i="10"/>
  <c r="N210" i="10"/>
  <c r="C208" i="10"/>
  <c r="U208" i="10" s="1"/>
  <c r="J210" i="10"/>
  <c r="T190" i="12" l="1"/>
  <c r="H190" i="12"/>
  <c r="U190" i="12"/>
  <c r="V190" i="12" s="1"/>
  <c r="M192" i="12"/>
  <c r="P191" i="12"/>
  <c r="S191" i="12"/>
  <c r="O191" i="12"/>
  <c r="F191" i="12"/>
  <c r="K191" i="12" s="1"/>
  <c r="L192" i="12" s="1"/>
  <c r="Q191" i="12"/>
  <c r="R191" i="12"/>
  <c r="H208" i="10"/>
  <c r="E209" i="10"/>
  <c r="F209" i="10" s="1"/>
  <c r="T208" i="10"/>
  <c r="V208" i="10"/>
  <c r="K209" i="10" s="1"/>
  <c r="L210" i="10" s="1"/>
  <c r="H310" i="5"/>
  <c r="E311" i="5"/>
  <c r="F311" i="5" s="1"/>
  <c r="B312" i="5" s="1"/>
  <c r="D157" i="9"/>
  <c r="N159" i="9"/>
  <c r="G158" i="9"/>
  <c r="C157" i="9"/>
  <c r="J159" i="9"/>
  <c r="B192" i="12" l="1"/>
  <c r="D191" i="12" s="1"/>
  <c r="E158" i="9"/>
  <c r="H157" i="9"/>
  <c r="D311" i="5"/>
  <c r="G312" i="5"/>
  <c r="C311" i="5"/>
  <c r="P209" i="10"/>
  <c r="O209" i="10"/>
  <c r="R209" i="10"/>
  <c r="S209" i="10"/>
  <c r="M210" i="10"/>
  <c r="B210" i="10" s="1"/>
  <c r="Q209" i="10"/>
  <c r="C191" i="12" l="1"/>
  <c r="U191" i="12" s="1"/>
  <c r="V191" i="12" s="1"/>
  <c r="J193" i="12"/>
  <c r="G192" i="12"/>
  <c r="N193" i="12"/>
  <c r="N211" i="10"/>
  <c r="D209" i="10"/>
  <c r="G210" i="10"/>
  <c r="C209" i="10"/>
  <c r="U209" i="10" s="1"/>
  <c r="J211" i="10"/>
  <c r="H311" i="5"/>
  <c r="E312" i="5"/>
  <c r="F312" i="5" s="1"/>
  <c r="B313" i="5" s="1"/>
  <c r="M159" i="9"/>
  <c r="F158" i="9"/>
  <c r="K158" i="9" s="1"/>
  <c r="H191" i="12" l="1"/>
  <c r="T191" i="12"/>
  <c r="E192" i="12"/>
  <c r="M193" i="12" s="1"/>
  <c r="L159" i="9"/>
  <c r="B159" i="9"/>
  <c r="H209" i="10"/>
  <c r="T209" i="10"/>
  <c r="E210" i="10"/>
  <c r="F210" i="10" s="1"/>
  <c r="V209" i="10"/>
  <c r="D312" i="5"/>
  <c r="G313" i="5"/>
  <c r="C312" i="5"/>
  <c r="K210" i="10" l="1"/>
  <c r="L211" i="10" s="1"/>
  <c r="R192" i="12"/>
  <c r="P192" i="12"/>
  <c r="F192" i="12"/>
  <c r="K192" i="12" s="1"/>
  <c r="L193" i="12" s="1"/>
  <c r="B193" i="12" s="1"/>
  <c r="J194" i="12" s="1"/>
  <c r="Q192" i="12"/>
  <c r="O192" i="12"/>
  <c r="S192" i="12"/>
  <c r="Q210" i="10"/>
  <c r="O210" i="10"/>
  <c r="M211" i="10"/>
  <c r="B211" i="10" s="1"/>
  <c r="P210" i="10"/>
  <c r="R210" i="10"/>
  <c r="S210" i="10"/>
  <c r="G159" i="9"/>
  <c r="D158" i="9"/>
  <c r="N160" i="9"/>
  <c r="C158" i="9"/>
  <c r="J160" i="9"/>
  <c r="H312" i="5"/>
  <c r="E313" i="5"/>
  <c r="F313" i="5" s="1"/>
  <c r="B314" i="5" s="1"/>
  <c r="N194" i="12" l="1"/>
  <c r="C192" i="12"/>
  <c r="T192" i="12" s="1"/>
  <c r="G193" i="12"/>
  <c r="D192" i="12"/>
  <c r="H192" i="12"/>
  <c r="E193" i="12"/>
  <c r="U192" i="12"/>
  <c r="V192" i="12" s="1"/>
  <c r="D210" i="10"/>
  <c r="N212" i="10"/>
  <c r="G211" i="10"/>
  <c r="C210" i="10"/>
  <c r="U210" i="10" s="1"/>
  <c r="J212" i="10"/>
  <c r="E159" i="9"/>
  <c r="H158" i="9"/>
  <c r="D313" i="5"/>
  <c r="G314" i="5"/>
  <c r="C313" i="5"/>
  <c r="M194" i="12" l="1"/>
  <c r="F193" i="12"/>
  <c r="K193" i="12" s="1"/>
  <c r="L194" i="12" s="1"/>
  <c r="S193" i="12"/>
  <c r="P193" i="12"/>
  <c r="Q193" i="12"/>
  <c r="R193" i="12"/>
  <c r="O193" i="12"/>
  <c r="H313" i="5"/>
  <c r="E314" i="5"/>
  <c r="F314" i="5" s="1"/>
  <c r="B315" i="5" s="1"/>
  <c r="E211" i="10"/>
  <c r="F211" i="10" s="1"/>
  <c r="T210" i="10"/>
  <c r="H210" i="10"/>
  <c r="V210" i="10"/>
  <c r="K211" i="10" s="1"/>
  <c r="L212" i="10" s="1"/>
  <c r="F159" i="9"/>
  <c r="K159" i="9" s="1"/>
  <c r="M160" i="9"/>
  <c r="B194" i="12" l="1"/>
  <c r="C193" i="12" s="1"/>
  <c r="L160" i="9"/>
  <c r="B160" i="9"/>
  <c r="R211" i="10"/>
  <c r="Q211" i="10"/>
  <c r="S211" i="10"/>
  <c r="M212" i="10"/>
  <c r="B212" i="10" s="1"/>
  <c r="O211" i="10"/>
  <c r="P211" i="10"/>
  <c r="G315" i="5"/>
  <c r="D314" i="5"/>
  <c r="C314" i="5"/>
  <c r="N195" i="12" l="1"/>
  <c r="J195" i="12"/>
  <c r="G194" i="12"/>
  <c r="D193" i="12"/>
  <c r="H193" i="12"/>
  <c r="U193" i="12"/>
  <c r="V193" i="12" s="1"/>
  <c r="E194" i="12"/>
  <c r="T193" i="12"/>
  <c r="D211" i="10"/>
  <c r="N213" i="10"/>
  <c r="G212" i="10"/>
  <c r="C211" i="10"/>
  <c r="U211" i="10" s="1"/>
  <c r="J213" i="10"/>
  <c r="H314" i="5"/>
  <c r="E315" i="5"/>
  <c r="F315" i="5" s="1"/>
  <c r="B316" i="5" s="1"/>
  <c r="N161" i="9"/>
  <c r="D159" i="9"/>
  <c r="G160" i="9"/>
  <c r="C159" i="9"/>
  <c r="J161" i="9"/>
  <c r="M195" i="12" l="1"/>
  <c r="F194" i="12"/>
  <c r="K194" i="12" s="1"/>
  <c r="L195" i="12" s="1"/>
  <c r="R194" i="12"/>
  <c r="O194" i="12"/>
  <c r="Q194" i="12"/>
  <c r="P194" i="12"/>
  <c r="S194" i="12"/>
  <c r="E160" i="9"/>
  <c r="H159" i="9"/>
  <c r="D315" i="5"/>
  <c r="G316" i="5"/>
  <c r="C315" i="5"/>
  <c r="E212" i="10"/>
  <c r="F212" i="10" s="1"/>
  <c r="T211" i="10"/>
  <c r="H211" i="10"/>
  <c r="V211" i="10"/>
  <c r="K212" i="10" s="1"/>
  <c r="L213" i="10" s="1"/>
  <c r="B195" i="12" l="1"/>
  <c r="J196" i="12" s="1"/>
  <c r="S212" i="10"/>
  <c r="Q212" i="10"/>
  <c r="P212" i="10"/>
  <c r="R212" i="10"/>
  <c r="O212" i="10"/>
  <c r="M213" i="10"/>
  <c r="B213" i="10" s="1"/>
  <c r="H315" i="5"/>
  <c r="E316" i="5"/>
  <c r="F316" i="5" s="1"/>
  <c r="B317" i="5" s="1"/>
  <c r="F160" i="9"/>
  <c r="K160" i="9" s="1"/>
  <c r="M161" i="9"/>
  <c r="D194" i="12" l="1"/>
  <c r="N196" i="12"/>
  <c r="C194" i="12"/>
  <c r="T194" i="12" s="1"/>
  <c r="G195" i="12"/>
  <c r="D212" i="10"/>
  <c r="N214" i="10"/>
  <c r="G213" i="10"/>
  <c r="C212" i="10"/>
  <c r="U212" i="10" s="1"/>
  <c r="J214" i="10"/>
  <c r="L161" i="9"/>
  <c r="B161" i="9"/>
  <c r="D316" i="5"/>
  <c r="G317" i="5"/>
  <c r="C316" i="5"/>
  <c r="U194" i="12" l="1"/>
  <c r="V194" i="12" s="1"/>
  <c r="H194" i="12"/>
  <c r="E195" i="12"/>
  <c r="P195" i="12" s="1"/>
  <c r="E213" i="10"/>
  <c r="F213" i="10" s="1"/>
  <c r="T212" i="10"/>
  <c r="H212" i="10"/>
  <c r="V212" i="10"/>
  <c r="K213" i="10" s="1"/>
  <c r="L214" i="10" s="1"/>
  <c r="H316" i="5"/>
  <c r="E317" i="5"/>
  <c r="F317" i="5" s="1"/>
  <c r="B318" i="5" s="1"/>
  <c r="D160" i="9"/>
  <c r="G161" i="9"/>
  <c r="N162" i="9"/>
  <c r="C160" i="9"/>
  <c r="J162" i="9"/>
  <c r="Q195" i="12" l="1"/>
  <c r="O195" i="12"/>
  <c r="F195" i="12"/>
  <c r="K195" i="12" s="1"/>
  <c r="L196" i="12" s="1"/>
  <c r="R195" i="12"/>
  <c r="S195" i="12"/>
  <c r="M196" i="12"/>
  <c r="G318" i="5"/>
  <c r="D317" i="5"/>
  <c r="C317" i="5"/>
  <c r="H160" i="9"/>
  <c r="E161" i="9"/>
  <c r="M214" i="10"/>
  <c r="B214" i="10" s="1"/>
  <c r="Q213" i="10"/>
  <c r="S213" i="10"/>
  <c r="P213" i="10"/>
  <c r="R213" i="10"/>
  <c r="O213" i="10"/>
  <c r="B196" i="12" l="1"/>
  <c r="J197" i="12" s="1"/>
  <c r="G214" i="10"/>
  <c r="N215" i="10"/>
  <c r="D213" i="10"/>
  <c r="C213" i="10"/>
  <c r="U213" i="10" s="1"/>
  <c r="J215" i="10"/>
  <c r="F161" i="9"/>
  <c r="K161" i="9" s="1"/>
  <c r="M162" i="9"/>
  <c r="H317" i="5"/>
  <c r="E318" i="5"/>
  <c r="F318" i="5" s="1"/>
  <c r="B319" i="5" s="1"/>
  <c r="N197" i="12" l="1"/>
  <c r="G196" i="12"/>
  <c r="C195" i="12"/>
  <c r="H195" i="12" s="1"/>
  <c r="D195" i="12"/>
  <c r="L162" i="9"/>
  <c r="B162" i="9"/>
  <c r="H213" i="10"/>
  <c r="T213" i="10"/>
  <c r="E214" i="10"/>
  <c r="F214" i="10" s="1"/>
  <c r="V213" i="10"/>
  <c r="K214" i="10" s="1"/>
  <c r="L215" i="10" s="1"/>
  <c r="G319" i="5"/>
  <c r="D318" i="5"/>
  <c r="C318" i="5"/>
  <c r="E196" i="12" l="1"/>
  <c r="P196" i="12" s="1"/>
  <c r="T195" i="12"/>
  <c r="U195" i="12"/>
  <c r="V195" i="12" s="1"/>
  <c r="M215" i="10"/>
  <c r="B215" i="10" s="1"/>
  <c r="S214" i="10"/>
  <c r="O214" i="10"/>
  <c r="Q214" i="10"/>
  <c r="P214" i="10"/>
  <c r="R214" i="10"/>
  <c r="H318" i="5"/>
  <c r="E319" i="5"/>
  <c r="F319" i="5" s="1"/>
  <c r="B320" i="5" s="1"/>
  <c r="D161" i="9"/>
  <c r="N163" i="9"/>
  <c r="G162" i="9"/>
  <c r="C161" i="9"/>
  <c r="J163" i="9"/>
  <c r="F196" i="12" l="1"/>
  <c r="K196" i="12" s="1"/>
  <c r="L197" i="12" s="1"/>
  <c r="M197" i="12"/>
  <c r="S196" i="12"/>
  <c r="Q196" i="12"/>
  <c r="O196" i="12"/>
  <c r="R196" i="12"/>
  <c r="D214" i="10"/>
  <c r="G215" i="10"/>
  <c r="N216" i="10"/>
  <c r="J216" i="10"/>
  <c r="C214" i="10"/>
  <c r="U214" i="10" s="1"/>
  <c r="E162" i="9"/>
  <c r="H161" i="9"/>
  <c r="D319" i="5"/>
  <c r="G320" i="5"/>
  <c r="C319" i="5"/>
  <c r="B197" i="12" l="1"/>
  <c r="J198" i="12" s="1"/>
  <c r="H214" i="10"/>
  <c r="T214" i="10"/>
  <c r="E215" i="10"/>
  <c r="F215" i="10" s="1"/>
  <c r="V214" i="10"/>
  <c r="K215" i="10" s="1"/>
  <c r="L216" i="10" s="1"/>
  <c r="H319" i="5"/>
  <c r="E320" i="5"/>
  <c r="F320" i="5" s="1"/>
  <c r="B321" i="5" s="1"/>
  <c r="F162" i="9"/>
  <c r="K162" i="9" s="1"/>
  <c r="M163" i="9"/>
  <c r="N198" i="12" l="1"/>
  <c r="D196" i="12"/>
  <c r="C196" i="12"/>
  <c r="G197" i="12"/>
  <c r="L163" i="9"/>
  <c r="B163" i="9"/>
  <c r="P215" i="10"/>
  <c r="O215" i="10"/>
  <c r="R215" i="10"/>
  <c r="Q215" i="10"/>
  <c r="M216" i="10"/>
  <c r="B216" i="10" s="1"/>
  <c r="S215" i="10"/>
  <c r="D320" i="5"/>
  <c r="G321" i="5"/>
  <c r="C320" i="5"/>
  <c r="U196" i="12" l="1"/>
  <c r="V196" i="12" s="1"/>
  <c r="T196" i="12"/>
  <c r="E197" i="12"/>
  <c r="R197" i="12" s="1"/>
  <c r="H196" i="12"/>
  <c r="N217" i="10"/>
  <c r="G216" i="10"/>
  <c r="D215" i="10"/>
  <c r="C215" i="10"/>
  <c r="U215" i="10" s="1"/>
  <c r="J217" i="10"/>
  <c r="H320" i="5"/>
  <c r="E321" i="5"/>
  <c r="F321" i="5" s="1"/>
  <c r="B322" i="5" s="1"/>
  <c r="N164" i="9"/>
  <c r="D162" i="9"/>
  <c r="G163" i="9"/>
  <c r="C162" i="9"/>
  <c r="J164" i="9"/>
  <c r="F197" i="12" l="1"/>
  <c r="K197" i="12" s="1"/>
  <c r="L198" i="12" s="1"/>
  <c r="M198" i="12"/>
  <c r="O197" i="12"/>
  <c r="P197" i="12"/>
  <c r="S197" i="12"/>
  <c r="Q197" i="12"/>
  <c r="D321" i="5"/>
  <c r="G322" i="5"/>
  <c r="C321" i="5"/>
  <c r="H162" i="9"/>
  <c r="E163" i="9"/>
  <c r="H215" i="10"/>
  <c r="T215" i="10"/>
  <c r="E216" i="10"/>
  <c r="F216" i="10" s="1"/>
  <c r="V215" i="10"/>
  <c r="K216" i="10" s="1"/>
  <c r="L217" i="10" s="1"/>
  <c r="B198" i="12" l="1"/>
  <c r="N199" i="12" s="1"/>
  <c r="F163" i="9"/>
  <c r="K163" i="9" s="1"/>
  <c r="M164" i="9"/>
  <c r="H321" i="5"/>
  <c r="E322" i="5"/>
  <c r="F322" i="5" s="1"/>
  <c r="B323" i="5" s="1"/>
  <c r="O216" i="10"/>
  <c r="M217" i="10"/>
  <c r="B217" i="10" s="1"/>
  <c r="R216" i="10"/>
  <c r="S216" i="10"/>
  <c r="P216" i="10"/>
  <c r="Q216" i="10"/>
  <c r="C197" i="12" l="1"/>
  <c r="H197" i="12" s="1"/>
  <c r="D197" i="12"/>
  <c r="G198" i="12"/>
  <c r="J199" i="12"/>
  <c r="D216" i="10"/>
  <c r="G217" i="10"/>
  <c r="N218" i="10"/>
  <c r="C216" i="10"/>
  <c r="U216" i="10" s="1"/>
  <c r="J218" i="10"/>
  <c r="B164" i="9"/>
  <c r="L164" i="9"/>
  <c r="G323" i="5"/>
  <c r="D322" i="5"/>
  <c r="C322" i="5"/>
  <c r="T197" i="12" l="1"/>
  <c r="U197" i="12"/>
  <c r="V197" i="12" s="1"/>
  <c r="E198" i="12"/>
  <c r="F198" i="12" s="1"/>
  <c r="K198" i="12" s="1"/>
  <c r="L199" i="12" s="1"/>
  <c r="H216" i="10"/>
  <c r="E217" i="10"/>
  <c r="F217" i="10" s="1"/>
  <c r="T216" i="10"/>
  <c r="V216" i="10"/>
  <c r="K217" i="10" s="1"/>
  <c r="L218" i="10" s="1"/>
  <c r="D163" i="9"/>
  <c r="G164" i="9"/>
  <c r="N165" i="9"/>
  <c r="C163" i="9"/>
  <c r="J165" i="9"/>
  <c r="H322" i="5"/>
  <c r="E323" i="5"/>
  <c r="F323" i="5" s="1"/>
  <c r="B324" i="5" s="1"/>
  <c r="Q198" i="12" l="1"/>
  <c r="S198" i="12"/>
  <c r="M199" i="12"/>
  <c r="B199" i="12" s="1"/>
  <c r="D198" i="12" s="1"/>
  <c r="P198" i="12"/>
  <c r="R198" i="12"/>
  <c r="O198" i="12"/>
  <c r="E164" i="9"/>
  <c r="H163" i="9"/>
  <c r="D323" i="5"/>
  <c r="G324" i="5"/>
  <c r="C323" i="5"/>
  <c r="R217" i="10"/>
  <c r="O217" i="10"/>
  <c r="S217" i="10"/>
  <c r="M218" i="10"/>
  <c r="B218" i="10" s="1"/>
  <c r="P217" i="10"/>
  <c r="Q217" i="10"/>
  <c r="G199" i="12" l="1"/>
  <c r="N200" i="12"/>
  <c r="C198" i="12"/>
  <c r="E199" i="12" s="1"/>
  <c r="J200" i="12"/>
  <c r="D217" i="10"/>
  <c r="N219" i="10"/>
  <c r="G218" i="10"/>
  <c r="C217" i="10"/>
  <c r="U217" i="10" s="1"/>
  <c r="J219" i="10"/>
  <c r="F164" i="9"/>
  <c r="K164" i="9" s="1"/>
  <c r="M165" i="9"/>
  <c r="H323" i="5"/>
  <c r="E324" i="5"/>
  <c r="F324" i="5" s="1"/>
  <c r="B325" i="5" s="1"/>
  <c r="U198" i="12" l="1"/>
  <c r="V198" i="12" s="1"/>
  <c r="H198" i="12"/>
  <c r="T198" i="12"/>
  <c r="S199" i="12"/>
  <c r="Q199" i="12"/>
  <c r="R199" i="12"/>
  <c r="M200" i="12"/>
  <c r="F199" i="12"/>
  <c r="K199" i="12" s="1"/>
  <c r="L200" i="12" s="1"/>
  <c r="P199" i="12"/>
  <c r="O199" i="12"/>
  <c r="L165" i="9"/>
  <c r="B165" i="9"/>
  <c r="H217" i="10"/>
  <c r="E218" i="10"/>
  <c r="F218" i="10" s="1"/>
  <c r="T217" i="10"/>
  <c r="V217" i="10"/>
  <c r="K218" i="10" s="1"/>
  <c r="L219" i="10" s="1"/>
  <c r="G325" i="5"/>
  <c r="D324" i="5"/>
  <c r="C324" i="5"/>
  <c r="B200" i="12" l="1"/>
  <c r="G200" i="12" s="1"/>
  <c r="S218" i="10"/>
  <c r="Q218" i="10"/>
  <c r="P218" i="10"/>
  <c r="R218" i="10"/>
  <c r="O218" i="10"/>
  <c r="M219" i="10"/>
  <c r="B219" i="10" s="1"/>
  <c r="H324" i="5"/>
  <c r="E325" i="5"/>
  <c r="F325" i="5" s="1"/>
  <c r="B326" i="5" s="1"/>
  <c r="D164" i="9"/>
  <c r="N166" i="9"/>
  <c r="G165" i="9"/>
  <c r="C164" i="9"/>
  <c r="J166" i="9"/>
  <c r="J201" i="12" l="1"/>
  <c r="C199" i="12"/>
  <c r="E200" i="12" s="1"/>
  <c r="N201" i="12"/>
  <c r="D199" i="12"/>
  <c r="H199" i="12"/>
  <c r="U199" i="12"/>
  <c r="V199" i="12" s="1"/>
  <c r="D218" i="10"/>
  <c r="G219" i="10"/>
  <c r="N220" i="10"/>
  <c r="C218" i="10"/>
  <c r="U218" i="10" s="1"/>
  <c r="J220" i="10"/>
  <c r="D325" i="5"/>
  <c r="G326" i="5"/>
  <c r="C325" i="5"/>
  <c r="E165" i="9"/>
  <c r="H164" i="9"/>
  <c r="T199" i="12" l="1"/>
  <c r="P200" i="12"/>
  <c r="R200" i="12"/>
  <c r="O200" i="12"/>
  <c r="Q200" i="12"/>
  <c r="S200" i="12"/>
  <c r="F200" i="12"/>
  <c r="K200" i="12" s="1"/>
  <c r="L201" i="12" s="1"/>
  <c r="M201" i="12"/>
  <c r="F165" i="9"/>
  <c r="K165" i="9" s="1"/>
  <c r="M166" i="9"/>
  <c r="H325" i="5"/>
  <c r="E326" i="5"/>
  <c r="F326" i="5" s="1"/>
  <c r="B327" i="5" s="1"/>
  <c r="E219" i="10"/>
  <c r="F219" i="10" s="1"/>
  <c r="T218" i="10"/>
  <c r="H218" i="10"/>
  <c r="V218" i="10"/>
  <c r="K219" i="10" s="1"/>
  <c r="L220" i="10" s="1"/>
  <c r="B201" i="12" l="1"/>
  <c r="J202" i="12" s="1"/>
  <c r="O219" i="10"/>
  <c r="M220" i="10"/>
  <c r="B220" i="10" s="1"/>
  <c r="Q219" i="10"/>
  <c r="S219" i="10"/>
  <c r="P219" i="10"/>
  <c r="R219" i="10"/>
  <c r="D326" i="5"/>
  <c r="G327" i="5"/>
  <c r="C326" i="5"/>
  <c r="B166" i="9"/>
  <c r="L166" i="9"/>
  <c r="D200" i="12" l="1"/>
  <c r="N202" i="12"/>
  <c r="G201" i="12"/>
  <c r="C200" i="12"/>
  <c r="U200" i="12" s="1"/>
  <c r="V200" i="12" s="1"/>
  <c r="D165" i="9"/>
  <c r="G166" i="9"/>
  <c r="C165" i="9"/>
  <c r="N167" i="9"/>
  <c r="J167" i="9"/>
  <c r="D219" i="10"/>
  <c r="N221" i="10"/>
  <c r="G220" i="10"/>
  <c r="C219" i="10"/>
  <c r="U219" i="10" s="1"/>
  <c r="J221" i="10"/>
  <c r="H326" i="5"/>
  <c r="E327" i="5"/>
  <c r="F327" i="5" s="1"/>
  <c r="B328" i="5" s="1"/>
  <c r="H200" i="12" l="1"/>
  <c r="E201" i="12"/>
  <c r="P201" i="12" s="1"/>
  <c r="T200" i="12"/>
  <c r="T219" i="10"/>
  <c r="H219" i="10"/>
  <c r="E220" i="10"/>
  <c r="F220" i="10" s="1"/>
  <c r="V219" i="10"/>
  <c r="K220" i="10" s="1"/>
  <c r="L221" i="10" s="1"/>
  <c r="G328" i="5"/>
  <c r="D327" i="5"/>
  <c r="C327" i="5"/>
  <c r="E166" i="9"/>
  <c r="H165" i="9"/>
  <c r="M202" i="12" l="1"/>
  <c r="O201" i="12"/>
  <c r="Q201" i="12"/>
  <c r="R201" i="12"/>
  <c r="F201" i="12"/>
  <c r="K201" i="12" s="1"/>
  <c r="L202" i="12" s="1"/>
  <c r="S201" i="12"/>
  <c r="F166" i="9"/>
  <c r="K166" i="9" s="1"/>
  <c r="M167" i="9"/>
  <c r="H327" i="5"/>
  <c r="E328" i="5"/>
  <c r="F328" i="5" s="1"/>
  <c r="B329" i="5" s="1"/>
  <c r="M221" i="10"/>
  <c r="B221" i="10" s="1"/>
  <c r="P220" i="10"/>
  <c r="S220" i="10"/>
  <c r="O220" i="10"/>
  <c r="Q220" i="10"/>
  <c r="R220" i="10"/>
  <c r="B202" i="12" l="1"/>
  <c r="D201" i="12" s="1"/>
  <c r="N222" i="10"/>
  <c r="G221" i="10"/>
  <c r="D220" i="10"/>
  <c r="C220" i="10"/>
  <c r="U220" i="10" s="1"/>
  <c r="J222" i="10"/>
  <c r="G329" i="5"/>
  <c r="D328" i="5"/>
  <c r="C328" i="5"/>
  <c r="B167" i="9"/>
  <c r="L167" i="9"/>
  <c r="J203" i="12" l="1"/>
  <c r="N203" i="12"/>
  <c r="G202" i="12"/>
  <c r="C201" i="12"/>
  <c r="T201" i="12" s="1"/>
  <c r="E221" i="10"/>
  <c r="F221" i="10" s="1"/>
  <c r="T220" i="10"/>
  <c r="H220" i="10"/>
  <c r="V220" i="10"/>
  <c r="K221" i="10" s="1"/>
  <c r="L222" i="10" s="1"/>
  <c r="D166" i="9"/>
  <c r="N168" i="9"/>
  <c r="G167" i="9"/>
  <c r="C166" i="9"/>
  <c r="J168" i="9"/>
  <c r="H328" i="5"/>
  <c r="E329" i="5"/>
  <c r="F329" i="5" s="1"/>
  <c r="B330" i="5" s="1"/>
  <c r="E202" i="12" l="1"/>
  <c r="S202" i="12" s="1"/>
  <c r="H201" i="12"/>
  <c r="U201" i="12"/>
  <c r="V201" i="12" s="1"/>
  <c r="D329" i="5"/>
  <c r="G330" i="5"/>
  <c r="C329" i="5"/>
  <c r="E167" i="9"/>
  <c r="H166" i="9"/>
  <c r="Q221" i="10"/>
  <c r="P221" i="10"/>
  <c r="M222" i="10"/>
  <c r="B222" i="10" s="1"/>
  <c r="S221" i="10"/>
  <c r="O221" i="10"/>
  <c r="R221" i="10"/>
  <c r="P202" i="12" l="1"/>
  <c r="R202" i="12"/>
  <c r="M203" i="12"/>
  <c r="Q202" i="12"/>
  <c r="F202" i="12"/>
  <c r="K202" i="12" s="1"/>
  <c r="L203" i="12" s="1"/>
  <c r="B203" i="12" s="1"/>
  <c r="C202" i="12" s="1"/>
  <c r="O202" i="12"/>
  <c r="D221" i="10"/>
  <c r="N223" i="10"/>
  <c r="G222" i="10"/>
  <c r="C221" i="10"/>
  <c r="U221" i="10" s="1"/>
  <c r="J223" i="10"/>
  <c r="M168" i="9"/>
  <c r="F167" i="9"/>
  <c r="K167" i="9" s="1"/>
  <c r="H329" i="5"/>
  <c r="E330" i="5"/>
  <c r="F330" i="5" s="1"/>
  <c r="B331" i="5" s="1"/>
  <c r="G203" i="12" l="1"/>
  <c r="J204" i="12"/>
  <c r="D202" i="12"/>
  <c r="N204" i="12"/>
  <c r="T202" i="12"/>
  <c r="U202" i="12"/>
  <c r="V202" i="12" s="1"/>
  <c r="H202" i="12"/>
  <c r="E203" i="12"/>
  <c r="B168" i="9"/>
  <c r="L168" i="9"/>
  <c r="T221" i="10"/>
  <c r="E222" i="10"/>
  <c r="F222" i="10" s="1"/>
  <c r="H221" i="10"/>
  <c r="V221" i="10"/>
  <c r="K222" i="10" s="1"/>
  <c r="L223" i="10" s="1"/>
  <c r="G331" i="5"/>
  <c r="D330" i="5"/>
  <c r="C330" i="5"/>
  <c r="O203" i="12" l="1"/>
  <c r="S203" i="12"/>
  <c r="M204" i="12"/>
  <c r="F203" i="12"/>
  <c r="K203" i="12" s="1"/>
  <c r="L204" i="12" s="1"/>
  <c r="P203" i="12"/>
  <c r="R203" i="12"/>
  <c r="Q203" i="12"/>
  <c r="O222" i="10"/>
  <c r="M223" i="10"/>
  <c r="B223" i="10" s="1"/>
  <c r="P222" i="10"/>
  <c r="S222" i="10"/>
  <c r="R222" i="10"/>
  <c r="Q222" i="10"/>
  <c r="H330" i="5"/>
  <c r="E331" i="5"/>
  <c r="F331" i="5" s="1"/>
  <c r="B332" i="5" s="1"/>
  <c r="D167" i="9"/>
  <c r="N169" i="9"/>
  <c r="G168" i="9"/>
  <c r="C167" i="9"/>
  <c r="J169" i="9"/>
  <c r="B204" i="12" l="1"/>
  <c r="D203" i="12" s="1"/>
  <c r="N224" i="10"/>
  <c r="G223" i="10"/>
  <c r="D222" i="10"/>
  <c r="C222" i="10"/>
  <c r="U222" i="10" s="1"/>
  <c r="J224" i="10"/>
  <c r="G332" i="5"/>
  <c r="D331" i="5"/>
  <c r="C331" i="5"/>
  <c r="H167" i="9"/>
  <c r="E168" i="9"/>
  <c r="N205" i="12" l="1"/>
  <c r="G204" i="12"/>
  <c r="J205" i="12"/>
  <c r="C203" i="12"/>
  <c r="T203" i="12" s="1"/>
  <c r="H331" i="5"/>
  <c r="E332" i="5"/>
  <c r="F332" i="5" s="1"/>
  <c r="B333" i="5" s="1"/>
  <c r="F168" i="9"/>
  <c r="K168" i="9" s="1"/>
  <c r="M169" i="9"/>
  <c r="T222" i="10"/>
  <c r="E223" i="10"/>
  <c r="F223" i="10" s="1"/>
  <c r="H222" i="10"/>
  <c r="V222" i="10"/>
  <c r="K223" i="10" s="1"/>
  <c r="L224" i="10" s="1"/>
  <c r="E204" i="12" l="1"/>
  <c r="Q204" i="12" s="1"/>
  <c r="U203" i="12"/>
  <c r="V203" i="12" s="1"/>
  <c r="H203" i="12"/>
  <c r="P223" i="10"/>
  <c r="O223" i="10"/>
  <c r="M224" i="10"/>
  <c r="B224" i="10" s="1"/>
  <c r="S223" i="10"/>
  <c r="Q223" i="10"/>
  <c r="R223" i="10"/>
  <c r="L169" i="9"/>
  <c r="B169" i="9"/>
  <c r="G333" i="5"/>
  <c r="D332" i="5"/>
  <c r="C332" i="5"/>
  <c r="P204" i="12" l="1"/>
  <c r="R204" i="12"/>
  <c r="M205" i="12"/>
  <c r="S204" i="12"/>
  <c r="F204" i="12"/>
  <c r="K204" i="12" s="1"/>
  <c r="L205" i="12" s="1"/>
  <c r="B205" i="12" s="1"/>
  <c r="C204" i="12" s="1"/>
  <c r="O204" i="12"/>
  <c r="H332" i="5"/>
  <c r="E333" i="5"/>
  <c r="F333" i="5" s="1"/>
  <c r="B334" i="5" s="1"/>
  <c r="N170" i="9"/>
  <c r="G169" i="9"/>
  <c r="D168" i="9"/>
  <c r="C168" i="9"/>
  <c r="J170" i="9"/>
  <c r="D223" i="10"/>
  <c r="G224" i="10"/>
  <c r="N225" i="10"/>
  <c r="C223" i="10"/>
  <c r="U223" i="10" s="1"/>
  <c r="J225" i="10"/>
  <c r="G205" i="12" l="1"/>
  <c r="J206" i="12"/>
  <c r="D204" i="12"/>
  <c r="N206" i="12"/>
  <c r="E205" i="12"/>
  <c r="H204" i="12"/>
  <c r="T204" i="12"/>
  <c r="U204" i="12"/>
  <c r="V204" i="12" s="1"/>
  <c r="E169" i="9"/>
  <c r="H168" i="9"/>
  <c r="D333" i="5"/>
  <c r="G334" i="5"/>
  <c r="C333" i="5"/>
  <c r="E224" i="10"/>
  <c r="F224" i="10" s="1"/>
  <c r="T223" i="10"/>
  <c r="H223" i="10"/>
  <c r="V223" i="10"/>
  <c r="K224" i="10" s="1"/>
  <c r="L225" i="10" s="1"/>
  <c r="F205" i="12" l="1"/>
  <c r="K205" i="12" s="1"/>
  <c r="L206" i="12" s="1"/>
  <c r="M206" i="12"/>
  <c r="O205" i="12"/>
  <c r="P205" i="12"/>
  <c r="R205" i="12"/>
  <c r="Q205" i="12"/>
  <c r="S205" i="12"/>
  <c r="M170" i="9"/>
  <c r="F169" i="9"/>
  <c r="K169" i="9" s="1"/>
  <c r="P224" i="10"/>
  <c r="S224" i="10"/>
  <c r="R224" i="10"/>
  <c r="Q224" i="10"/>
  <c r="M225" i="10"/>
  <c r="B225" i="10" s="1"/>
  <c r="O224" i="10"/>
  <c r="H333" i="5"/>
  <c r="E334" i="5"/>
  <c r="F334" i="5" s="1"/>
  <c r="B335" i="5" s="1"/>
  <c r="B206" i="12" l="1"/>
  <c r="N207" i="12" s="1"/>
  <c r="G225" i="10"/>
  <c r="D224" i="10"/>
  <c r="N226" i="10"/>
  <c r="C224" i="10"/>
  <c r="U224" i="10" s="1"/>
  <c r="J226" i="10"/>
  <c r="D334" i="5"/>
  <c r="G335" i="5"/>
  <c r="C334" i="5"/>
  <c r="B170" i="9"/>
  <c r="L170" i="9"/>
  <c r="G206" i="12" l="1"/>
  <c r="D205" i="12"/>
  <c r="J207" i="12"/>
  <c r="C205" i="12"/>
  <c r="E206" i="12" s="1"/>
  <c r="G170" i="9"/>
  <c r="N171" i="9"/>
  <c r="C169" i="9"/>
  <c r="D169" i="9"/>
  <c r="J171" i="9"/>
  <c r="E225" i="10"/>
  <c r="F225" i="10" s="1"/>
  <c r="T224" i="10"/>
  <c r="H224" i="10"/>
  <c r="V224" i="10"/>
  <c r="K225" i="10" s="1"/>
  <c r="L226" i="10" s="1"/>
  <c r="H334" i="5"/>
  <c r="E335" i="5"/>
  <c r="F335" i="5" s="1"/>
  <c r="B336" i="5" s="1"/>
  <c r="H205" i="12" l="1"/>
  <c r="U205" i="12"/>
  <c r="V205" i="12" s="1"/>
  <c r="T205" i="12"/>
  <c r="Q206" i="12"/>
  <c r="O206" i="12"/>
  <c r="S206" i="12"/>
  <c r="P206" i="12"/>
  <c r="F206" i="12"/>
  <c r="K206" i="12" s="1"/>
  <c r="L207" i="12" s="1"/>
  <c r="R206" i="12"/>
  <c r="M207" i="12"/>
  <c r="G336" i="5"/>
  <c r="D335" i="5"/>
  <c r="C335" i="5"/>
  <c r="H169" i="9"/>
  <c r="E170" i="9"/>
  <c r="O225" i="10"/>
  <c r="Q225" i="10"/>
  <c r="P225" i="10"/>
  <c r="S225" i="10"/>
  <c r="R225" i="10"/>
  <c r="M226" i="10"/>
  <c r="B226" i="10" s="1"/>
  <c r="B207" i="12" l="1"/>
  <c r="J208" i="12" s="1"/>
  <c r="N227" i="10"/>
  <c r="G226" i="10"/>
  <c r="D225" i="10"/>
  <c r="C225" i="10"/>
  <c r="U225" i="10" s="1"/>
  <c r="J227" i="10"/>
  <c r="M171" i="9"/>
  <c r="F170" i="9"/>
  <c r="K170" i="9" s="1"/>
  <c r="H335" i="5"/>
  <c r="E336" i="5"/>
  <c r="F336" i="5" s="1"/>
  <c r="B337" i="5" s="1"/>
  <c r="G207" i="12" l="1"/>
  <c r="N208" i="12"/>
  <c r="D206" i="12"/>
  <c r="C206" i="12"/>
  <c r="H206" i="12" s="1"/>
  <c r="G337" i="5"/>
  <c r="D336" i="5"/>
  <c r="C336" i="5"/>
  <c r="H225" i="10"/>
  <c r="T225" i="10"/>
  <c r="V225" i="10"/>
  <c r="K226" i="10" s="1"/>
  <c r="L227" i="10" s="1"/>
  <c r="E226" i="10"/>
  <c r="F226" i="10" s="1"/>
  <c r="L171" i="9"/>
  <c r="B171" i="9"/>
  <c r="E207" i="12" l="1"/>
  <c r="R207" i="12" s="1"/>
  <c r="T206" i="12"/>
  <c r="U206" i="12"/>
  <c r="V206" i="12" s="1"/>
  <c r="S226" i="10"/>
  <c r="P226" i="10"/>
  <c r="R226" i="10"/>
  <c r="Q226" i="10"/>
  <c r="O226" i="10"/>
  <c r="M227" i="10"/>
  <c r="B227" i="10" s="1"/>
  <c r="H336" i="5"/>
  <c r="E337" i="5"/>
  <c r="F337" i="5" s="1"/>
  <c r="B338" i="5" s="1"/>
  <c r="N172" i="9"/>
  <c r="G171" i="9"/>
  <c r="D170" i="9"/>
  <c r="C170" i="9"/>
  <c r="J172" i="9"/>
  <c r="O207" i="12" l="1"/>
  <c r="S207" i="12"/>
  <c r="Q207" i="12"/>
  <c r="F207" i="12"/>
  <c r="K207" i="12" s="1"/>
  <c r="L208" i="12" s="1"/>
  <c r="M208" i="12"/>
  <c r="P207" i="12"/>
  <c r="N228" i="10"/>
  <c r="G227" i="10"/>
  <c r="D226" i="10"/>
  <c r="C226" i="10"/>
  <c r="U226" i="10" s="1"/>
  <c r="J228" i="10"/>
  <c r="E171" i="9"/>
  <c r="H170" i="9"/>
  <c r="G338" i="5"/>
  <c r="D337" i="5"/>
  <c r="C337" i="5"/>
  <c r="B208" i="12" l="1"/>
  <c r="D207" i="12" s="1"/>
  <c r="H226" i="10"/>
  <c r="E227" i="10"/>
  <c r="F227" i="10" s="1"/>
  <c r="T226" i="10"/>
  <c r="V226" i="10"/>
  <c r="K227" i="10" s="1"/>
  <c r="L228" i="10" s="1"/>
  <c r="H337" i="5"/>
  <c r="E338" i="5"/>
  <c r="F338" i="5" s="1"/>
  <c r="B339" i="5" s="1"/>
  <c r="F171" i="9"/>
  <c r="K171" i="9" s="1"/>
  <c r="M172" i="9"/>
  <c r="C207" i="12" l="1"/>
  <c r="H207" i="12" s="1"/>
  <c r="G208" i="12"/>
  <c r="N209" i="12"/>
  <c r="J209" i="12"/>
  <c r="D338" i="5"/>
  <c r="G339" i="5"/>
  <c r="C338" i="5"/>
  <c r="B172" i="9"/>
  <c r="L172" i="9"/>
  <c r="M228" i="10"/>
  <c r="B228" i="10" s="1"/>
  <c r="R227" i="10"/>
  <c r="Q227" i="10"/>
  <c r="P227" i="10"/>
  <c r="O227" i="10"/>
  <c r="S227" i="10"/>
  <c r="E208" i="12" l="1"/>
  <c r="R208" i="12" s="1"/>
  <c r="U207" i="12"/>
  <c r="V207" i="12" s="1"/>
  <c r="T207" i="12"/>
  <c r="D227" i="10"/>
  <c r="N229" i="10"/>
  <c r="G228" i="10"/>
  <c r="C227" i="10"/>
  <c r="U227" i="10" s="1"/>
  <c r="J229" i="10"/>
  <c r="D171" i="9"/>
  <c r="G172" i="9"/>
  <c r="N173" i="9"/>
  <c r="C171" i="9"/>
  <c r="J173" i="9"/>
  <c r="H338" i="5"/>
  <c r="E339" i="5"/>
  <c r="F339" i="5" s="1"/>
  <c r="B340" i="5" s="1"/>
  <c r="Q208" i="12" l="1"/>
  <c r="S208" i="12"/>
  <c r="O208" i="12"/>
  <c r="P208" i="12"/>
  <c r="F208" i="12"/>
  <c r="K208" i="12" s="1"/>
  <c r="L209" i="12" s="1"/>
  <c r="M209" i="12"/>
  <c r="D339" i="5"/>
  <c r="G340" i="5"/>
  <c r="C339" i="5"/>
  <c r="T227" i="10"/>
  <c r="H227" i="10"/>
  <c r="V227" i="10"/>
  <c r="E228" i="10"/>
  <c r="F228" i="10" s="1"/>
  <c r="H171" i="9"/>
  <c r="E172" i="9"/>
  <c r="K228" i="10" l="1"/>
  <c r="L229" i="10" s="1"/>
  <c r="B209" i="12"/>
  <c r="J210" i="12" s="1"/>
  <c r="M173" i="9"/>
  <c r="F172" i="9"/>
  <c r="K172" i="9" s="1"/>
  <c r="H339" i="5"/>
  <c r="E340" i="5"/>
  <c r="F340" i="5" s="1"/>
  <c r="B341" i="5" s="1"/>
  <c r="S228" i="10"/>
  <c r="R228" i="10"/>
  <c r="P228" i="10"/>
  <c r="O228" i="10"/>
  <c r="Q228" i="10"/>
  <c r="M229" i="10"/>
  <c r="B229" i="10" s="1"/>
  <c r="N210" i="12" l="1"/>
  <c r="G209" i="12"/>
  <c r="C208" i="12"/>
  <c r="U208" i="12" s="1"/>
  <c r="V208" i="12" s="1"/>
  <c r="D208" i="12"/>
  <c r="D340" i="5"/>
  <c r="G341" i="5"/>
  <c r="C340" i="5"/>
  <c r="B173" i="9"/>
  <c r="L173" i="9"/>
  <c r="G229" i="10"/>
  <c r="N230" i="10"/>
  <c r="D228" i="10"/>
  <c r="C228" i="10"/>
  <c r="U228" i="10" s="1"/>
  <c r="J230" i="10"/>
  <c r="H208" i="12" l="1"/>
  <c r="T208" i="12"/>
  <c r="E209" i="12"/>
  <c r="O209" i="12" s="1"/>
  <c r="N174" i="9"/>
  <c r="G173" i="9"/>
  <c r="D172" i="9"/>
  <c r="C172" i="9"/>
  <c r="J174" i="9"/>
  <c r="H340" i="5"/>
  <c r="E341" i="5"/>
  <c r="F341" i="5" s="1"/>
  <c r="B342" i="5" s="1"/>
  <c r="E229" i="10"/>
  <c r="F229" i="10" s="1"/>
  <c r="H228" i="10"/>
  <c r="T228" i="10"/>
  <c r="V228" i="10"/>
  <c r="K229" i="10" s="1"/>
  <c r="L230" i="10" s="1"/>
  <c r="S209" i="12" l="1"/>
  <c r="F209" i="12"/>
  <c r="K209" i="12" s="1"/>
  <c r="L210" i="12" s="1"/>
  <c r="Q209" i="12"/>
  <c r="M210" i="12"/>
  <c r="P209" i="12"/>
  <c r="R209" i="12"/>
  <c r="S229" i="10"/>
  <c r="M230" i="10"/>
  <c r="B230" i="10" s="1"/>
  <c r="R229" i="10"/>
  <c r="Q229" i="10"/>
  <c r="O229" i="10"/>
  <c r="P229" i="10"/>
  <c r="D341" i="5"/>
  <c r="G342" i="5"/>
  <c r="C341" i="5"/>
  <c r="H172" i="9"/>
  <c r="E173" i="9"/>
  <c r="B210" i="12" l="1"/>
  <c r="J211" i="12" s="1"/>
  <c r="M174" i="9"/>
  <c r="F173" i="9"/>
  <c r="K173" i="9" s="1"/>
  <c r="G230" i="10"/>
  <c r="N231" i="10"/>
  <c r="D229" i="10"/>
  <c r="C229" i="10"/>
  <c r="U229" i="10" s="1"/>
  <c r="J231" i="10"/>
  <c r="H341" i="5"/>
  <c r="E342" i="5"/>
  <c r="F342" i="5" s="1"/>
  <c r="B343" i="5" s="1"/>
  <c r="N211" i="12" l="1"/>
  <c r="G210" i="12"/>
  <c r="C209" i="12"/>
  <c r="U209" i="12" s="1"/>
  <c r="V209" i="12" s="1"/>
  <c r="D209" i="12"/>
  <c r="D342" i="5"/>
  <c r="G343" i="5"/>
  <c r="C342" i="5"/>
  <c r="E230" i="10"/>
  <c r="F230" i="10" s="1"/>
  <c r="H229" i="10"/>
  <c r="T229" i="10"/>
  <c r="V229" i="10"/>
  <c r="K230" i="10" s="1"/>
  <c r="L231" i="10" s="1"/>
  <c r="L174" i="9"/>
  <c r="B174" i="9"/>
  <c r="E210" i="12" l="1"/>
  <c r="M211" i="12" s="1"/>
  <c r="T209" i="12"/>
  <c r="H209" i="12"/>
  <c r="N175" i="9"/>
  <c r="G174" i="9"/>
  <c r="D173" i="9"/>
  <c r="C173" i="9"/>
  <c r="J175" i="9"/>
  <c r="R230" i="10"/>
  <c r="S230" i="10"/>
  <c r="O230" i="10"/>
  <c r="P230" i="10"/>
  <c r="M231" i="10"/>
  <c r="B231" i="10" s="1"/>
  <c r="Q230" i="10"/>
  <c r="H342" i="5"/>
  <c r="E343" i="5"/>
  <c r="F343" i="5" s="1"/>
  <c r="B344" i="5" s="1"/>
  <c r="F210" i="12" l="1"/>
  <c r="K210" i="12" s="1"/>
  <c r="L211" i="12" s="1"/>
  <c r="B211" i="12" s="1"/>
  <c r="J212" i="12" s="1"/>
  <c r="R210" i="12"/>
  <c r="P210" i="12"/>
  <c r="Q210" i="12"/>
  <c r="S210" i="12"/>
  <c r="O210" i="12"/>
  <c r="D230" i="10"/>
  <c r="N232" i="10"/>
  <c r="G231" i="10"/>
  <c r="C230" i="10"/>
  <c r="U230" i="10" s="1"/>
  <c r="J232" i="10"/>
  <c r="G344" i="5"/>
  <c r="D343" i="5"/>
  <c r="C343" i="5"/>
  <c r="E174" i="9"/>
  <c r="H173" i="9"/>
  <c r="G211" i="12" l="1"/>
  <c r="D210" i="12"/>
  <c r="N212" i="12"/>
  <c r="C210" i="12"/>
  <c r="U210" i="12" s="1"/>
  <c r="V210" i="12" s="1"/>
  <c r="F174" i="9"/>
  <c r="K174" i="9" s="1"/>
  <c r="M175" i="9"/>
  <c r="E231" i="10"/>
  <c r="F231" i="10" s="1"/>
  <c r="T230" i="10"/>
  <c r="H230" i="10"/>
  <c r="V230" i="10"/>
  <c r="H343" i="5"/>
  <c r="E344" i="5"/>
  <c r="F344" i="5" s="1"/>
  <c r="B345" i="5" s="1"/>
  <c r="K231" i="10" l="1"/>
  <c r="L232" i="10" s="1"/>
  <c r="E211" i="12"/>
  <c r="S211" i="12" s="1"/>
  <c r="H210" i="12"/>
  <c r="T210" i="12"/>
  <c r="R231" i="10"/>
  <c r="O231" i="10"/>
  <c r="P231" i="10"/>
  <c r="Q231" i="10"/>
  <c r="M232" i="10"/>
  <c r="B232" i="10" s="1"/>
  <c r="S231" i="10"/>
  <c r="D344" i="5"/>
  <c r="G345" i="5"/>
  <c r="C344" i="5"/>
  <c r="L175" i="9"/>
  <c r="B175" i="9"/>
  <c r="R211" i="12" l="1"/>
  <c r="F211" i="12"/>
  <c r="K211" i="12" s="1"/>
  <c r="L212" i="12" s="1"/>
  <c r="Q211" i="12"/>
  <c r="M212" i="12"/>
  <c r="P211" i="12"/>
  <c r="O211" i="12"/>
  <c r="N233" i="10"/>
  <c r="G232" i="10"/>
  <c r="D231" i="10"/>
  <c r="C231" i="10"/>
  <c r="U231" i="10" s="1"/>
  <c r="J233" i="10"/>
  <c r="N176" i="9"/>
  <c r="G175" i="9"/>
  <c r="D174" i="9"/>
  <c r="C174" i="9"/>
  <c r="J176" i="9"/>
  <c r="H344" i="5"/>
  <c r="E345" i="5"/>
  <c r="F345" i="5" s="1"/>
  <c r="B346" i="5" s="1"/>
  <c r="B212" i="12" l="1"/>
  <c r="C211" i="12" s="1"/>
  <c r="T211" i="12" s="1"/>
  <c r="D345" i="5"/>
  <c r="G346" i="5"/>
  <c r="C345" i="5"/>
  <c r="E232" i="10"/>
  <c r="F232" i="10" s="1"/>
  <c r="H231" i="10"/>
  <c r="T231" i="10"/>
  <c r="V231" i="10"/>
  <c r="K232" i="10" s="1"/>
  <c r="L233" i="10" s="1"/>
  <c r="H174" i="9"/>
  <c r="E175" i="9"/>
  <c r="U211" i="12" l="1"/>
  <c r="V211" i="12" s="1"/>
  <c r="E212" i="12"/>
  <c r="M213" i="12" s="1"/>
  <c r="H211" i="12"/>
  <c r="D211" i="12"/>
  <c r="G212" i="12"/>
  <c r="S212" i="12" s="1"/>
  <c r="N213" i="12"/>
  <c r="J213" i="12"/>
  <c r="F212" i="12"/>
  <c r="K212" i="12" s="1"/>
  <c r="L213" i="12" s="1"/>
  <c r="P232" i="10"/>
  <c r="R232" i="10"/>
  <c r="S232" i="10"/>
  <c r="M233" i="10"/>
  <c r="B233" i="10" s="1"/>
  <c r="O232" i="10"/>
  <c r="Q232" i="10"/>
  <c r="M176" i="9"/>
  <c r="F175" i="9"/>
  <c r="K175" i="9" s="1"/>
  <c r="H345" i="5"/>
  <c r="E346" i="5"/>
  <c r="F346" i="5" s="1"/>
  <c r="B347" i="5" s="1"/>
  <c r="O212" i="12" l="1"/>
  <c r="Q212" i="12"/>
  <c r="R212" i="12"/>
  <c r="P212" i="12"/>
  <c r="B213" i="12"/>
  <c r="N214" i="12" s="1"/>
  <c r="G233" i="10"/>
  <c r="N234" i="10"/>
  <c r="D232" i="10"/>
  <c r="C232" i="10"/>
  <c r="U232" i="10" s="1"/>
  <c r="J234" i="10"/>
  <c r="B176" i="9"/>
  <c r="L176" i="9"/>
  <c r="D346" i="5"/>
  <c r="G347" i="5"/>
  <c r="C346" i="5"/>
  <c r="G213" i="12" l="1"/>
  <c r="D212" i="12"/>
  <c r="J214" i="12"/>
  <c r="C212" i="12"/>
  <c r="E213" i="12" s="1"/>
  <c r="H232" i="10"/>
  <c r="T232" i="10"/>
  <c r="E233" i="10"/>
  <c r="F233" i="10" s="1"/>
  <c r="V232" i="10"/>
  <c r="K233" i="10" s="1"/>
  <c r="L234" i="10" s="1"/>
  <c r="G176" i="9"/>
  <c r="N177" i="9"/>
  <c r="D175" i="9"/>
  <c r="C175" i="9"/>
  <c r="J177" i="9"/>
  <c r="H346" i="5"/>
  <c r="E347" i="5"/>
  <c r="F347" i="5" s="1"/>
  <c r="B348" i="5" s="1"/>
  <c r="H212" i="12" l="1"/>
  <c r="T212" i="12"/>
  <c r="U212" i="12"/>
  <c r="V212" i="12" s="1"/>
  <c r="O213" i="12"/>
  <c r="Q213" i="12"/>
  <c r="P213" i="12"/>
  <c r="F213" i="12"/>
  <c r="K213" i="12" s="1"/>
  <c r="L214" i="12" s="1"/>
  <c r="M214" i="12"/>
  <c r="R213" i="12"/>
  <c r="S213" i="12"/>
  <c r="Q233" i="10"/>
  <c r="R233" i="10"/>
  <c r="O233" i="10"/>
  <c r="M234" i="10"/>
  <c r="B234" i="10" s="1"/>
  <c r="P233" i="10"/>
  <c r="S233" i="10"/>
  <c r="D347" i="5"/>
  <c r="G348" i="5"/>
  <c r="C347" i="5"/>
  <c r="H175" i="9"/>
  <c r="E176" i="9"/>
  <c r="B214" i="12" l="1"/>
  <c r="N215" i="12" s="1"/>
  <c r="G234" i="10"/>
  <c r="N235" i="10"/>
  <c r="D233" i="10"/>
  <c r="C233" i="10"/>
  <c r="U233" i="10" s="1"/>
  <c r="J235" i="10"/>
  <c r="M177" i="9"/>
  <c r="F176" i="9"/>
  <c r="K176" i="9" s="1"/>
  <c r="H347" i="5"/>
  <c r="E348" i="5"/>
  <c r="F348" i="5" s="1"/>
  <c r="B349" i="5" s="1"/>
  <c r="G214" i="12" l="1"/>
  <c r="J215" i="12"/>
  <c r="C213" i="12"/>
  <c r="E214" i="12" s="1"/>
  <c r="D213" i="12"/>
  <c r="L177" i="9"/>
  <c r="B177" i="9"/>
  <c r="E234" i="10"/>
  <c r="F234" i="10" s="1"/>
  <c r="T233" i="10"/>
  <c r="H233" i="10"/>
  <c r="V233" i="10"/>
  <c r="D348" i="5"/>
  <c r="G349" i="5"/>
  <c r="C348" i="5"/>
  <c r="K234" i="10" l="1"/>
  <c r="L235" i="10" s="1"/>
  <c r="T213" i="12"/>
  <c r="H213" i="12"/>
  <c r="U213" i="12"/>
  <c r="V213" i="12" s="1"/>
  <c r="O214" i="12"/>
  <c r="M215" i="12"/>
  <c r="F214" i="12"/>
  <c r="K214" i="12" s="1"/>
  <c r="L215" i="12" s="1"/>
  <c r="R214" i="12"/>
  <c r="S214" i="12"/>
  <c r="P214" i="12"/>
  <c r="Q214" i="12"/>
  <c r="M235" i="10"/>
  <c r="B235" i="10" s="1"/>
  <c r="P234" i="10"/>
  <c r="R234" i="10"/>
  <c r="O234" i="10"/>
  <c r="Q234" i="10"/>
  <c r="S234" i="10"/>
  <c r="H348" i="5"/>
  <c r="E349" i="5"/>
  <c r="F349" i="5" s="1"/>
  <c r="B350" i="5" s="1"/>
  <c r="N178" i="9"/>
  <c r="G177" i="9"/>
  <c r="D176" i="9"/>
  <c r="C176" i="9"/>
  <c r="J178" i="9"/>
  <c r="B215" i="12" l="1"/>
  <c r="D214" i="12" s="1"/>
  <c r="N236" i="10"/>
  <c r="G235" i="10"/>
  <c r="D234" i="10"/>
  <c r="C234" i="10"/>
  <c r="U234" i="10" s="1"/>
  <c r="J236" i="10"/>
  <c r="H176" i="9"/>
  <c r="E177" i="9"/>
  <c r="D349" i="5"/>
  <c r="G350" i="5"/>
  <c r="C349" i="5"/>
  <c r="C214" i="12" l="1"/>
  <c r="U214" i="12" s="1"/>
  <c r="V214" i="12" s="1"/>
  <c r="N216" i="12"/>
  <c r="G215" i="12"/>
  <c r="J216" i="12"/>
  <c r="M178" i="9"/>
  <c r="F177" i="9"/>
  <c r="K177" i="9" s="1"/>
  <c r="H349" i="5"/>
  <c r="E350" i="5"/>
  <c r="F350" i="5" s="1"/>
  <c r="B351" i="5" s="1"/>
  <c r="T234" i="10"/>
  <c r="E235" i="10"/>
  <c r="F235" i="10" s="1"/>
  <c r="H234" i="10"/>
  <c r="V234" i="10"/>
  <c r="K235" i="10" l="1"/>
  <c r="L236" i="10" s="1"/>
  <c r="T214" i="12"/>
  <c r="E215" i="12"/>
  <c r="R215" i="12" s="1"/>
  <c r="H214" i="12"/>
  <c r="S235" i="10"/>
  <c r="Q235" i="10"/>
  <c r="R235" i="10"/>
  <c r="O235" i="10"/>
  <c r="M236" i="10"/>
  <c r="B236" i="10" s="1"/>
  <c r="P235" i="10"/>
  <c r="D350" i="5"/>
  <c r="G351" i="5"/>
  <c r="C350" i="5"/>
  <c r="L178" i="9"/>
  <c r="B178" i="9"/>
  <c r="Q215" i="12" l="1"/>
  <c r="M216" i="12"/>
  <c r="P215" i="12"/>
  <c r="S215" i="12"/>
  <c r="F215" i="12"/>
  <c r="K215" i="12" s="1"/>
  <c r="L216" i="12" s="1"/>
  <c r="B216" i="12" s="1"/>
  <c r="N217" i="12" s="1"/>
  <c r="O215" i="12"/>
  <c r="N237" i="10"/>
  <c r="G236" i="10"/>
  <c r="D235" i="10"/>
  <c r="C235" i="10"/>
  <c r="U235" i="10" s="1"/>
  <c r="J237" i="10"/>
  <c r="D177" i="9"/>
  <c r="N179" i="9"/>
  <c r="G178" i="9"/>
  <c r="C177" i="9"/>
  <c r="J179" i="9"/>
  <c r="H350" i="5"/>
  <c r="E351" i="5"/>
  <c r="F351" i="5" s="1"/>
  <c r="B352" i="5" s="1"/>
  <c r="G216" i="12" l="1"/>
  <c r="D215" i="12"/>
  <c r="J217" i="12"/>
  <c r="C215" i="12"/>
  <c r="E216" i="12" s="1"/>
  <c r="T235" i="10"/>
  <c r="H235" i="10"/>
  <c r="E236" i="10"/>
  <c r="F236" i="10" s="1"/>
  <c r="V235" i="10"/>
  <c r="K236" i="10" s="1"/>
  <c r="L237" i="10" s="1"/>
  <c r="H177" i="9"/>
  <c r="E178" i="9"/>
  <c r="G352" i="5"/>
  <c r="D351" i="5"/>
  <c r="C351" i="5"/>
  <c r="H215" i="12" l="1"/>
  <c r="U215" i="12"/>
  <c r="V215" i="12" s="1"/>
  <c r="T215" i="12"/>
  <c r="O216" i="12"/>
  <c r="P216" i="12"/>
  <c r="S216" i="12"/>
  <c r="F216" i="12"/>
  <c r="K216" i="12" s="1"/>
  <c r="L217" i="12" s="1"/>
  <c r="M217" i="12"/>
  <c r="R216" i="12"/>
  <c r="Q216" i="12"/>
  <c r="M237" i="10"/>
  <c r="B237" i="10" s="1"/>
  <c r="S236" i="10"/>
  <c r="P236" i="10"/>
  <c r="Q236" i="10"/>
  <c r="R236" i="10"/>
  <c r="O236" i="10"/>
  <c r="H351" i="5"/>
  <c r="E352" i="5"/>
  <c r="F352" i="5" s="1"/>
  <c r="B353" i="5" s="1"/>
  <c r="M179" i="9"/>
  <c r="F178" i="9"/>
  <c r="K178" i="9" s="1"/>
  <c r="B217" i="12" l="1"/>
  <c r="N218" i="12" s="1"/>
  <c r="G237" i="10"/>
  <c r="N238" i="10"/>
  <c r="D236" i="10"/>
  <c r="C236" i="10"/>
  <c r="U236" i="10" s="1"/>
  <c r="J238" i="10"/>
  <c r="L179" i="9"/>
  <c r="B179" i="9"/>
  <c r="G353" i="5"/>
  <c r="D352" i="5"/>
  <c r="C352" i="5"/>
  <c r="C216" i="12" l="1"/>
  <c r="U216" i="12" s="1"/>
  <c r="V216" i="12" s="1"/>
  <c r="G217" i="12"/>
  <c r="D216" i="12"/>
  <c r="J218" i="12"/>
  <c r="G179" i="9"/>
  <c r="N180" i="9"/>
  <c r="D178" i="9"/>
  <c r="C178" i="9"/>
  <c r="J180" i="9"/>
  <c r="H236" i="10"/>
  <c r="T236" i="10"/>
  <c r="E237" i="10"/>
  <c r="F237" i="10" s="1"/>
  <c r="V236" i="10"/>
  <c r="K237" i="10" s="1"/>
  <c r="L238" i="10" s="1"/>
  <c r="H352" i="5"/>
  <c r="E353" i="5"/>
  <c r="F353" i="5" s="1"/>
  <c r="B354" i="5" s="1"/>
  <c r="T216" i="12" l="1"/>
  <c r="E217" i="12"/>
  <c r="M218" i="12" s="1"/>
  <c r="H216" i="12"/>
  <c r="D353" i="5"/>
  <c r="G354" i="5"/>
  <c r="C353" i="5"/>
  <c r="H178" i="9"/>
  <c r="E179" i="9"/>
  <c r="R237" i="10"/>
  <c r="M238" i="10"/>
  <c r="B238" i="10" s="1"/>
  <c r="S237" i="10"/>
  <c r="Q237" i="10"/>
  <c r="O237" i="10"/>
  <c r="P237" i="10"/>
  <c r="O217" i="12" l="1"/>
  <c r="R217" i="12"/>
  <c r="P217" i="12"/>
  <c r="F217" i="12"/>
  <c r="K217" i="12" s="1"/>
  <c r="L218" i="12" s="1"/>
  <c r="B218" i="12" s="1"/>
  <c r="S217" i="12"/>
  <c r="Q217" i="12"/>
  <c r="N239" i="10"/>
  <c r="G238" i="10"/>
  <c r="D237" i="10"/>
  <c r="C237" i="10"/>
  <c r="U237" i="10" s="1"/>
  <c r="J239" i="10"/>
  <c r="F179" i="9"/>
  <c r="K179" i="9" s="1"/>
  <c r="M180" i="9"/>
  <c r="H353" i="5"/>
  <c r="E354" i="5"/>
  <c r="F354" i="5" s="1"/>
  <c r="B355" i="5" s="1"/>
  <c r="D217" i="12" l="1"/>
  <c r="J219" i="12"/>
  <c r="G218" i="12"/>
  <c r="C217" i="12"/>
  <c r="N219" i="12"/>
  <c r="L180" i="9"/>
  <c r="B180" i="9"/>
  <c r="T237" i="10"/>
  <c r="H237" i="10"/>
  <c r="E238" i="10"/>
  <c r="F238" i="10" s="1"/>
  <c r="V237" i="10"/>
  <c r="K238" i="10" s="1"/>
  <c r="L239" i="10" s="1"/>
  <c r="D354" i="5"/>
  <c r="G355" i="5"/>
  <c r="C354" i="5"/>
  <c r="E218" i="12" l="1"/>
  <c r="U217" i="12"/>
  <c r="V217" i="12" s="1"/>
  <c r="T217" i="12"/>
  <c r="H217" i="12"/>
  <c r="O238" i="10"/>
  <c r="P238" i="10"/>
  <c r="R238" i="10"/>
  <c r="S238" i="10"/>
  <c r="Q238" i="10"/>
  <c r="M239" i="10"/>
  <c r="B239" i="10" s="1"/>
  <c r="H354" i="5"/>
  <c r="E355" i="5"/>
  <c r="F355" i="5" s="1"/>
  <c r="B356" i="5" s="1"/>
  <c r="N181" i="9"/>
  <c r="D179" i="9"/>
  <c r="G180" i="9"/>
  <c r="C179" i="9"/>
  <c r="J181" i="9"/>
  <c r="M219" i="12" l="1"/>
  <c r="O218" i="12"/>
  <c r="R218" i="12"/>
  <c r="P218" i="12"/>
  <c r="S218" i="12"/>
  <c r="F218" i="12"/>
  <c r="K218" i="12" s="1"/>
  <c r="L219" i="12" s="1"/>
  <c r="Q218" i="12"/>
  <c r="D238" i="10"/>
  <c r="G239" i="10"/>
  <c r="N240" i="10"/>
  <c r="C238" i="10"/>
  <c r="U238" i="10" s="1"/>
  <c r="J240" i="10"/>
  <c r="D355" i="5"/>
  <c r="G356" i="5"/>
  <c r="C355" i="5"/>
  <c r="E180" i="9"/>
  <c r="H179" i="9"/>
  <c r="B219" i="12" l="1"/>
  <c r="D218" i="12" s="1"/>
  <c r="M181" i="9"/>
  <c r="F180" i="9"/>
  <c r="K180" i="9" s="1"/>
  <c r="E239" i="10"/>
  <c r="F239" i="10" s="1"/>
  <c r="H238" i="10"/>
  <c r="T238" i="10"/>
  <c r="V238" i="10"/>
  <c r="K239" i="10" s="1"/>
  <c r="L240" i="10" s="1"/>
  <c r="H355" i="5"/>
  <c r="E356" i="5"/>
  <c r="F356" i="5" s="1"/>
  <c r="B357" i="5" s="1"/>
  <c r="J220" i="12" l="1"/>
  <c r="G219" i="12"/>
  <c r="C218" i="12"/>
  <c r="U218" i="12" s="1"/>
  <c r="V218" i="12" s="1"/>
  <c r="N220" i="12"/>
  <c r="O239" i="10"/>
  <c r="P239" i="10"/>
  <c r="Q239" i="10"/>
  <c r="R239" i="10"/>
  <c r="S239" i="10"/>
  <c r="M240" i="10"/>
  <c r="B240" i="10" s="1"/>
  <c r="D356" i="5"/>
  <c r="G357" i="5"/>
  <c r="C356" i="5"/>
  <c r="L181" i="9"/>
  <c r="B181" i="9"/>
  <c r="T218" i="12" l="1"/>
  <c r="H218" i="12"/>
  <c r="E219" i="12"/>
  <c r="F219" i="12" s="1"/>
  <c r="K219" i="12" s="1"/>
  <c r="L220" i="12" s="1"/>
  <c r="N241" i="10"/>
  <c r="D239" i="10"/>
  <c r="G240" i="10"/>
  <c r="C239" i="10"/>
  <c r="U239" i="10" s="1"/>
  <c r="J241" i="10"/>
  <c r="G181" i="9"/>
  <c r="N182" i="9"/>
  <c r="D180" i="9"/>
  <c r="C180" i="9"/>
  <c r="J182" i="9"/>
  <c r="H356" i="5"/>
  <c r="E357" i="5"/>
  <c r="F357" i="5" s="1"/>
  <c r="B358" i="5" s="1"/>
  <c r="P219" i="12" l="1"/>
  <c r="O219" i="12"/>
  <c r="R219" i="12"/>
  <c r="M220" i="12"/>
  <c r="B220" i="12" s="1"/>
  <c r="D219" i="12" s="1"/>
  <c r="Q219" i="12"/>
  <c r="S219" i="12"/>
  <c r="G358" i="5"/>
  <c r="D357" i="5"/>
  <c r="C357" i="5"/>
  <c r="T239" i="10"/>
  <c r="E240" i="10"/>
  <c r="F240" i="10" s="1"/>
  <c r="H239" i="10"/>
  <c r="V239" i="10"/>
  <c r="K240" i="10" s="1"/>
  <c r="L241" i="10" s="1"/>
  <c r="H180" i="9"/>
  <c r="E181" i="9"/>
  <c r="G220" i="12" l="1"/>
  <c r="N221" i="12"/>
  <c r="C219" i="12"/>
  <c r="U219" i="12" s="1"/>
  <c r="V219" i="12" s="1"/>
  <c r="J221" i="12"/>
  <c r="Q240" i="10"/>
  <c r="S240" i="10"/>
  <c r="P240" i="10"/>
  <c r="M241" i="10"/>
  <c r="B241" i="10" s="1"/>
  <c r="R240" i="10"/>
  <c r="O240" i="10"/>
  <c r="F181" i="9"/>
  <c r="K181" i="9" s="1"/>
  <c r="M182" i="9"/>
  <c r="H357" i="5"/>
  <c r="E358" i="5"/>
  <c r="F358" i="5" s="1"/>
  <c r="B359" i="5" s="1"/>
  <c r="H219" i="12" l="1"/>
  <c r="E220" i="12"/>
  <c r="R220" i="12" s="1"/>
  <c r="T219" i="12"/>
  <c r="L182" i="9"/>
  <c r="B182" i="9"/>
  <c r="D240" i="10"/>
  <c r="N242" i="10"/>
  <c r="G241" i="10"/>
  <c r="C240" i="10"/>
  <c r="U240" i="10" s="1"/>
  <c r="J242" i="10"/>
  <c r="D358" i="5"/>
  <c r="G359" i="5"/>
  <c r="C358" i="5"/>
  <c r="M221" i="12" l="1"/>
  <c r="Q220" i="12"/>
  <c r="S220" i="12"/>
  <c r="P220" i="12"/>
  <c r="F220" i="12"/>
  <c r="K220" i="12" s="1"/>
  <c r="L221" i="12" s="1"/>
  <c r="O220" i="12"/>
  <c r="T240" i="10"/>
  <c r="H240" i="10"/>
  <c r="E241" i="10"/>
  <c r="F241" i="10" s="1"/>
  <c r="V240" i="10"/>
  <c r="K241" i="10" s="1"/>
  <c r="L242" i="10" s="1"/>
  <c r="H358" i="5"/>
  <c r="E359" i="5"/>
  <c r="F359" i="5" s="1"/>
  <c r="B360" i="5" s="1"/>
  <c r="G182" i="9"/>
  <c r="N183" i="9"/>
  <c r="D181" i="9"/>
  <c r="C181" i="9"/>
  <c r="J183" i="9"/>
  <c r="B221" i="12" l="1"/>
  <c r="D220" i="12" s="1"/>
  <c r="D359" i="5"/>
  <c r="G360" i="5"/>
  <c r="C359" i="5"/>
  <c r="S241" i="10"/>
  <c r="Q241" i="10"/>
  <c r="M242" i="10"/>
  <c r="B242" i="10" s="1"/>
  <c r="P241" i="10"/>
  <c r="R241" i="10"/>
  <c r="O241" i="10"/>
  <c r="E182" i="9"/>
  <c r="H181" i="9"/>
  <c r="G221" i="12" l="1"/>
  <c r="C220" i="12"/>
  <c r="J222" i="12"/>
  <c r="N222" i="12"/>
  <c r="E221" i="12"/>
  <c r="H220" i="12"/>
  <c r="U220" i="12"/>
  <c r="V220" i="12" s="1"/>
  <c r="T220" i="12"/>
  <c r="H359" i="5"/>
  <c r="E360" i="5"/>
  <c r="F360" i="5" s="1"/>
  <c r="B361" i="5" s="1"/>
  <c r="G242" i="10"/>
  <c r="N243" i="10"/>
  <c r="D241" i="10"/>
  <c r="C241" i="10"/>
  <c r="U241" i="10" s="1"/>
  <c r="J243" i="10"/>
  <c r="M183" i="9"/>
  <c r="F182" i="9"/>
  <c r="K182" i="9" s="1"/>
  <c r="M222" i="12" l="1"/>
  <c r="R221" i="12"/>
  <c r="Q221" i="12"/>
  <c r="P221" i="12"/>
  <c r="O221" i="12"/>
  <c r="S221" i="12"/>
  <c r="F221" i="12"/>
  <c r="K221" i="12" s="1"/>
  <c r="L222" i="12" s="1"/>
  <c r="E242" i="10"/>
  <c r="F242" i="10" s="1"/>
  <c r="T241" i="10"/>
  <c r="H241" i="10"/>
  <c r="V241" i="10"/>
  <c r="B183" i="9"/>
  <c r="L183" i="9"/>
  <c r="D360" i="5"/>
  <c r="G361" i="5"/>
  <c r="C360" i="5"/>
  <c r="K242" i="10" l="1"/>
  <c r="L243" i="10" s="1"/>
  <c r="B222" i="12"/>
  <c r="G222" i="12" s="1"/>
  <c r="O242" i="10"/>
  <c r="S242" i="10"/>
  <c r="R242" i="10"/>
  <c r="M243" i="10"/>
  <c r="B243" i="10" s="1"/>
  <c r="Q242" i="10"/>
  <c r="P242" i="10"/>
  <c r="D182" i="9"/>
  <c r="N184" i="9"/>
  <c r="G183" i="9"/>
  <c r="C182" i="9"/>
  <c r="J184" i="9"/>
  <c r="H360" i="5"/>
  <c r="E361" i="5"/>
  <c r="F361" i="5" s="1"/>
  <c r="B362" i="5" s="1"/>
  <c r="J223" i="12" l="1"/>
  <c r="C221" i="12"/>
  <c r="D221" i="12"/>
  <c r="N223" i="12"/>
  <c r="U221" i="12"/>
  <c r="V221" i="12" s="1"/>
  <c r="E222" i="12"/>
  <c r="T221" i="12"/>
  <c r="H221" i="12"/>
  <c r="D361" i="5"/>
  <c r="G362" i="5"/>
  <c r="C361" i="5"/>
  <c r="E183" i="9"/>
  <c r="H182" i="9"/>
  <c r="G243" i="10"/>
  <c r="N244" i="10"/>
  <c r="D242" i="10"/>
  <c r="C242" i="10"/>
  <c r="U242" i="10" s="1"/>
  <c r="J244" i="10"/>
  <c r="M223" i="12" l="1"/>
  <c r="P222" i="12"/>
  <c r="S222" i="12"/>
  <c r="O222" i="12"/>
  <c r="Q222" i="12"/>
  <c r="R222" i="12"/>
  <c r="F222" i="12"/>
  <c r="K222" i="12" s="1"/>
  <c r="L223" i="12" s="1"/>
  <c r="F183" i="9"/>
  <c r="K183" i="9" s="1"/>
  <c r="M184" i="9"/>
  <c r="T242" i="10"/>
  <c r="E243" i="10"/>
  <c r="F243" i="10" s="1"/>
  <c r="H242" i="10"/>
  <c r="V242" i="10"/>
  <c r="K243" i="10" s="1"/>
  <c r="L244" i="10" s="1"/>
  <c r="H361" i="5"/>
  <c r="E362" i="5"/>
  <c r="F362" i="5" s="1"/>
  <c r="B363" i="5" s="1"/>
  <c r="B223" i="12" l="1"/>
  <c r="J224" i="12" s="1"/>
  <c r="S243" i="10"/>
  <c r="P243" i="10"/>
  <c r="O243" i="10"/>
  <c r="R243" i="10"/>
  <c r="M244" i="10"/>
  <c r="B244" i="10" s="1"/>
  <c r="Q243" i="10"/>
  <c r="D362" i="5"/>
  <c r="G363" i="5"/>
  <c r="C362" i="5"/>
  <c r="B184" i="9"/>
  <c r="L184" i="9"/>
  <c r="G223" i="12" l="1"/>
  <c r="N224" i="12"/>
  <c r="C222" i="12"/>
  <c r="H222" i="12" s="1"/>
  <c r="D222" i="12"/>
  <c r="N245" i="10"/>
  <c r="G244" i="10"/>
  <c r="D243" i="10"/>
  <c r="C243" i="10"/>
  <c r="U243" i="10" s="1"/>
  <c r="J245" i="10"/>
  <c r="H362" i="5"/>
  <c r="E363" i="5"/>
  <c r="F363" i="5" s="1"/>
  <c r="B364" i="5" s="1"/>
  <c r="D183" i="9"/>
  <c r="G184" i="9"/>
  <c r="N185" i="9"/>
  <c r="C183" i="9"/>
  <c r="J185" i="9"/>
  <c r="U222" i="12" l="1"/>
  <c r="V222" i="12" s="1"/>
  <c r="E223" i="12"/>
  <c r="S223" i="12" s="1"/>
  <c r="T222" i="12"/>
  <c r="E184" i="9"/>
  <c r="H183" i="9"/>
  <c r="H243" i="10"/>
  <c r="E244" i="10"/>
  <c r="F244" i="10" s="1"/>
  <c r="T243" i="10"/>
  <c r="V243" i="10"/>
  <c r="K244" i="10" s="1"/>
  <c r="L245" i="10" s="1"/>
  <c r="D363" i="5"/>
  <c r="G364" i="5"/>
  <c r="C363" i="5"/>
  <c r="Q223" i="12" l="1"/>
  <c r="R223" i="12"/>
  <c r="O223" i="12"/>
  <c r="M224" i="12"/>
  <c r="F223" i="12"/>
  <c r="K223" i="12" s="1"/>
  <c r="L224" i="12" s="1"/>
  <c r="P223" i="12"/>
  <c r="Q244" i="10"/>
  <c r="R244" i="10"/>
  <c r="O244" i="10"/>
  <c r="M245" i="10"/>
  <c r="B245" i="10" s="1"/>
  <c r="S244" i="10"/>
  <c r="P244" i="10"/>
  <c r="H363" i="5"/>
  <c r="E364" i="5"/>
  <c r="F364" i="5" s="1"/>
  <c r="B365" i="5" s="1"/>
  <c r="F184" i="9"/>
  <c r="K184" i="9" s="1"/>
  <c r="M185" i="9"/>
  <c r="B224" i="12" l="1"/>
  <c r="J225" i="12" s="1"/>
  <c r="D244" i="10"/>
  <c r="G245" i="10"/>
  <c r="N246" i="10"/>
  <c r="C244" i="10"/>
  <c r="U244" i="10" s="1"/>
  <c r="J246" i="10"/>
  <c r="D364" i="5"/>
  <c r="G365" i="5"/>
  <c r="C364" i="5"/>
  <c r="L185" i="9"/>
  <c r="B185" i="9"/>
  <c r="N225" i="12" l="1"/>
  <c r="D223" i="12"/>
  <c r="C223" i="12"/>
  <c r="G224" i="12"/>
  <c r="H244" i="10"/>
  <c r="T244" i="10"/>
  <c r="E245" i="10"/>
  <c r="F245" i="10" s="1"/>
  <c r="V244" i="10"/>
  <c r="K245" i="10" s="1"/>
  <c r="L246" i="10" s="1"/>
  <c r="N186" i="9"/>
  <c r="G185" i="9"/>
  <c r="D184" i="9"/>
  <c r="C184" i="9"/>
  <c r="J186" i="9"/>
  <c r="H364" i="5"/>
  <c r="E365" i="5"/>
  <c r="F365" i="5" s="1"/>
  <c r="B366" i="5" s="1"/>
  <c r="U223" i="12" l="1"/>
  <c r="V223" i="12" s="1"/>
  <c r="T223" i="12"/>
  <c r="H223" i="12"/>
  <c r="E224" i="12"/>
  <c r="D365" i="5"/>
  <c r="G366" i="5"/>
  <c r="C365" i="5"/>
  <c r="S245" i="10"/>
  <c r="Q245" i="10"/>
  <c r="P245" i="10"/>
  <c r="M246" i="10"/>
  <c r="B246" i="10" s="1"/>
  <c r="O245" i="10"/>
  <c r="R245" i="10"/>
  <c r="E185" i="9"/>
  <c r="H184" i="9"/>
  <c r="O224" i="12" l="1"/>
  <c r="Q224" i="12"/>
  <c r="M225" i="12"/>
  <c r="F224" i="12"/>
  <c r="K224" i="12" s="1"/>
  <c r="L225" i="12" s="1"/>
  <c r="P224" i="12"/>
  <c r="S224" i="12"/>
  <c r="R224" i="12"/>
  <c r="D245" i="10"/>
  <c r="G246" i="10"/>
  <c r="N247" i="10"/>
  <c r="C245" i="10"/>
  <c r="U245" i="10" s="1"/>
  <c r="J247" i="10"/>
  <c r="M186" i="9"/>
  <c r="F185" i="9"/>
  <c r="K185" i="9" s="1"/>
  <c r="H365" i="5"/>
  <c r="E366" i="5"/>
  <c r="F366" i="5" s="1"/>
  <c r="B367" i="5" s="1"/>
  <c r="B225" i="12" l="1"/>
  <c r="G225" i="12" s="1"/>
  <c r="T245" i="10"/>
  <c r="H245" i="10"/>
  <c r="E246" i="10"/>
  <c r="F246" i="10" s="1"/>
  <c r="V245" i="10"/>
  <c r="K246" i="10" s="1"/>
  <c r="L247" i="10" s="1"/>
  <c r="G367" i="5"/>
  <c r="D366" i="5"/>
  <c r="C366" i="5"/>
  <c r="L186" i="9"/>
  <c r="B186" i="9"/>
  <c r="N226" i="12" l="1"/>
  <c r="J226" i="12"/>
  <c r="C224" i="12"/>
  <c r="D224" i="12"/>
  <c r="H366" i="5"/>
  <c r="E367" i="5"/>
  <c r="F367" i="5" s="1"/>
  <c r="B368" i="5" s="1"/>
  <c r="Q246" i="10"/>
  <c r="S246" i="10"/>
  <c r="P246" i="10"/>
  <c r="R246" i="10"/>
  <c r="M247" i="10"/>
  <c r="B247" i="10" s="1"/>
  <c r="O246" i="10"/>
  <c r="N187" i="9"/>
  <c r="G186" i="9"/>
  <c r="D185" i="9"/>
  <c r="C185" i="9"/>
  <c r="J187" i="9"/>
  <c r="U224" i="12" l="1"/>
  <c r="V224" i="12" s="1"/>
  <c r="T224" i="12"/>
  <c r="H224" i="12"/>
  <c r="E225" i="12"/>
  <c r="D246" i="10"/>
  <c r="N248" i="10"/>
  <c r="G247" i="10"/>
  <c r="C246" i="10"/>
  <c r="U246" i="10" s="1"/>
  <c r="J248" i="10"/>
  <c r="H185" i="9"/>
  <c r="E186" i="9"/>
  <c r="D367" i="5"/>
  <c r="G368" i="5"/>
  <c r="C367" i="5"/>
  <c r="M226" i="12" l="1"/>
  <c r="P225" i="12"/>
  <c r="S225" i="12"/>
  <c r="Q225" i="12"/>
  <c r="O225" i="12"/>
  <c r="F225" i="12"/>
  <c r="K225" i="12" s="1"/>
  <c r="L226" i="12" s="1"/>
  <c r="R225" i="12"/>
  <c r="H367" i="5"/>
  <c r="E368" i="5"/>
  <c r="F368" i="5" s="1"/>
  <c r="B369" i="5" s="1"/>
  <c r="H246" i="10"/>
  <c r="E247" i="10"/>
  <c r="F247" i="10" s="1"/>
  <c r="T246" i="10"/>
  <c r="V246" i="10"/>
  <c r="K247" i="10" s="1"/>
  <c r="L248" i="10" s="1"/>
  <c r="M187" i="9"/>
  <c r="F186" i="9"/>
  <c r="K186" i="9" s="1"/>
  <c r="B226" i="12" l="1"/>
  <c r="J227" i="12" s="1"/>
  <c r="L187" i="9"/>
  <c r="B187" i="9"/>
  <c r="O247" i="10"/>
  <c r="Q247" i="10"/>
  <c r="S247" i="10"/>
  <c r="P247" i="10"/>
  <c r="M248" i="10"/>
  <c r="B248" i="10" s="1"/>
  <c r="R247" i="10"/>
  <c r="G369" i="5"/>
  <c r="D368" i="5"/>
  <c r="C368" i="5"/>
  <c r="N227" i="12" l="1"/>
  <c r="G226" i="12"/>
  <c r="C225" i="12"/>
  <c r="E226" i="12" s="1"/>
  <c r="M227" i="12" s="1"/>
  <c r="D225" i="12"/>
  <c r="G248" i="10"/>
  <c r="D247" i="10"/>
  <c r="N249" i="10"/>
  <c r="C247" i="10"/>
  <c r="U247" i="10" s="1"/>
  <c r="J249" i="10"/>
  <c r="N188" i="9"/>
  <c r="D186" i="9"/>
  <c r="G187" i="9"/>
  <c r="C186" i="9"/>
  <c r="J188" i="9"/>
  <c r="H368" i="5"/>
  <c r="E369" i="5"/>
  <c r="F369" i="5" s="1"/>
  <c r="B370" i="5" s="1"/>
  <c r="H225" i="12" l="1"/>
  <c r="T225" i="12"/>
  <c r="U225" i="12"/>
  <c r="V225" i="12" s="1"/>
  <c r="F226" i="12"/>
  <c r="K226" i="12" s="1"/>
  <c r="L227" i="12" s="1"/>
  <c r="B227" i="12" s="1"/>
  <c r="G227" i="12" s="1"/>
  <c r="Q226" i="12"/>
  <c r="P226" i="12"/>
  <c r="R226" i="12"/>
  <c r="O226" i="12"/>
  <c r="S226" i="12"/>
  <c r="G370" i="5"/>
  <c r="D369" i="5"/>
  <c r="C369" i="5"/>
  <c r="E248" i="10"/>
  <c r="F248" i="10" s="1"/>
  <c r="H247" i="10"/>
  <c r="T247" i="10"/>
  <c r="V247" i="10"/>
  <c r="K248" i="10" s="1"/>
  <c r="L249" i="10" s="1"/>
  <c r="H186" i="9"/>
  <c r="E187" i="9"/>
  <c r="C226" i="12" l="1"/>
  <c r="T226" i="12" s="1"/>
  <c r="D226" i="12"/>
  <c r="N228" i="12"/>
  <c r="J228" i="12"/>
  <c r="O248" i="10"/>
  <c r="P248" i="10"/>
  <c r="Q248" i="10"/>
  <c r="R248" i="10"/>
  <c r="M249" i="10"/>
  <c r="B249" i="10" s="1"/>
  <c r="S248" i="10"/>
  <c r="F187" i="9"/>
  <c r="K187" i="9" s="1"/>
  <c r="M188" i="9"/>
  <c r="H369" i="5"/>
  <c r="E370" i="5"/>
  <c r="F370" i="5" s="1"/>
  <c r="B371" i="5" s="1"/>
  <c r="U226" i="12" l="1"/>
  <c r="V226" i="12" s="1"/>
  <c r="E227" i="12"/>
  <c r="Q227" i="12" s="1"/>
  <c r="H226" i="12"/>
  <c r="G249" i="10"/>
  <c r="D248" i="10"/>
  <c r="N250" i="10"/>
  <c r="C248" i="10"/>
  <c r="U248" i="10" s="1"/>
  <c r="J250" i="10"/>
  <c r="B188" i="9"/>
  <c r="L188" i="9"/>
  <c r="D370" i="5"/>
  <c r="G371" i="5"/>
  <c r="C370" i="5"/>
  <c r="M228" i="12" l="1"/>
  <c r="F227" i="12"/>
  <c r="K227" i="12" s="1"/>
  <c r="L228" i="12" s="1"/>
  <c r="P227" i="12"/>
  <c r="O227" i="12"/>
  <c r="S227" i="12"/>
  <c r="R227" i="12"/>
  <c r="G188" i="9"/>
  <c r="N189" i="9"/>
  <c r="D187" i="9"/>
  <c r="C187" i="9"/>
  <c r="J189" i="9"/>
  <c r="H248" i="10"/>
  <c r="E249" i="10"/>
  <c r="F249" i="10" s="1"/>
  <c r="T248" i="10"/>
  <c r="V248" i="10"/>
  <c r="K249" i="10" s="1"/>
  <c r="L250" i="10" s="1"/>
  <c r="H370" i="5"/>
  <c r="E371" i="5"/>
  <c r="F371" i="5" s="1"/>
  <c r="B372" i="5" s="1"/>
  <c r="B228" i="12" l="1"/>
  <c r="C227" i="12" s="1"/>
  <c r="H227" i="12" s="1"/>
  <c r="D371" i="5"/>
  <c r="G372" i="5"/>
  <c r="C371" i="5"/>
  <c r="H187" i="9"/>
  <c r="E188" i="9"/>
  <c r="Q249" i="10"/>
  <c r="S249" i="10"/>
  <c r="P249" i="10"/>
  <c r="O249" i="10"/>
  <c r="M250" i="10"/>
  <c r="B250" i="10" s="1"/>
  <c r="R249" i="10"/>
  <c r="G228" i="12" l="1"/>
  <c r="E228" i="12"/>
  <c r="F228" i="12" s="1"/>
  <c r="K228" i="12" s="1"/>
  <c r="L229" i="12" s="1"/>
  <c r="J229" i="12"/>
  <c r="U227" i="12"/>
  <c r="V227" i="12" s="1"/>
  <c r="T227" i="12"/>
  <c r="N229" i="12"/>
  <c r="D227" i="12"/>
  <c r="G250" i="10"/>
  <c r="D249" i="10"/>
  <c r="N251" i="10"/>
  <c r="C249" i="10"/>
  <c r="U249" i="10" s="1"/>
  <c r="J251" i="10"/>
  <c r="F188" i="9"/>
  <c r="K188" i="9" s="1"/>
  <c r="M189" i="9"/>
  <c r="H371" i="5"/>
  <c r="E372" i="5"/>
  <c r="F372" i="5" s="1"/>
  <c r="B373" i="5" s="1"/>
  <c r="R228" i="12" l="1"/>
  <c r="Q228" i="12"/>
  <c r="P228" i="12"/>
  <c r="M229" i="12"/>
  <c r="B229" i="12" s="1"/>
  <c r="S228" i="12"/>
  <c r="O228" i="12"/>
  <c r="B189" i="9"/>
  <c r="L189" i="9"/>
  <c r="E250" i="10"/>
  <c r="F250" i="10" s="1"/>
  <c r="H249" i="10"/>
  <c r="T249" i="10"/>
  <c r="V249" i="10"/>
  <c r="K250" i="10" s="1"/>
  <c r="L251" i="10" s="1"/>
  <c r="G373" i="5"/>
  <c r="D372" i="5"/>
  <c r="C372" i="5"/>
  <c r="N230" i="12" l="1"/>
  <c r="J230" i="12"/>
  <c r="G229" i="12"/>
  <c r="D228" i="12"/>
  <c r="C228" i="12"/>
  <c r="S250" i="10"/>
  <c r="P250" i="10"/>
  <c r="M251" i="10"/>
  <c r="B251" i="10" s="1"/>
  <c r="R250" i="10"/>
  <c r="O250" i="10"/>
  <c r="Q250" i="10"/>
  <c r="H372" i="5"/>
  <c r="E373" i="5"/>
  <c r="F373" i="5" s="1"/>
  <c r="B374" i="5" s="1"/>
  <c r="G189" i="9"/>
  <c r="N190" i="9"/>
  <c r="D188" i="9"/>
  <c r="C188" i="9"/>
  <c r="J190" i="9"/>
  <c r="U228" i="12" l="1"/>
  <c r="V228" i="12" s="1"/>
  <c r="H228" i="12"/>
  <c r="T228" i="12"/>
  <c r="E229" i="12"/>
  <c r="N252" i="10"/>
  <c r="G251" i="10"/>
  <c r="D250" i="10"/>
  <c r="C250" i="10"/>
  <c r="U250" i="10" s="1"/>
  <c r="J252" i="10"/>
  <c r="G374" i="5"/>
  <c r="D373" i="5"/>
  <c r="C373" i="5"/>
  <c r="H188" i="9"/>
  <c r="E189" i="9"/>
  <c r="F229" i="12" l="1"/>
  <c r="K229" i="12" s="1"/>
  <c r="L230" i="12" s="1"/>
  <c r="S229" i="12"/>
  <c r="Q229" i="12"/>
  <c r="M230" i="12"/>
  <c r="O229" i="12"/>
  <c r="R229" i="12"/>
  <c r="P229" i="12"/>
  <c r="H250" i="10"/>
  <c r="T250" i="10"/>
  <c r="E251" i="10"/>
  <c r="F251" i="10" s="1"/>
  <c r="V250" i="10"/>
  <c r="K251" i="10" s="1"/>
  <c r="L252" i="10" s="1"/>
  <c r="H373" i="5"/>
  <c r="E374" i="5"/>
  <c r="F374" i="5" s="1"/>
  <c r="B375" i="5" s="1"/>
  <c r="F189" i="9"/>
  <c r="K189" i="9" s="1"/>
  <c r="M190" i="9"/>
  <c r="B230" i="12" l="1"/>
  <c r="D374" i="5"/>
  <c r="G375" i="5"/>
  <c r="C374" i="5"/>
  <c r="L190" i="9"/>
  <c r="B190" i="9"/>
  <c r="R251" i="10"/>
  <c r="P251" i="10"/>
  <c r="S251" i="10"/>
  <c r="Q251" i="10"/>
  <c r="M252" i="10"/>
  <c r="B252" i="10" s="1"/>
  <c r="O251" i="10"/>
  <c r="J231" i="12" l="1"/>
  <c r="C229" i="12"/>
  <c r="D229" i="12"/>
  <c r="G230" i="12"/>
  <c r="N231" i="12"/>
  <c r="D251" i="10"/>
  <c r="G252" i="10"/>
  <c r="N253" i="10"/>
  <c r="C251" i="10"/>
  <c r="U251" i="10" s="1"/>
  <c r="J253" i="10"/>
  <c r="H374" i="5"/>
  <c r="E375" i="5"/>
  <c r="F375" i="5" s="1"/>
  <c r="B376" i="5" s="1"/>
  <c r="D189" i="9"/>
  <c r="G190" i="9"/>
  <c r="N191" i="9"/>
  <c r="C189" i="9"/>
  <c r="J191" i="9"/>
  <c r="E230" i="12" l="1"/>
  <c r="H229" i="12"/>
  <c r="T229" i="12"/>
  <c r="U229" i="12"/>
  <c r="V229" i="12" s="1"/>
  <c r="G376" i="5"/>
  <c r="D375" i="5"/>
  <c r="C375" i="5"/>
  <c r="E190" i="9"/>
  <c r="H189" i="9"/>
  <c r="H251" i="10"/>
  <c r="T251" i="10"/>
  <c r="E252" i="10"/>
  <c r="F252" i="10" s="1"/>
  <c r="V251" i="10"/>
  <c r="K252" i="10" s="1"/>
  <c r="L253" i="10" s="1"/>
  <c r="M231" i="12" l="1"/>
  <c r="R230" i="12"/>
  <c r="Q230" i="12"/>
  <c r="P230" i="12"/>
  <c r="S230" i="12"/>
  <c r="O230" i="12"/>
  <c r="F230" i="12"/>
  <c r="K230" i="12" s="1"/>
  <c r="L231" i="12" s="1"/>
  <c r="M191" i="9"/>
  <c r="F190" i="9"/>
  <c r="K190" i="9" s="1"/>
  <c r="H375" i="5"/>
  <c r="E376" i="5"/>
  <c r="F376" i="5" s="1"/>
  <c r="B377" i="5" s="1"/>
  <c r="O252" i="10"/>
  <c r="S252" i="10"/>
  <c r="P252" i="10"/>
  <c r="M253" i="10"/>
  <c r="B253" i="10" s="1"/>
  <c r="Q252" i="10"/>
  <c r="R252" i="10"/>
  <c r="B231" i="12" l="1"/>
  <c r="G231" i="12" s="1"/>
  <c r="N254" i="10"/>
  <c r="D252" i="10"/>
  <c r="G253" i="10"/>
  <c r="C252" i="10"/>
  <c r="U252" i="10" s="1"/>
  <c r="J254" i="10"/>
  <c r="D376" i="5"/>
  <c r="G377" i="5"/>
  <c r="C376" i="5"/>
  <c r="L191" i="9"/>
  <c r="B191" i="9"/>
  <c r="J232" i="12" l="1"/>
  <c r="N232" i="12"/>
  <c r="D230" i="12"/>
  <c r="C230" i="12"/>
  <c r="U230" i="12" s="1"/>
  <c r="V230" i="12" s="1"/>
  <c r="T252" i="10"/>
  <c r="V252" i="10"/>
  <c r="K253" i="10" s="1"/>
  <c r="L254" i="10" s="1"/>
  <c r="E253" i="10"/>
  <c r="F253" i="10" s="1"/>
  <c r="H252" i="10"/>
  <c r="G191" i="9"/>
  <c r="N192" i="9"/>
  <c r="D190" i="9"/>
  <c r="C190" i="9"/>
  <c r="J192" i="9"/>
  <c r="H376" i="5"/>
  <c r="E377" i="5"/>
  <c r="F377" i="5" s="1"/>
  <c r="B378" i="5" s="1"/>
  <c r="H230" i="12" l="1"/>
  <c r="T230" i="12"/>
  <c r="E231" i="12"/>
  <c r="P231" i="12" s="1"/>
  <c r="D377" i="5"/>
  <c r="G378" i="5"/>
  <c r="C377" i="5"/>
  <c r="R253" i="10"/>
  <c r="P253" i="10"/>
  <c r="Q253" i="10"/>
  <c r="O253" i="10"/>
  <c r="M254" i="10"/>
  <c r="B254" i="10" s="1"/>
  <c r="S253" i="10"/>
  <c r="E191" i="9"/>
  <c r="H190" i="9"/>
  <c r="R231" i="12" l="1"/>
  <c r="M232" i="12"/>
  <c r="F231" i="12"/>
  <c r="K231" i="12" s="1"/>
  <c r="L232" i="12" s="1"/>
  <c r="Q231" i="12"/>
  <c r="O231" i="12"/>
  <c r="S231" i="12"/>
  <c r="N255" i="10"/>
  <c r="D253" i="10"/>
  <c r="G254" i="10"/>
  <c r="C253" i="10"/>
  <c r="U253" i="10" s="1"/>
  <c r="J255" i="10"/>
  <c r="M192" i="9"/>
  <c r="F191" i="9"/>
  <c r="K191" i="9" s="1"/>
  <c r="H377" i="5"/>
  <c r="E378" i="5"/>
  <c r="F378" i="5" s="1"/>
  <c r="B379" i="5" s="1"/>
  <c r="B232" i="12" l="1"/>
  <c r="G232" i="12" s="1"/>
  <c r="H253" i="10"/>
  <c r="E254" i="10"/>
  <c r="F254" i="10" s="1"/>
  <c r="T253" i="10"/>
  <c r="V253" i="10"/>
  <c r="K254" i="10" s="1"/>
  <c r="L255" i="10" s="1"/>
  <c r="D378" i="5"/>
  <c r="G379" i="5"/>
  <c r="C378" i="5"/>
  <c r="L192" i="9"/>
  <c r="B192" i="9"/>
  <c r="N233" i="12" l="1"/>
  <c r="D231" i="12"/>
  <c r="C231" i="12"/>
  <c r="J233" i="12"/>
  <c r="G192" i="9"/>
  <c r="D191" i="9"/>
  <c r="N193" i="9"/>
  <c r="C191" i="9"/>
  <c r="J193" i="9"/>
  <c r="H378" i="5"/>
  <c r="E379" i="5"/>
  <c r="F379" i="5" s="1"/>
  <c r="B380" i="5" s="1"/>
  <c r="M255" i="10"/>
  <c r="B255" i="10" s="1"/>
  <c r="P254" i="10"/>
  <c r="O254" i="10"/>
  <c r="S254" i="10"/>
  <c r="Q254" i="10"/>
  <c r="R254" i="10"/>
  <c r="E232" i="12" l="1"/>
  <c r="U231" i="12"/>
  <c r="V231" i="12" s="1"/>
  <c r="T231" i="12"/>
  <c r="H231" i="12"/>
  <c r="D254" i="10"/>
  <c r="G255" i="10"/>
  <c r="N256" i="10"/>
  <c r="C254" i="10"/>
  <c r="U254" i="10" s="1"/>
  <c r="J256" i="10"/>
  <c r="D379" i="5"/>
  <c r="G380" i="5"/>
  <c r="C379" i="5"/>
  <c r="H191" i="9"/>
  <c r="E192" i="9"/>
  <c r="O232" i="12" l="1"/>
  <c r="P232" i="12"/>
  <c r="M233" i="12"/>
  <c r="S232" i="12"/>
  <c r="R232" i="12"/>
  <c r="F232" i="12"/>
  <c r="K232" i="12" s="1"/>
  <c r="L233" i="12" s="1"/>
  <c r="Q232" i="12"/>
  <c r="H254" i="10"/>
  <c r="T254" i="10"/>
  <c r="E255" i="10"/>
  <c r="F255" i="10" s="1"/>
  <c r="V254" i="10"/>
  <c r="K255" i="10" s="1"/>
  <c r="L256" i="10" s="1"/>
  <c r="F192" i="9"/>
  <c r="K192" i="9" s="1"/>
  <c r="M193" i="9"/>
  <c r="H379" i="5"/>
  <c r="E380" i="5"/>
  <c r="F380" i="5" s="1"/>
  <c r="B381" i="5" s="1"/>
  <c r="B233" i="12" l="1"/>
  <c r="J234" i="12"/>
  <c r="C232" i="12"/>
  <c r="N234" i="12"/>
  <c r="D232" i="12"/>
  <c r="G233" i="12"/>
  <c r="L193" i="9"/>
  <c r="B193" i="9"/>
  <c r="D380" i="5"/>
  <c r="G381" i="5"/>
  <c r="C380" i="5"/>
  <c r="S255" i="10"/>
  <c r="Q255" i="10"/>
  <c r="R255" i="10"/>
  <c r="O255" i="10"/>
  <c r="P255" i="10"/>
  <c r="M256" i="10"/>
  <c r="B256" i="10" s="1"/>
  <c r="H232" i="12" l="1"/>
  <c r="T232" i="12"/>
  <c r="E233" i="12"/>
  <c r="U232" i="12"/>
  <c r="V232" i="12" s="1"/>
  <c r="D255" i="10"/>
  <c r="N257" i="10"/>
  <c r="G256" i="10"/>
  <c r="C255" i="10"/>
  <c r="U255" i="10" s="1"/>
  <c r="J257" i="10"/>
  <c r="N194" i="9"/>
  <c r="G193" i="9"/>
  <c r="D192" i="9"/>
  <c r="C192" i="9"/>
  <c r="J194" i="9"/>
  <c r="H380" i="5"/>
  <c r="E381" i="5"/>
  <c r="F381" i="5" s="1"/>
  <c r="B382" i="5" s="1"/>
  <c r="F233" i="12" l="1"/>
  <c r="K233" i="12" s="1"/>
  <c r="L234" i="12" s="1"/>
  <c r="O233" i="12"/>
  <c r="R233" i="12"/>
  <c r="P233" i="12"/>
  <c r="M234" i="12"/>
  <c r="S233" i="12"/>
  <c r="Q233" i="12"/>
  <c r="D381" i="5"/>
  <c r="G382" i="5"/>
  <c r="C381" i="5"/>
  <c r="H255" i="10"/>
  <c r="E256" i="10"/>
  <c r="F256" i="10" s="1"/>
  <c r="T255" i="10"/>
  <c r="V255" i="10"/>
  <c r="K256" i="10" s="1"/>
  <c r="L257" i="10" s="1"/>
  <c r="E193" i="9"/>
  <c r="H192" i="9"/>
  <c r="B234" i="12" l="1"/>
  <c r="C233" i="12" s="1"/>
  <c r="U233" i="12" s="1"/>
  <c r="V233" i="12" s="1"/>
  <c r="Q256" i="10"/>
  <c r="O256" i="10"/>
  <c r="M257" i="10"/>
  <c r="B257" i="10" s="1"/>
  <c r="R256" i="10"/>
  <c r="S256" i="10"/>
  <c r="P256" i="10"/>
  <c r="H381" i="5"/>
  <c r="E382" i="5"/>
  <c r="F382" i="5" s="1"/>
  <c r="B383" i="5" s="1"/>
  <c r="M194" i="9"/>
  <c r="F193" i="9"/>
  <c r="K193" i="9" s="1"/>
  <c r="G234" i="12" l="1"/>
  <c r="N235" i="12"/>
  <c r="E234" i="12"/>
  <c r="F234" i="12" s="1"/>
  <c r="K234" i="12" s="1"/>
  <c r="L235" i="12" s="1"/>
  <c r="H233" i="12"/>
  <c r="T233" i="12"/>
  <c r="J235" i="12"/>
  <c r="D233" i="12"/>
  <c r="N258" i="10"/>
  <c r="D256" i="10"/>
  <c r="G257" i="10"/>
  <c r="C256" i="10"/>
  <c r="U256" i="10" s="1"/>
  <c r="J258" i="10"/>
  <c r="L194" i="9"/>
  <c r="B194" i="9"/>
  <c r="G383" i="5"/>
  <c r="D382" i="5"/>
  <c r="C382" i="5"/>
  <c r="O234" i="12" l="1"/>
  <c r="M235" i="12"/>
  <c r="B235" i="12" s="1"/>
  <c r="R234" i="12"/>
  <c r="Q234" i="12"/>
  <c r="P234" i="12"/>
  <c r="S234" i="12"/>
  <c r="H256" i="10"/>
  <c r="E257" i="10"/>
  <c r="F257" i="10" s="1"/>
  <c r="T256" i="10"/>
  <c r="V256" i="10"/>
  <c r="H382" i="5"/>
  <c r="E383" i="5"/>
  <c r="F383" i="5" s="1"/>
  <c r="B384" i="5" s="1"/>
  <c r="D193" i="9"/>
  <c r="G194" i="9"/>
  <c r="N195" i="9"/>
  <c r="C193" i="9"/>
  <c r="J195" i="9"/>
  <c r="K257" i="10" l="1"/>
  <c r="L258" i="10" s="1"/>
  <c r="N236" i="12"/>
  <c r="C234" i="12"/>
  <c r="E235" i="12" s="1"/>
  <c r="J236" i="12"/>
  <c r="G235" i="12"/>
  <c r="D234" i="12"/>
  <c r="T234" i="12"/>
  <c r="G384" i="5"/>
  <c r="D383" i="5"/>
  <c r="C383" i="5"/>
  <c r="H193" i="9"/>
  <c r="E194" i="9"/>
  <c r="S257" i="10"/>
  <c r="O257" i="10"/>
  <c r="R257" i="10"/>
  <c r="Q257" i="10"/>
  <c r="M258" i="10"/>
  <c r="B258" i="10" s="1"/>
  <c r="P257" i="10"/>
  <c r="U234" i="12" l="1"/>
  <c r="V234" i="12" s="1"/>
  <c r="H234" i="12"/>
  <c r="F235" i="12"/>
  <c r="K235" i="12" s="1"/>
  <c r="L236" i="12" s="1"/>
  <c r="Q235" i="12"/>
  <c r="S235" i="12"/>
  <c r="M236" i="12"/>
  <c r="O235" i="12"/>
  <c r="P235" i="12"/>
  <c r="R235" i="12"/>
  <c r="D257" i="10"/>
  <c r="N259" i="10"/>
  <c r="G258" i="10"/>
  <c r="C257" i="10"/>
  <c r="U257" i="10" s="1"/>
  <c r="J259" i="10"/>
  <c r="H383" i="5"/>
  <c r="E384" i="5"/>
  <c r="F384" i="5" s="1"/>
  <c r="B385" i="5" s="1"/>
  <c r="M195" i="9"/>
  <c r="F194" i="9"/>
  <c r="K194" i="9" s="1"/>
  <c r="B236" i="12" l="1"/>
  <c r="N237" i="12" s="1"/>
  <c r="D384" i="5"/>
  <c r="G385" i="5"/>
  <c r="C384" i="5"/>
  <c r="E258" i="10"/>
  <c r="F258" i="10" s="1"/>
  <c r="T257" i="10"/>
  <c r="H257" i="10"/>
  <c r="V257" i="10"/>
  <c r="K258" i="10" s="1"/>
  <c r="L259" i="10" s="1"/>
  <c r="B195" i="9"/>
  <c r="L195" i="9"/>
  <c r="G236" i="12" l="1"/>
  <c r="D235" i="12"/>
  <c r="C235" i="12"/>
  <c r="H235" i="12" s="1"/>
  <c r="J237" i="12"/>
  <c r="M259" i="10"/>
  <c r="B259" i="10" s="1"/>
  <c r="O258" i="10"/>
  <c r="P258" i="10"/>
  <c r="R258" i="10"/>
  <c r="S258" i="10"/>
  <c r="Q258" i="10"/>
  <c r="G195" i="9"/>
  <c r="D194" i="9"/>
  <c r="N196" i="9"/>
  <c r="C194" i="9"/>
  <c r="J196" i="9"/>
  <c r="H384" i="5"/>
  <c r="E385" i="5"/>
  <c r="F385" i="5" s="1"/>
  <c r="B386" i="5" s="1"/>
  <c r="U235" i="12" l="1"/>
  <c r="V235" i="12" s="1"/>
  <c r="E236" i="12"/>
  <c r="Q236" i="12" s="1"/>
  <c r="T235" i="12"/>
  <c r="N260" i="10"/>
  <c r="G259" i="10"/>
  <c r="D258" i="10"/>
  <c r="C258" i="10"/>
  <c r="U258" i="10" s="1"/>
  <c r="J260" i="10"/>
  <c r="H194" i="9"/>
  <c r="E195" i="9"/>
  <c r="G386" i="5"/>
  <c r="D385" i="5"/>
  <c r="C385" i="5"/>
  <c r="F236" i="12" l="1"/>
  <c r="K236" i="12" s="1"/>
  <c r="L237" i="12" s="1"/>
  <c r="R236" i="12"/>
  <c r="P236" i="12"/>
  <c r="S236" i="12"/>
  <c r="O236" i="12"/>
  <c r="M237" i="12"/>
  <c r="H385" i="5"/>
  <c r="E386" i="5"/>
  <c r="F386" i="5" s="1"/>
  <c r="B387" i="5" s="1"/>
  <c r="E259" i="10"/>
  <c r="F259" i="10" s="1"/>
  <c r="H258" i="10"/>
  <c r="T258" i="10"/>
  <c r="V258" i="10"/>
  <c r="K259" i="10" s="1"/>
  <c r="L260" i="10" s="1"/>
  <c r="F195" i="9"/>
  <c r="K195" i="9" s="1"/>
  <c r="M196" i="9"/>
  <c r="B237" i="12" l="1"/>
  <c r="C236" i="12" s="1"/>
  <c r="L196" i="9"/>
  <c r="B196" i="9"/>
  <c r="Q259" i="10"/>
  <c r="M260" i="10"/>
  <c r="B260" i="10" s="1"/>
  <c r="O259" i="10"/>
  <c r="P259" i="10"/>
  <c r="R259" i="10"/>
  <c r="S259" i="10"/>
  <c r="G387" i="5"/>
  <c r="D386" i="5"/>
  <c r="C386" i="5"/>
  <c r="D236" i="12" l="1"/>
  <c r="J238" i="12"/>
  <c r="G237" i="12"/>
  <c r="N238" i="12"/>
  <c r="H236" i="12"/>
  <c r="E237" i="12"/>
  <c r="U236" i="12"/>
  <c r="V236" i="12" s="1"/>
  <c r="T236" i="12"/>
  <c r="G260" i="10"/>
  <c r="N261" i="10"/>
  <c r="D259" i="10"/>
  <c r="C259" i="10"/>
  <c r="U259" i="10" s="1"/>
  <c r="J261" i="10"/>
  <c r="D195" i="9"/>
  <c r="N197" i="9"/>
  <c r="G196" i="9"/>
  <c r="C195" i="9"/>
  <c r="J197" i="9"/>
  <c r="H386" i="5"/>
  <c r="E387" i="5"/>
  <c r="F387" i="5" s="1"/>
  <c r="B388" i="5" s="1"/>
  <c r="R237" i="12" l="1"/>
  <c r="M238" i="12"/>
  <c r="Q237" i="12"/>
  <c r="O237" i="12"/>
  <c r="P237" i="12"/>
  <c r="S237" i="12"/>
  <c r="F237" i="12"/>
  <c r="K237" i="12" s="1"/>
  <c r="L238" i="12" s="1"/>
  <c r="H259" i="10"/>
  <c r="E260" i="10"/>
  <c r="F260" i="10" s="1"/>
  <c r="T259" i="10"/>
  <c r="V259" i="10"/>
  <c r="K260" i="10" s="1"/>
  <c r="L261" i="10" s="1"/>
  <c r="G388" i="5"/>
  <c r="D387" i="5"/>
  <c r="C387" i="5"/>
  <c r="E196" i="9"/>
  <c r="H195" i="9"/>
  <c r="B238" i="12" l="1"/>
  <c r="N239" i="12" s="1"/>
  <c r="S260" i="10"/>
  <c r="M261" i="10"/>
  <c r="B261" i="10" s="1"/>
  <c r="P260" i="10"/>
  <c r="Q260" i="10"/>
  <c r="R260" i="10"/>
  <c r="O260" i="10"/>
  <c r="F196" i="9"/>
  <c r="K196" i="9" s="1"/>
  <c r="M197" i="9"/>
  <c r="H387" i="5"/>
  <c r="E388" i="5"/>
  <c r="F388" i="5" s="1"/>
  <c r="B389" i="5" s="1"/>
  <c r="D237" i="12" l="1"/>
  <c r="J239" i="12"/>
  <c r="C237" i="12"/>
  <c r="G238" i="12"/>
  <c r="D260" i="10"/>
  <c r="G261" i="10"/>
  <c r="N262" i="10"/>
  <c r="C260" i="10"/>
  <c r="U260" i="10" s="1"/>
  <c r="J262" i="10"/>
  <c r="B197" i="9"/>
  <c r="L197" i="9"/>
  <c r="D388" i="5"/>
  <c r="G389" i="5"/>
  <c r="C388" i="5"/>
  <c r="U237" i="12" l="1"/>
  <c r="V237" i="12" s="1"/>
  <c r="E238" i="12"/>
  <c r="T237" i="12"/>
  <c r="H237" i="12"/>
  <c r="D196" i="9"/>
  <c r="N198" i="9"/>
  <c r="G197" i="9"/>
  <c r="C196" i="9"/>
  <c r="J198" i="9"/>
  <c r="H260" i="10"/>
  <c r="E261" i="10"/>
  <c r="F261" i="10" s="1"/>
  <c r="T260" i="10"/>
  <c r="V260" i="10"/>
  <c r="H388" i="5"/>
  <c r="E389" i="5"/>
  <c r="F389" i="5" s="1"/>
  <c r="B390" i="5" s="1"/>
  <c r="K261" i="10" l="1"/>
  <c r="L262" i="10" s="1"/>
  <c r="S238" i="12"/>
  <c r="M239" i="12"/>
  <c r="P238" i="12"/>
  <c r="F238" i="12"/>
  <c r="K238" i="12" s="1"/>
  <c r="L239" i="12" s="1"/>
  <c r="O238" i="12"/>
  <c r="Q238" i="12"/>
  <c r="R238" i="12"/>
  <c r="H196" i="9"/>
  <c r="E197" i="9"/>
  <c r="D389" i="5"/>
  <c r="G390" i="5"/>
  <c r="C389" i="5"/>
  <c r="Q261" i="10"/>
  <c r="R261" i="10"/>
  <c r="M262" i="10"/>
  <c r="B262" i="10" s="1"/>
  <c r="O261" i="10"/>
  <c r="P261" i="10"/>
  <c r="S261" i="10"/>
  <c r="B239" i="12" l="1"/>
  <c r="J240" i="12" s="1"/>
  <c r="D261" i="10"/>
  <c r="N263" i="10"/>
  <c r="G262" i="10"/>
  <c r="C261" i="10"/>
  <c r="U261" i="10" s="1"/>
  <c r="J263" i="10"/>
  <c r="M198" i="9"/>
  <c r="F197" i="9"/>
  <c r="K197" i="9" s="1"/>
  <c r="H389" i="5"/>
  <c r="E390" i="5"/>
  <c r="F390" i="5" s="1"/>
  <c r="B391" i="5" s="1"/>
  <c r="G239" i="12" l="1"/>
  <c r="D238" i="12"/>
  <c r="C238" i="12"/>
  <c r="T238" i="12" s="1"/>
  <c r="N240" i="12"/>
  <c r="G391" i="5"/>
  <c r="D390" i="5"/>
  <c r="C390" i="5"/>
  <c r="E262" i="10"/>
  <c r="F262" i="10" s="1"/>
  <c r="H261" i="10"/>
  <c r="T261" i="10"/>
  <c r="V261" i="10"/>
  <c r="L198" i="9"/>
  <c r="B198" i="9"/>
  <c r="K262" i="10" l="1"/>
  <c r="L263" i="10" s="1"/>
  <c r="U238" i="12"/>
  <c r="V238" i="12" s="1"/>
  <c r="H238" i="12"/>
  <c r="E239" i="12"/>
  <c r="O262" i="10"/>
  <c r="M263" i="10"/>
  <c r="B263" i="10" s="1"/>
  <c r="Q262" i="10"/>
  <c r="R262" i="10"/>
  <c r="S262" i="10"/>
  <c r="P262" i="10"/>
  <c r="H390" i="5"/>
  <c r="E391" i="5"/>
  <c r="F391" i="5" s="1"/>
  <c r="B392" i="5" s="1"/>
  <c r="G198" i="9"/>
  <c r="N199" i="9"/>
  <c r="C197" i="9"/>
  <c r="D197" i="9"/>
  <c r="J199" i="9"/>
  <c r="M240" i="12" l="1"/>
  <c r="P239" i="12"/>
  <c r="Q239" i="12"/>
  <c r="R239" i="12"/>
  <c r="O239" i="12"/>
  <c r="S239" i="12"/>
  <c r="F239" i="12"/>
  <c r="K239" i="12" s="1"/>
  <c r="L240" i="12" s="1"/>
  <c r="G263" i="10"/>
  <c r="N264" i="10"/>
  <c r="D262" i="10"/>
  <c r="C262" i="10"/>
  <c r="U262" i="10" s="1"/>
  <c r="J264" i="10"/>
  <c r="D391" i="5"/>
  <c r="G392" i="5"/>
  <c r="C391" i="5"/>
  <c r="E198" i="9"/>
  <c r="H197" i="9"/>
  <c r="B240" i="12" l="1"/>
  <c r="G240" i="12" s="1"/>
  <c r="T262" i="10"/>
  <c r="H262" i="10"/>
  <c r="E263" i="10"/>
  <c r="F263" i="10" s="1"/>
  <c r="V262" i="10"/>
  <c r="K263" i="10" s="1"/>
  <c r="L264" i="10" s="1"/>
  <c r="F198" i="9"/>
  <c r="K198" i="9" s="1"/>
  <c r="M199" i="9"/>
  <c r="H391" i="5"/>
  <c r="E392" i="5"/>
  <c r="F392" i="5" s="1"/>
  <c r="B393" i="5" s="1"/>
  <c r="D239" i="12" l="1"/>
  <c r="N241" i="12"/>
  <c r="C239" i="12"/>
  <c r="J241" i="12"/>
  <c r="D392" i="5"/>
  <c r="G393" i="5"/>
  <c r="C392" i="5"/>
  <c r="P263" i="10"/>
  <c r="O263" i="10"/>
  <c r="R263" i="10"/>
  <c r="M264" i="10"/>
  <c r="B264" i="10" s="1"/>
  <c r="Q263" i="10"/>
  <c r="S263" i="10"/>
  <c r="L199" i="9"/>
  <c r="B199" i="9"/>
  <c r="U239" i="12" l="1"/>
  <c r="V239" i="12" s="1"/>
  <c r="H239" i="12"/>
  <c r="T239" i="12"/>
  <c r="E240" i="12"/>
  <c r="G264" i="10"/>
  <c r="N265" i="10"/>
  <c r="D263" i="10"/>
  <c r="C263" i="10"/>
  <c r="U263" i="10" s="1"/>
  <c r="J265" i="10"/>
  <c r="N200" i="9"/>
  <c r="G199" i="9"/>
  <c r="D198" i="9"/>
  <c r="C198" i="9"/>
  <c r="J200" i="9"/>
  <c r="H392" i="5"/>
  <c r="E393" i="5"/>
  <c r="F393" i="5" s="1"/>
  <c r="B394" i="5" s="1"/>
  <c r="O240" i="12" l="1"/>
  <c r="F240" i="12"/>
  <c r="K240" i="12" s="1"/>
  <c r="L241" i="12" s="1"/>
  <c r="Q240" i="12"/>
  <c r="R240" i="12"/>
  <c r="S240" i="12"/>
  <c r="P240" i="12"/>
  <c r="M241" i="12"/>
  <c r="E264" i="10"/>
  <c r="F264" i="10" s="1"/>
  <c r="T263" i="10"/>
  <c r="H263" i="10"/>
  <c r="V263" i="10"/>
  <c r="E199" i="9"/>
  <c r="H198" i="9"/>
  <c r="D393" i="5"/>
  <c r="G394" i="5"/>
  <c r="C393" i="5"/>
  <c r="K264" i="10" l="1"/>
  <c r="L265" i="10" s="1"/>
  <c r="B241" i="12"/>
  <c r="M265" i="10"/>
  <c r="B265" i="10" s="1"/>
  <c r="O264" i="10"/>
  <c r="S264" i="10"/>
  <c r="P264" i="10"/>
  <c r="R264" i="10"/>
  <c r="Q264" i="10"/>
  <c r="H393" i="5"/>
  <c r="E394" i="5"/>
  <c r="F394" i="5" s="1"/>
  <c r="B395" i="5" s="1"/>
  <c r="F199" i="9"/>
  <c r="K199" i="9" s="1"/>
  <c r="M200" i="9"/>
  <c r="N242" i="12" l="1"/>
  <c r="J242" i="12"/>
  <c r="C240" i="12"/>
  <c r="G241" i="12"/>
  <c r="D240" i="12"/>
  <c r="N266" i="10"/>
  <c r="G265" i="10"/>
  <c r="D264" i="10"/>
  <c r="C264" i="10"/>
  <c r="U264" i="10" s="1"/>
  <c r="J266" i="10"/>
  <c r="G395" i="5"/>
  <c r="D394" i="5"/>
  <c r="C394" i="5"/>
  <c r="L200" i="9"/>
  <c r="B200" i="9"/>
  <c r="U240" i="12" l="1"/>
  <c r="V240" i="12" s="1"/>
  <c r="E241" i="12"/>
  <c r="T240" i="12"/>
  <c r="H240" i="12"/>
  <c r="T264" i="10"/>
  <c r="V264" i="10"/>
  <c r="H264" i="10"/>
  <c r="E265" i="10"/>
  <c r="F265" i="10" s="1"/>
  <c r="G200" i="9"/>
  <c r="N201" i="9"/>
  <c r="D199" i="9"/>
  <c r="C199" i="9"/>
  <c r="J201" i="9"/>
  <c r="H394" i="5"/>
  <c r="E395" i="5"/>
  <c r="F395" i="5" s="1"/>
  <c r="B396" i="5" s="1"/>
  <c r="K265" i="10" l="1"/>
  <c r="L266" i="10" s="1"/>
  <c r="R241" i="12"/>
  <c r="M242" i="12"/>
  <c r="S241" i="12"/>
  <c r="P241" i="12"/>
  <c r="O241" i="12"/>
  <c r="F241" i="12"/>
  <c r="K241" i="12" s="1"/>
  <c r="L242" i="12" s="1"/>
  <c r="Q241" i="12"/>
  <c r="R265" i="10"/>
  <c r="O265" i="10"/>
  <c r="S265" i="10"/>
  <c r="P265" i="10"/>
  <c r="Q265" i="10"/>
  <c r="M266" i="10"/>
  <c r="B266" i="10" s="1"/>
  <c r="G396" i="5"/>
  <c r="D395" i="5"/>
  <c r="C395" i="5"/>
  <c r="H199" i="9"/>
  <c r="E200" i="9"/>
  <c r="B242" i="12" l="1"/>
  <c r="D241" i="12" s="1"/>
  <c r="G266" i="10"/>
  <c r="N267" i="10"/>
  <c r="D265" i="10"/>
  <c r="C265" i="10"/>
  <c r="U265" i="10" s="1"/>
  <c r="J267" i="10"/>
  <c r="M201" i="9"/>
  <c r="F200" i="9"/>
  <c r="K200" i="9" s="1"/>
  <c r="H395" i="5"/>
  <c r="E396" i="5"/>
  <c r="F396" i="5" s="1"/>
  <c r="B397" i="5" s="1"/>
  <c r="N243" i="12" l="1"/>
  <c r="J243" i="12"/>
  <c r="G242" i="12"/>
  <c r="C241" i="12"/>
  <c r="T241" i="12" s="1"/>
  <c r="G397" i="5"/>
  <c r="D396" i="5"/>
  <c r="C396" i="5"/>
  <c r="L201" i="9"/>
  <c r="B201" i="9"/>
  <c r="T265" i="10"/>
  <c r="E266" i="10"/>
  <c r="F266" i="10" s="1"/>
  <c r="H265" i="10"/>
  <c r="V265" i="10"/>
  <c r="K266" i="10" s="1"/>
  <c r="L267" i="10" s="1"/>
  <c r="H241" i="12" l="1"/>
  <c r="U241" i="12"/>
  <c r="V241" i="12" s="1"/>
  <c r="E242" i="12"/>
  <c r="S242" i="12" s="1"/>
  <c r="D200" i="9"/>
  <c r="G201" i="9"/>
  <c r="N202" i="9"/>
  <c r="C200" i="9"/>
  <c r="J202" i="9"/>
  <c r="S266" i="10"/>
  <c r="P266" i="10"/>
  <c r="Q266" i="10"/>
  <c r="M267" i="10"/>
  <c r="B267" i="10" s="1"/>
  <c r="R266" i="10"/>
  <c r="O266" i="10"/>
  <c r="H396" i="5"/>
  <c r="E397" i="5"/>
  <c r="F397" i="5" s="1"/>
  <c r="B398" i="5" s="1"/>
  <c r="O242" i="12" l="1"/>
  <c r="F242" i="12"/>
  <c r="K242" i="12" s="1"/>
  <c r="L243" i="12" s="1"/>
  <c r="B243" i="12" s="1"/>
  <c r="C242" i="12" s="1"/>
  <c r="E243" i="12" s="1"/>
  <c r="M244" i="12" s="1"/>
  <c r="M243" i="12"/>
  <c r="Q242" i="12"/>
  <c r="R242" i="12"/>
  <c r="P242" i="12"/>
  <c r="N268" i="10"/>
  <c r="G267" i="10"/>
  <c r="D266" i="10"/>
  <c r="C266" i="10"/>
  <c r="U266" i="10" s="1"/>
  <c r="J268" i="10"/>
  <c r="D397" i="5"/>
  <c r="G398" i="5"/>
  <c r="C397" i="5"/>
  <c r="H200" i="9"/>
  <c r="E201" i="9"/>
  <c r="N244" i="12" l="1"/>
  <c r="J244" i="12"/>
  <c r="D242" i="12"/>
  <c r="G243" i="12"/>
  <c r="R243" i="12" s="1"/>
  <c r="F243" i="12"/>
  <c r="K243" i="12" s="1"/>
  <c r="L244" i="12" s="1"/>
  <c r="H242" i="12"/>
  <c r="U242" i="12"/>
  <c r="V242" i="12" s="1"/>
  <c r="T242" i="12"/>
  <c r="M202" i="9"/>
  <c r="F201" i="9"/>
  <c r="K201" i="9" s="1"/>
  <c r="E267" i="10"/>
  <c r="F267" i="10" s="1"/>
  <c r="T266" i="10"/>
  <c r="H266" i="10"/>
  <c r="V266" i="10"/>
  <c r="K267" i="10" s="1"/>
  <c r="L268" i="10" s="1"/>
  <c r="H397" i="5"/>
  <c r="E398" i="5"/>
  <c r="F398" i="5" s="1"/>
  <c r="B399" i="5" s="1"/>
  <c r="B244" i="12" l="1"/>
  <c r="D243" i="12" s="1"/>
  <c r="P243" i="12"/>
  <c r="O243" i="12"/>
  <c r="Q243" i="12"/>
  <c r="S243" i="12"/>
  <c r="G399" i="5"/>
  <c r="D398" i="5"/>
  <c r="C398" i="5"/>
  <c r="Q267" i="10"/>
  <c r="R267" i="10"/>
  <c r="S267" i="10"/>
  <c r="P267" i="10"/>
  <c r="M268" i="10"/>
  <c r="B268" i="10" s="1"/>
  <c r="O267" i="10"/>
  <c r="B202" i="9"/>
  <c r="L202" i="9"/>
  <c r="J245" i="12" l="1"/>
  <c r="G244" i="12"/>
  <c r="N245" i="12"/>
  <c r="C243" i="12"/>
  <c r="E244" i="12" s="1"/>
  <c r="D267" i="10"/>
  <c r="N269" i="10"/>
  <c r="G268" i="10"/>
  <c r="C267" i="10"/>
  <c r="U267" i="10" s="1"/>
  <c r="J269" i="10"/>
  <c r="N203" i="9"/>
  <c r="D201" i="9"/>
  <c r="G202" i="9"/>
  <c r="C201" i="9"/>
  <c r="J203" i="9"/>
  <c r="H398" i="5"/>
  <c r="E399" i="5"/>
  <c r="F399" i="5" s="1"/>
  <c r="B400" i="5" s="1"/>
  <c r="H243" i="12" l="1"/>
  <c r="S244" i="12"/>
  <c r="U243" i="12"/>
  <c r="V243" i="12" s="1"/>
  <c r="Q244" i="12"/>
  <c r="R244" i="12"/>
  <c r="T243" i="12"/>
  <c r="F244" i="12"/>
  <c r="K244" i="12" s="1"/>
  <c r="L245" i="12" s="1"/>
  <c r="O244" i="12"/>
  <c r="M245" i="12"/>
  <c r="P244" i="12"/>
  <c r="T267" i="10"/>
  <c r="E268" i="10"/>
  <c r="F268" i="10" s="1"/>
  <c r="H267" i="10"/>
  <c r="V267" i="10"/>
  <c r="G400" i="5"/>
  <c r="D399" i="5"/>
  <c r="C399" i="5"/>
  <c r="H201" i="9"/>
  <c r="E202" i="9"/>
  <c r="K268" i="10" l="1"/>
  <c r="L269" i="10" s="1"/>
  <c r="B245" i="12"/>
  <c r="N246" i="12" s="1"/>
  <c r="H399" i="5"/>
  <c r="E400" i="5"/>
  <c r="F400" i="5" s="1"/>
  <c r="B401" i="5" s="1"/>
  <c r="F202" i="9"/>
  <c r="K202" i="9" s="1"/>
  <c r="M203" i="9"/>
  <c r="M269" i="10"/>
  <c r="B269" i="10" s="1"/>
  <c r="P268" i="10"/>
  <c r="S268" i="10"/>
  <c r="Q268" i="10"/>
  <c r="R268" i="10"/>
  <c r="O268" i="10"/>
  <c r="D244" i="12" l="1"/>
  <c r="C244" i="12"/>
  <c r="E245" i="12" s="1"/>
  <c r="G245" i="12"/>
  <c r="J246" i="12"/>
  <c r="T244" i="12"/>
  <c r="U244" i="12"/>
  <c r="V244" i="12" s="1"/>
  <c r="H244" i="12"/>
  <c r="N270" i="10"/>
  <c r="G269" i="10"/>
  <c r="D268" i="10"/>
  <c r="C268" i="10"/>
  <c r="U268" i="10" s="1"/>
  <c r="J270" i="10"/>
  <c r="L203" i="9"/>
  <c r="B203" i="9"/>
  <c r="G401" i="5"/>
  <c r="D400" i="5"/>
  <c r="C400" i="5"/>
  <c r="Q245" i="12" l="1"/>
  <c r="S245" i="12"/>
  <c r="F245" i="12"/>
  <c r="K245" i="12" s="1"/>
  <c r="L246" i="12" s="1"/>
  <c r="M246" i="12"/>
  <c r="P245" i="12"/>
  <c r="R245" i="12"/>
  <c r="O245" i="12"/>
  <c r="T268" i="10"/>
  <c r="E269" i="10"/>
  <c r="F269" i="10" s="1"/>
  <c r="H268" i="10"/>
  <c r="V268" i="10"/>
  <c r="K269" i="10" s="1"/>
  <c r="L270" i="10" s="1"/>
  <c r="H400" i="5"/>
  <c r="E401" i="5"/>
  <c r="F401" i="5" s="1"/>
  <c r="B402" i="5" s="1"/>
  <c r="G203" i="9"/>
  <c r="D202" i="9"/>
  <c r="N204" i="9"/>
  <c r="C202" i="9"/>
  <c r="J204" i="9"/>
  <c r="B246" i="12" l="1"/>
  <c r="G246" i="12" s="1"/>
  <c r="G402" i="5"/>
  <c r="D401" i="5"/>
  <c r="C401" i="5"/>
  <c r="R269" i="10"/>
  <c r="Q269" i="10"/>
  <c r="P269" i="10"/>
  <c r="O269" i="10"/>
  <c r="M270" i="10"/>
  <c r="B270" i="10" s="1"/>
  <c r="S269" i="10"/>
  <c r="H202" i="9"/>
  <c r="E203" i="9"/>
  <c r="J247" i="12" l="1"/>
  <c r="N247" i="12"/>
  <c r="D245" i="12"/>
  <c r="C245" i="12"/>
  <c r="E246" i="12" s="1"/>
  <c r="N271" i="10"/>
  <c r="D269" i="10"/>
  <c r="G270" i="10"/>
  <c r="C269" i="10"/>
  <c r="U269" i="10" s="1"/>
  <c r="J271" i="10"/>
  <c r="H401" i="5"/>
  <c r="E402" i="5"/>
  <c r="F402" i="5" s="1"/>
  <c r="B403" i="5" s="1"/>
  <c r="M204" i="9"/>
  <c r="F203" i="9"/>
  <c r="K203" i="9" s="1"/>
  <c r="T245" i="12" l="1"/>
  <c r="U245" i="12"/>
  <c r="V245" i="12" s="1"/>
  <c r="H245" i="12"/>
  <c r="P246" i="12"/>
  <c r="M247" i="12"/>
  <c r="F246" i="12"/>
  <c r="K246" i="12" s="1"/>
  <c r="L247" i="12" s="1"/>
  <c r="S246" i="12"/>
  <c r="R246" i="12"/>
  <c r="O246" i="12"/>
  <c r="Q246" i="12"/>
  <c r="G403" i="5"/>
  <c r="D402" i="5"/>
  <c r="C402" i="5"/>
  <c r="H269" i="10"/>
  <c r="V269" i="10"/>
  <c r="E270" i="10"/>
  <c r="F270" i="10" s="1"/>
  <c r="T269" i="10"/>
  <c r="B204" i="9"/>
  <c r="L204" i="9"/>
  <c r="K270" i="10" l="1"/>
  <c r="L271" i="10" s="1"/>
  <c r="B247" i="12"/>
  <c r="N248" i="12" s="1"/>
  <c r="N205" i="9"/>
  <c r="D203" i="9"/>
  <c r="G204" i="9"/>
  <c r="C203" i="9"/>
  <c r="J205" i="9"/>
  <c r="R270" i="10"/>
  <c r="O270" i="10"/>
  <c r="M271" i="10"/>
  <c r="B271" i="10" s="1"/>
  <c r="Q270" i="10"/>
  <c r="S270" i="10"/>
  <c r="P270" i="10"/>
  <c r="H402" i="5"/>
  <c r="E403" i="5"/>
  <c r="F403" i="5" s="1"/>
  <c r="B404" i="5" s="1"/>
  <c r="C246" i="12" l="1"/>
  <c r="E247" i="12" s="1"/>
  <c r="J248" i="12"/>
  <c r="G247" i="12"/>
  <c r="D246" i="12"/>
  <c r="D403" i="5"/>
  <c r="G404" i="5"/>
  <c r="C403" i="5"/>
  <c r="H203" i="9"/>
  <c r="E204" i="9"/>
  <c r="D270" i="10"/>
  <c r="N272" i="10"/>
  <c r="G271" i="10"/>
  <c r="C270" i="10"/>
  <c r="U270" i="10" s="1"/>
  <c r="J272" i="10"/>
  <c r="U246" i="12" l="1"/>
  <c r="V246" i="12" s="1"/>
  <c r="H246" i="12"/>
  <c r="T246" i="12"/>
  <c r="M248" i="12"/>
  <c r="R247" i="12"/>
  <c r="S247" i="12"/>
  <c r="O247" i="12"/>
  <c r="F247" i="12"/>
  <c r="K247" i="12" s="1"/>
  <c r="L248" i="12" s="1"/>
  <c r="Q247" i="12"/>
  <c r="P247" i="12"/>
  <c r="M205" i="9"/>
  <c r="F204" i="9"/>
  <c r="K204" i="9" s="1"/>
  <c r="H403" i="5"/>
  <c r="E404" i="5"/>
  <c r="F404" i="5" s="1"/>
  <c r="B405" i="5" s="1"/>
  <c r="T270" i="10"/>
  <c r="V270" i="10"/>
  <c r="K271" i="10" s="1"/>
  <c r="L272" i="10" s="1"/>
  <c r="E271" i="10"/>
  <c r="F271" i="10" s="1"/>
  <c r="H270" i="10"/>
  <c r="B248" i="12" l="1"/>
  <c r="C247" i="12" s="1"/>
  <c r="E248" i="12" s="1"/>
  <c r="M249" i="12" s="1"/>
  <c r="M272" i="10"/>
  <c r="B272" i="10" s="1"/>
  <c r="Q271" i="10"/>
  <c r="P271" i="10"/>
  <c r="R271" i="10"/>
  <c r="O271" i="10"/>
  <c r="S271" i="10"/>
  <c r="D404" i="5"/>
  <c r="G405" i="5"/>
  <c r="C404" i="5"/>
  <c r="B205" i="9"/>
  <c r="L205" i="9"/>
  <c r="N249" i="12" l="1"/>
  <c r="D247" i="12"/>
  <c r="J249" i="12"/>
  <c r="T247" i="12"/>
  <c r="H247" i="12"/>
  <c r="U247" i="12"/>
  <c r="V247" i="12" s="1"/>
  <c r="F248" i="12"/>
  <c r="K248" i="12" s="1"/>
  <c r="L249" i="12" s="1"/>
  <c r="G248" i="12"/>
  <c r="P248" i="12" s="1"/>
  <c r="N273" i="10"/>
  <c r="G272" i="10"/>
  <c r="D271" i="10"/>
  <c r="C271" i="10"/>
  <c r="U271" i="10" s="1"/>
  <c r="J273" i="10"/>
  <c r="G205" i="9"/>
  <c r="D204" i="9"/>
  <c r="N206" i="9"/>
  <c r="C204" i="9"/>
  <c r="J206" i="9"/>
  <c r="H404" i="5"/>
  <c r="E405" i="5"/>
  <c r="F405" i="5" s="1"/>
  <c r="B406" i="5" s="1"/>
  <c r="B249" i="12" l="1"/>
  <c r="G249" i="12" s="1"/>
  <c r="S248" i="12"/>
  <c r="Q248" i="12"/>
  <c r="R248" i="12"/>
  <c r="O248" i="12"/>
  <c r="T271" i="10"/>
  <c r="V271" i="10"/>
  <c r="K272" i="10" s="1"/>
  <c r="L273" i="10" s="1"/>
  <c r="H271" i="10"/>
  <c r="E272" i="10"/>
  <c r="F272" i="10" s="1"/>
  <c r="H204" i="9"/>
  <c r="E205" i="9"/>
  <c r="G406" i="5"/>
  <c r="D405" i="5"/>
  <c r="C405" i="5"/>
  <c r="J250" i="12" l="1"/>
  <c r="C248" i="12"/>
  <c r="H248" i="12" s="1"/>
  <c r="N250" i="12"/>
  <c r="D248" i="12"/>
  <c r="R272" i="10"/>
  <c r="O272" i="10"/>
  <c r="P272" i="10"/>
  <c r="Q272" i="10"/>
  <c r="M273" i="10"/>
  <c r="B273" i="10" s="1"/>
  <c r="S272" i="10"/>
  <c r="H405" i="5"/>
  <c r="E406" i="5"/>
  <c r="F406" i="5" s="1"/>
  <c r="B407" i="5" s="1"/>
  <c r="M206" i="9"/>
  <c r="F205" i="9"/>
  <c r="K205" i="9" s="1"/>
  <c r="E249" i="12" l="1"/>
  <c r="R249" i="12" s="1"/>
  <c r="T248" i="12"/>
  <c r="U248" i="12"/>
  <c r="V248" i="12" s="1"/>
  <c r="N274" i="10"/>
  <c r="D272" i="10"/>
  <c r="G273" i="10"/>
  <c r="C272" i="10"/>
  <c r="U272" i="10" s="1"/>
  <c r="J274" i="10"/>
  <c r="L206" i="9"/>
  <c r="B206" i="9"/>
  <c r="D406" i="5"/>
  <c r="G407" i="5"/>
  <c r="C406" i="5"/>
  <c r="P249" i="12" l="1"/>
  <c r="F249" i="12"/>
  <c r="K249" i="12" s="1"/>
  <c r="L250" i="12" s="1"/>
  <c r="O249" i="12"/>
  <c r="Q249" i="12"/>
  <c r="M250" i="12"/>
  <c r="S249" i="12"/>
  <c r="T272" i="10"/>
  <c r="H272" i="10"/>
  <c r="E273" i="10"/>
  <c r="F273" i="10" s="1"/>
  <c r="V272" i="10"/>
  <c r="K273" i="10" s="1"/>
  <c r="L274" i="10" s="1"/>
  <c r="H406" i="5"/>
  <c r="E407" i="5"/>
  <c r="F407" i="5" s="1"/>
  <c r="B408" i="5" s="1"/>
  <c r="N207" i="9"/>
  <c r="D205" i="9"/>
  <c r="G206" i="9"/>
  <c r="C205" i="9"/>
  <c r="J207" i="9"/>
  <c r="B250" i="12" l="1"/>
  <c r="C249" i="12" s="1"/>
  <c r="U249" i="12" s="1"/>
  <c r="V249" i="12" s="1"/>
  <c r="G408" i="5"/>
  <c r="D407" i="5"/>
  <c r="C407" i="5"/>
  <c r="P273" i="10"/>
  <c r="R273" i="10"/>
  <c r="S273" i="10"/>
  <c r="O273" i="10"/>
  <c r="Q273" i="10"/>
  <c r="M274" i="10"/>
  <c r="B274" i="10" s="1"/>
  <c r="E206" i="9"/>
  <c r="H205" i="9"/>
  <c r="E250" i="12" l="1"/>
  <c r="F250" i="12" s="1"/>
  <c r="K250" i="12" s="1"/>
  <c r="L251" i="12" s="1"/>
  <c r="T249" i="12"/>
  <c r="H249" i="12"/>
  <c r="N251" i="12"/>
  <c r="D249" i="12"/>
  <c r="J251" i="12"/>
  <c r="G250" i="12"/>
  <c r="G274" i="10"/>
  <c r="D273" i="10"/>
  <c r="N275" i="10"/>
  <c r="C273" i="10"/>
  <c r="U273" i="10" s="1"/>
  <c r="J275" i="10"/>
  <c r="H407" i="5"/>
  <c r="E408" i="5"/>
  <c r="F408" i="5" s="1"/>
  <c r="B409" i="5" s="1"/>
  <c r="M207" i="9"/>
  <c r="F206" i="9"/>
  <c r="K206" i="9" s="1"/>
  <c r="O250" i="12" l="1"/>
  <c r="M251" i="12"/>
  <c r="P250" i="12"/>
  <c r="S250" i="12"/>
  <c r="Q250" i="12"/>
  <c r="R250" i="12"/>
  <c r="B251" i="12"/>
  <c r="L207" i="9"/>
  <c r="B207" i="9"/>
  <c r="G409" i="5"/>
  <c r="D408" i="5"/>
  <c r="C408" i="5"/>
  <c r="H273" i="10"/>
  <c r="T273" i="10"/>
  <c r="E274" i="10"/>
  <c r="F274" i="10" s="1"/>
  <c r="V273" i="10"/>
  <c r="K274" i="10" s="1"/>
  <c r="L275" i="10" s="1"/>
  <c r="D250" i="12" l="1"/>
  <c r="G251" i="12"/>
  <c r="C250" i="12"/>
  <c r="N252" i="12"/>
  <c r="J252" i="12"/>
  <c r="H408" i="5"/>
  <c r="E409" i="5"/>
  <c r="F409" i="5" s="1"/>
  <c r="B410" i="5" s="1"/>
  <c r="N208" i="9"/>
  <c r="D206" i="9"/>
  <c r="G207" i="9"/>
  <c r="C206" i="9"/>
  <c r="J208" i="9"/>
  <c r="O274" i="10"/>
  <c r="M275" i="10"/>
  <c r="B275" i="10" s="1"/>
  <c r="R274" i="10"/>
  <c r="P274" i="10"/>
  <c r="Q274" i="10"/>
  <c r="S274" i="10"/>
  <c r="E251" i="12" l="1"/>
  <c r="T250" i="12"/>
  <c r="H250" i="12"/>
  <c r="U250" i="12"/>
  <c r="V250" i="12" s="1"/>
  <c r="N276" i="10"/>
  <c r="G275" i="10"/>
  <c r="D274" i="10"/>
  <c r="C274" i="10"/>
  <c r="U274" i="10" s="1"/>
  <c r="J276" i="10"/>
  <c r="E207" i="9"/>
  <c r="H206" i="9"/>
  <c r="G410" i="5"/>
  <c r="D409" i="5"/>
  <c r="C409" i="5"/>
  <c r="S251" i="12" l="1"/>
  <c r="P251" i="12"/>
  <c r="Q251" i="12"/>
  <c r="O251" i="12"/>
  <c r="R251" i="12"/>
  <c r="M252" i="12"/>
  <c r="F251" i="12"/>
  <c r="K251" i="12" s="1"/>
  <c r="L252" i="12" s="1"/>
  <c r="H409" i="5"/>
  <c r="E410" i="5"/>
  <c r="F410" i="5" s="1"/>
  <c r="B411" i="5" s="1"/>
  <c r="H274" i="10"/>
  <c r="E275" i="10"/>
  <c r="F275" i="10" s="1"/>
  <c r="T274" i="10"/>
  <c r="V274" i="10"/>
  <c r="K275" i="10" s="1"/>
  <c r="L276" i="10" s="1"/>
  <c r="F207" i="9"/>
  <c r="K207" i="9" s="1"/>
  <c r="M208" i="9"/>
  <c r="B252" i="12" l="1"/>
  <c r="J253" i="12" s="1"/>
  <c r="L208" i="9"/>
  <c r="B208" i="9"/>
  <c r="P275" i="10"/>
  <c r="R275" i="10"/>
  <c r="M276" i="10"/>
  <c r="B276" i="10" s="1"/>
  <c r="S275" i="10"/>
  <c r="Q275" i="10"/>
  <c r="O275" i="10"/>
  <c r="D410" i="5"/>
  <c r="G411" i="5"/>
  <c r="C410" i="5"/>
  <c r="C251" i="12" l="1"/>
  <c r="U251" i="12" s="1"/>
  <c r="V251" i="12" s="1"/>
  <c r="N253" i="12"/>
  <c r="G252" i="12"/>
  <c r="D251" i="12"/>
  <c r="D275" i="10"/>
  <c r="G276" i="10"/>
  <c r="N277" i="10"/>
  <c r="C275" i="10"/>
  <c r="U275" i="10" s="1"/>
  <c r="J277" i="10"/>
  <c r="H410" i="5"/>
  <c r="E411" i="5"/>
  <c r="F411" i="5" s="1"/>
  <c r="B412" i="5" s="1"/>
  <c r="D207" i="9"/>
  <c r="N209" i="9"/>
  <c r="G208" i="9"/>
  <c r="C207" i="9"/>
  <c r="J209" i="9"/>
  <c r="E252" i="12" l="1"/>
  <c r="R252" i="12" s="1"/>
  <c r="H251" i="12"/>
  <c r="T251" i="12"/>
  <c r="G412" i="5"/>
  <c r="D411" i="5"/>
  <c r="C411" i="5"/>
  <c r="E208" i="9"/>
  <c r="H207" i="9"/>
  <c r="H275" i="10"/>
  <c r="E276" i="10"/>
  <c r="F276" i="10" s="1"/>
  <c r="T275" i="10"/>
  <c r="V275" i="10"/>
  <c r="K276" i="10" l="1"/>
  <c r="L277" i="10" s="1"/>
  <c r="F252" i="12"/>
  <c r="K252" i="12" s="1"/>
  <c r="L253" i="12" s="1"/>
  <c r="Q252" i="12"/>
  <c r="O252" i="12"/>
  <c r="P252" i="12"/>
  <c r="S252" i="12"/>
  <c r="M253" i="12"/>
  <c r="R276" i="10"/>
  <c r="O276" i="10"/>
  <c r="P276" i="10"/>
  <c r="S276" i="10"/>
  <c r="Q276" i="10"/>
  <c r="M277" i="10"/>
  <c r="B277" i="10" s="1"/>
  <c r="H411" i="5"/>
  <c r="E412" i="5"/>
  <c r="F412" i="5" s="1"/>
  <c r="B413" i="5" s="1"/>
  <c r="F208" i="9"/>
  <c r="K208" i="9" s="1"/>
  <c r="M209" i="9"/>
  <c r="B253" i="12" l="1"/>
  <c r="D252" i="12" s="1"/>
  <c r="N278" i="10"/>
  <c r="G277" i="10"/>
  <c r="D276" i="10"/>
  <c r="C276" i="10"/>
  <c r="U276" i="10" s="1"/>
  <c r="J278" i="10"/>
  <c r="G413" i="5"/>
  <c r="D412" i="5"/>
  <c r="C412" i="5"/>
  <c r="B209" i="9"/>
  <c r="L209" i="9"/>
  <c r="G253" i="12" l="1"/>
  <c r="J254" i="12"/>
  <c r="C252" i="12"/>
  <c r="H252" i="12" s="1"/>
  <c r="N254" i="12"/>
  <c r="V276" i="10"/>
  <c r="K277" i="10" s="1"/>
  <c r="L278" i="10" s="1"/>
  <c r="E277" i="10"/>
  <c r="F277" i="10" s="1"/>
  <c r="H276" i="10"/>
  <c r="T276" i="10"/>
  <c r="G209" i="9"/>
  <c r="D208" i="9"/>
  <c r="N210" i="9"/>
  <c r="C208" i="9"/>
  <c r="J210" i="9"/>
  <c r="H412" i="5"/>
  <c r="E413" i="5"/>
  <c r="F413" i="5" s="1"/>
  <c r="B414" i="5" s="1"/>
  <c r="U252" i="12" l="1"/>
  <c r="V252" i="12" s="1"/>
  <c r="T252" i="12"/>
  <c r="E253" i="12"/>
  <c r="H208" i="9"/>
  <c r="E209" i="9"/>
  <c r="D413" i="5"/>
  <c r="G414" i="5"/>
  <c r="C413" i="5"/>
  <c r="Q277" i="10"/>
  <c r="P277" i="10"/>
  <c r="S277" i="10"/>
  <c r="O277" i="10"/>
  <c r="M278" i="10"/>
  <c r="B278" i="10" s="1"/>
  <c r="R277" i="10"/>
  <c r="S253" i="12" l="1"/>
  <c r="R253" i="12"/>
  <c r="O253" i="12"/>
  <c r="Q253" i="12"/>
  <c r="P253" i="12"/>
  <c r="F253" i="12"/>
  <c r="K253" i="12" s="1"/>
  <c r="L254" i="12" s="1"/>
  <c r="M254" i="12"/>
  <c r="D277" i="10"/>
  <c r="N279" i="10"/>
  <c r="G278" i="10"/>
  <c r="C277" i="10"/>
  <c r="U277" i="10" s="1"/>
  <c r="J279" i="10"/>
  <c r="H413" i="5"/>
  <c r="E414" i="5"/>
  <c r="F414" i="5" s="1"/>
  <c r="B415" i="5" s="1"/>
  <c r="F209" i="9"/>
  <c r="K209" i="9" s="1"/>
  <c r="M210" i="9"/>
  <c r="B254" i="12" l="1"/>
  <c r="N255" i="12" s="1"/>
  <c r="G415" i="5"/>
  <c r="D414" i="5"/>
  <c r="C414" i="5"/>
  <c r="E278" i="10"/>
  <c r="F278" i="10" s="1"/>
  <c r="T277" i="10"/>
  <c r="H277" i="10"/>
  <c r="V277" i="10"/>
  <c r="K278" i="10" s="1"/>
  <c r="L279" i="10" s="1"/>
  <c r="L210" i="9"/>
  <c r="B210" i="9"/>
  <c r="C253" i="12" l="1"/>
  <c r="T253" i="12" s="1"/>
  <c r="J255" i="12"/>
  <c r="D253" i="12"/>
  <c r="G254" i="12"/>
  <c r="S278" i="10"/>
  <c r="M279" i="10"/>
  <c r="B279" i="10" s="1"/>
  <c r="O278" i="10"/>
  <c r="R278" i="10"/>
  <c r="Q278" i="10"/>
  <c r="P278" i="10"/>
  <c r="H414" i="5"/>
  <c r="E415" i="5"/>
  <c r="F415" i="5" s="1"/>
  <c r="B416" i="5" s="1"/>
  <c r="G210" i="9"/>
  <c r="N211" i="9"/>
  <c r="D209" i="9"/>
  <c r="C209" i="9"/>
  <c r="J211" i="9"/>
  <c r="H253" i="12" l="1"/>
  <c r="U253" i="12"/>
  <c r="V253" i="12" s="1"/>
  <c r="E254" i="12"/>
  <c r="S254" i="12" s="1"/>
  <c r="G279" i="10"/>
  <c r="N280" i="10"/>
  <c r="D278" i="10"/>
  <c r="C278" i="10"/>
  <c r="U278" i="10" s="1"/>
  <c r="J280" i="10"/>
  <c r="H209" i="9"/>
  <c r="E210" i="9"/>
  <c r="G416" i="5"/>
  <c r="D415" i="5"/>
  <c r="C415" i="5"/>
  <c r="M255" i="12" l="1"/>
  <c r="R254" i="12"/>
  <c r="O254" i="12"/>
  <c r="P254" i="12"/>
  <c r="F254" i="12"/>
  <c r="K254" i="12" s="1"/>
  <c r="L255" i="12" s="1"/>
  <c r="Q254" i="12"/>
  <c r="H415" i="5"/>
  <c r="E416" i="5"/>
  <c r="F416" i="5" s="1"/>
  <c r="B417" i="5" s="1"/>
  <c r="T278" i="10"/>
  <c r="E279" i="10"/>
  <c r="F279" i="10" s="1"/>
  <c r="V278" i="10"/>
  <c r="K279" i="10" s="1"/>
  <c r="L280" i="10" s="1"/>
  <c r="H278" i="10"/>
  <c r="M211" i="9"/>
  <c r="F210" i="9"/>
  <c r="K210" i="9" s="1"/>
  <c r="B255" i="12" l="1"/>
  <c r="N256" i="12" s="1"/>
  <c r="L211" i="9"/>
  <c r="B211" i="9"/>
  <c r="S279" i="10"/>
  <c r="P279" i="10"/>
  <c r="O279" i="10"/>
  <c r="R279" i="10"/>
  <c r="M280" i="10"/>
  <c r="B280" i="10" s="1"/>
  <c r="Q279" i="10"/>
  <c r="G417" i="5"/>
  <c r="D416" i="5"/>
  <c r="C416" i="5"/>
  <c r="G255" i="12" l="1"/>
  <c r="D254" i="12"/>
  <c r="C254" i="12"/>
  <c r="T254" i="12" s="1"/>
  <c r="J256" i="12"/>
  <c r="D279" i="10"/>
  <c r="G280" i="10"/>
  <c r="N281" i="10"/>
  <c r="C279" i="10"/>
  <c r="U279" i="10" s="1"/>
  <c r="J281" i="10"/>
  <c r="N212" i="9"/>
  <c r="D210" i="9"/>
  <c r="G211" i="9"/>
  <c r="C210" i="9"/>
  <c r="J212" i="9"/>
  <c r="H416" i="5"/>
  <c r="E417" i="5"/>
  <c r="F417" i="5" s="1"/>
  <c r="B418" i="5" s="1"/>
  <c r="U254" i="12" l="1"/>
  <c r="V254" i="12" s="1"/>
  <c r="E255" i="12"/>
  <c r="O255" i="12" s="1"/>
  <c r="H254" i="12"/>
  <c r="D417" i="5"/>
  <c r="G418" i="5"/>
  <c r="C417" i="5"/>
  <c r="H279" i="10"/>
  <c r="T279" i="10"/>
  <c r="E280" i="10"/>
  <c r="F280" i="10" s="1"/>
  <c r="V279" i="10"/>
  <c r="K280" i="10" s="1"/>
  <c r="L281" i="10" s="1"/>
  <c r="E211" i="9"/>
  <c r="H210" i="9"/>
  <c r="F255" i="12" l="1"/>
  <c r="K255" i="12" s="1"/>
  <c r="L256" i="12" s="1"/>
  <c r="S255" i="12"/>
  <c r="Q255" i="12"/>
  <c r="R255" i="12"/>
  <c r="P255" i="12"/>
  <c r="M256" i="12"/>
  <c r="P280" i="10"/>
  <c r="O280" i="10"/>
  <c r="R280" i="10"/>
  <c r="Q280" i="10"/>
  <c r="M281" i="10"/>
  <c r="B281" i="10" s="1"/>
  <c r="S280" i="10"/>
  <c r="H417" i="5"/>
  <c r="E418" i="5"/>
  <c r="F418" i="5" s="1"/>
  <c r="B419" i="5" s="1"/>
  <c r="F211" i="9"/>
  <c r="K211" i="9" s="1"/>
  <c r="M212" i="9"/>
  <c r="B256" i="12" l="1"/>
  <c r="N257" i="12" s="1"/>
  <c r="G281" i="10"/>
  <c r="N282" i="10"/>
  <c r="D280" i="10"/>
  <c r="C280" i="10"/>
  <c r="U280" i="10" s="1"/>
  <c r="J282" i="10"/>
  <c r="G419" i="5"/>
  <c r="D418" i="5"/>
  <c r="C418" i="5"/>
  <c r="B212" i="9"/>
  <c r="L212" i="9"/>
  <c r="D255" i="12" l="1"/>
  <c r="C255" i="12"/>
  <c r="E256" i="12" s="1"/>
  <c r="G256" i="12"/>
  <c r="J257" i="12"/>
  <c r="H280" i="10"/>
  <c r="E281" i="10"/>
  <c r="F281" i="10" s="1"/>
  <c r="T280" i="10"/>
  <c r="V280" i="10"/>
  <c r="K281" i="10" s="1"/>
  <c r="L282" i="10" s="1"/>
  <c r="N213" i="9"/>
  <c r="G212" i="9"/>
  <c r="D211" i="9"/>
  <c r="C211" i="9"/>
  <c r="J213" i="9"/>
  <c r="H418" i="5"/>
  <c r="E419" i="5"/>
  <c r="F419" i="5" s="1"/>
  <c r="B420" i="5" s="1"/>
  <c r="O256" i="12" l="1"/>
  <c r="U255" i="12"/>
  <c r="V255" i="12" s="1"/>
  <c r="T255" i="12"/>
  <c r="H255" i="12"/>
  <c r="M257" i="12"/>
  <c r="Q256" i="12"/>
  <c r="F256" i="12"/>
  <c r="K256" i="12" s="1"/>
  <c r="L257" i="12" s="1"/>
  <c r="S256" i="12"/>
  <c r="R256" i="12"/>
  <c r="P256" i="12"/>
  <c r="H211" i="9"/>
  <c r="E212" i="9"/>
  <c r="D419" i="5"/>
  <c r="G420" i="5"/>
  <c r="C419" i="5"/>
  <c r="M282" i="10"/>
  <c r="B282" i="10" s="1"/>
  <c r="Q281" i="10"/>
  <c r="S281" i="10"/>
  <c r="R281" i="10"/>
  <c r="P281" i="10"/>
  <c r="O281" i="10"/>
  <c r="B257" i="12" l="1"/>
  <c r="C256" i="12" s="1"/>
  <c r="H256" i="12" s="1"/>
  <c r="D281" i="10"/>
  <c r="N283" i="10"/>
  <c r="G282" i="10"/>
  <c r="C281" i="10"/>
  <c r="U281" i="10" s="1"/>
  <c r="J283" i="10"/>
  <c r="H419" i="5"/>
  <c r="E420" i="5"/>
  <c r="F420" i="5" s="1"/>
  <c r="B421" i="5" s="1"/>
  <c r="F212" i="9"/>
  <c r="K212" i="9" s="1"/>
  <c r="M213" i="9"/>
  <c r="U256" i="12" l="1"/>
  <c r="V256" i="12" s="1"/>
  <c r="E257" i="12"/>
  <c r="T256" i="12"/>
  <c r="D256" i="12"/>
  <c r="N258" i="12"/>
  <c r="J258" i="12"/>
  <c r="G257" i="12"/>
  <c r="O257" i="12" s="1"/>
  <c r="M258" i="12"/>
  <c r="F257" i="12"/>
  <c r="K257" i="12" s="1"/>
  <c r="L258" i="12" s="1"/>
  <c r="D420" i="5"/>
  <c r="G421" i="5"/>
  <c r="C420" i="5"/>
  <c r="E282" i="10"/>
  <c r="F282" i="10" s="1"/>
  <c r="T281" i="10"/>
  <c r="H281" i="10"/>
  <c r="V281" i="10"/>
  <c r="K282" i="10" s="1"/>
  <c r="L283" i="10" s="1"/>
  <c r="B213" i="9"/>
  <c r="L213" i="9"/>
  <c r="P257" i="12" l="1"/>
  <c r="S257" i="12"/>
  <c r="Q257" i="12"/>
  <c r="R257" i="12"/>
  <c r="B258" i="12"/>
  <c r="J259" i="12" s="1"/>
  <c r="N214" i="9"/>
  <c r="D212" i="9"/>
  <c r="G213" i="9"/>
  <c r="C212" i="9"/>
  <c r="J214" i="9"/>
  <c r="S282" i="10"/>
  <c r="P282" i="10"/>
  <c r="Q282" i="10"/>
  <c r="M283" i="10"/>
  <c r="B283" i="10" s="1"/>
  <c r="O282" i="10"/>
  <c r="R282" i="10"/>
  <c r="H420" i="5"/>
  <c r="E421" i="5"/>
  <c r="F421" i="5" s="1"/>
  <c r="B422" i="5" s="1"/>
  <c r="D257" i="12" l="1"/>
  <c r="N259" i="12"/>
  <c r="G258" i="12"/>
  <c r="C257" i="12"/>
  <c r="U257" i="12" s="1"/>
  <c r="V257" i="12" s="1"/>
  <c r="G283" i="10"/>
  <c r="N284" i="10"/>
  <c r="D282" i="10"/>
  <c r="C282" i="10"/>
  <c r="U282" i="10" s="1"/>
  <c r="J284" i="10"/>
  <c r="H212" i="9"/>
  <c r="E213" i="9"/>
  <c r="D421" i="5"/>
  <c r="G422" i="5"/>
  <c r="C421" i="5"/>
  <c r="T257" i="12" l="1"/>
  <c r="E258" i="12"/>
  <c r="R258" i="12" s="1"/>
  <c r="H257" i="12"/>
  <c r="H421" i="5"/>
  <c r="E422" i="5"/>
  <c r="F422" i="5" s="1"/>
  <c r="B423" i="5" s="1"/>
  <c r="T282" i="10"/>
  <c r="E283" i="10"/>
  <c r="F283" i="10" s="1"/>
  <c r="H282" i="10"/>
  <c r="V282" i="10"/>
  <c r="F213" i="9"/>
  <c r="K213" i="9" s="1"/>
  <c r="M214" i="9"/>
  <c r="K283" i="10" l="1"/>
  <c r="L284" i="10" s="1"/>
  <c r="M259" i="12"/>
  <c r="Q258" i="12"/>
  <c r="O258" i="12"/>
  <c r="F258" i="12"/>
  <c r="K258" i="12" s="1"/>
  <c r="L259" i="12" s="1"/>
  <c r="P258" i="12"/>
  <c r="S258" i="12"/>
  <c r="L214" i="9"/>
  <c r="B214" i="9"/>
  <c r="M284" i="10"/>
  <c r="B284" i="10" s="1"/>
  <c r="O283" i="10"/>
  <c r="Q283" i="10"/>
  <c r="P283" i="10"/>
  <c r="R283" i="10"/>
  <c r="S283" i="10"/>
  <c r="G423" i="5"/>
  <c r="D422" i="5"/>
  <c r="C422" i="5"/>
  <c r="B259" i="12" l="1"/>
  <c r="G259" i="12" s="1"/>
  <c r="G284" i="10"/>
  <c r="N285" i="10"/>
  <c r="D283" i="10"/>
  <c r="C283" i="10"/>
  <c r="U283" i="10" s="1"/>
  <c r="J285" i="10"/>
  <c r="D213" i="9"/>
  <c r="G214" i="9"/>
  <c r="N215" i="9"/>
  <c r="C213" i="9"/>
  <c r="J215" i="9"/>
  <c r="H422" i="5"/>
  <c r="E423" i="5"/>
  <c r="F423" i="5" s="1"/>
  <c r="B424" i="5" s="1"/>
  <c r="J260" i="12" l="1"/>
  <c r="N260" i="12"/>
  <c r="D258" i="12"/>
  <c r="C258" i="12"/>
  <c r="E259" i="12" s="1"/>
  <c r="S259" i="12" s="1"/>
  <c r="H283" i="10"/>
  <c r="T283" i="10"/>
  <c r="E284" i="10"/>
  <c r="F284" i="10" s="1"/>
  <c r="V283" i="10"/>
  <c r="K284" i="10" s="1"/>
  <c r="L285" i="10" s="1"/>
  <c r="H213" i="9"/>
  <c r="E214" i="9"/>
  <c r="G424" i="5"/>
  <c r="D423" i="5"/>
  <c r="C423" i="5"/>
  <c r="T258" i="12" l="1"/>
  <c r="H258" i="12"/>
  <c r="R259" i="12"/>
  <c r="P259" i="12"/>
  <c r="F259" i="12"/>
  <c r="K259" i="12" s="1"/>
  <c r="L260" i="12" s="1"/>
  <c r="O259" i="12"/>
  <c r="M260" i="12"/>
  <c r="Q259" i="12"/>
  <c r="U258" i="12"/>
  <c r="V258" i="12" s="1"/>
  <c r="F214" i="9"/>
  <c r="K214" i="9" s="1"/>
  <c r="M215" i="9"/>
  <c r="S284" i="10"/>
  <c r="O284" i="10"/>
  <c r="Q284" i="10"/>
  <c r="R284" i="10"/>
  <c r="P284" i="10"/>
  <c r="M285" i="10"/>
  <c r="B285" i="10" s="1"/>
  <c r="H423" i="5"/>
  <c r="E424" i="5"/>
  <c r="F424" i="5" s="1"/>
  <c r="B425" i="5" s="1"/>
  <c r="B260" i="12" l="1"/>
  <c r="D259" i="12" s="1"/>
  <c r="N286" i="10"/>
  <c r="D284" i="10"/>
  <c r="G285" i="10"/>
  <c r="C284" i="10"/>
  <c r="U284" i="10" s="1"/>
  <c r="J286" i="10"/>
  <c r="D424" i="5"/>
  <c r="G425" i="5"/>
  <c r="C424" i="5"/>
  <c r="B215" i="9"/>
  <c r="L215" i="9"/>
  <c r="N261" i="12" l="1"/>
  <c r="J261" i="12"/>
  <c r="C259" i="12"/>
  <c r="H259" i="12" s="1"/>
  <c r="G260" i="12"/>
  <c r="H284" i="10"/>
  <c r="T284" i="10"/>
  <c r="E285" i="10"/>
  <c r="F285" i="10" s="1"/>
  <c r="V284" i="10"/>
  <c r="K285" i="10" s="1"/>
  <c r="L286" i="10" s="1"/>
  <c r="N216" i="9"/>
  <c r="D214" i="9"/>
  <c r="G215" i="9"/>
  <c r="C214" i="9"/>
  <c r="J216" i="9"/>
  <c r="H424" i="5"/>
  <c r="E425" i="5"/>
  <c r="F425" i="5" s="1"/>
  <c r="B426" i="5" s="1"/>
  <c r="U259" i="12" l="1"/>
  <c r="V259" i="12" s="1"/>
  <c r="E260" i="12"/>
  <c r="F260" i="12" s="1"/>
  <c r="K260" i="12" s="1"/>
  <c r="L261" i="12" s="1"/>
  <c r="T259" i="12"/>
  <c r="Q285" i="10"/>
  <c r="R285" i="10"/>
  <c r="M286" i="10"/>
  <c r="B286" i="10" s="1"/>
  <c r="S285" i="10"/>
  <c r="P285" i="10"/>
  <c r="O285" i="10"/>
  <c r="G426" i="5"/>
  <c r="D425" i="5"/>
  <c r="C425" i="5"/>
  <c r="H214" i="9"/>
  <c r="E215" i="9"/>
  <c r="Q260" i="12" l="1"/>
  <c r="P260" i="12"/>
  <c r="R260" i="12"/>
  <c r="O260" i="12"/>
  <c r="M261" i="12"/>
  <c r="B261" i="12" s="1"/>
  <c r="D260" i="12" s="1"/>
  <c r="S260" i="12"/>
  <c r="N287" i="10"/>
  <c r="D285" i="10"/>
  <c r="G286" i="10"/>
  <c r="C285" i="10"/>
  <c r="U285" i="10" s="1"/>
  <c r="J287" i="10"/>
  <c r="M216" i="9"/>
  <c r="F215" i="9"/>
  <c r="K215" i="9" s="1"/>
  <c r="H425" i="5"/>
  <c r="E426" i="5"/>
  <c r="F426" i="5" s="1"/>
  <c r="B427" i="5" s="1"/>
  <c r="C260" i="12" l="1"/>
  <c r="E261" i="12" s="1"/>
  <c r="N262" i="12"/>
  <c r="G261" i="12"/>
  <c r="J262" i="12"/>
  <c r="T285" i="10"/>
  <c r="E286" i="10"/>
  <c r="F286" i="10" s="1"/>
  <c r="H285" i="10"/>
  <c r="V285" i="10"/>
  <c r="K286" i="10" s="1"/>
  <c r="L287" i="10" s="1"/>
  <c r="D426" i="5"/>
  <c r="G427" i="5"/>
  <c r="C426" i="5"/>
  <c r="B216" i="9"/>
  <c r="L216" i="9"/>
  <c r="T260" i="12" l="1"/>
  <c r="H260" i="12"/>
  <c r="U260" i="12"/>
  <c r="V260" i="12" s="1"/>
  <c r="Q261" i="12"/>
  <c r="F261" i="12"/>
  <c r="K261" i="12" s="1"/>
  <c r="L262" i="12" s="1"/>
  <c r="S261" i="12"/>
  <c r="M262" i="12"/>
  <c r="P261" i="12"/>
  <c r="O261" i="12"/>
  <c r="R261" i="12"/>
  <c r="H426" i="5"/>
  <c r="E427" i="5"/>
  <c r="F427" i="5" s="1"/>
  <c r="B428" i="5" s="1"/>
  <c r="M287" i="10"/>
  <c r="B287" i="10" s="1"/>
  <c r="O286" i="10"/>
  <c r="Q286" i="10"/>
  <c r="P286" i="10"/>
  <c r="R286" i="10"/>
  <c r="S286" i="10"/>
  <c r="D215" i="9"/>
  <c r="N217" i="9"/>
  <c r="G216" i="9"/>
  <c r="C215" i="9"/>
  <c r="J217" i="9"/>
  <c r="B262" i="12" l="1"/>
  <c r="J263" i="12" s="1"/>
  <c r="G287" i="10"/>
  <c r="D286" i="10"/>
  <c r="N288" i="10"/>
  <c r="C286" i="10"/>
  <c r="U286" i="10" s="1"/>
  <c r="J288" i="10"/>
  <c r="E216" i="9"/>
  <c r="H215" i="9"/>
  <c r="G428" i="5"/>
  <c r="D427" i="5"/>
  <c r="C427" i="5"/>
  <c r="G262" i="12" l="1"/>
  <c r="N263" i="12"/>
  <c r="C261" i="12"/>
  <c r="T261" i="12" s="1"/>
  <c r="D261" i="12"/>
  <c r="M217" i="9"/>
  <c r="F216" i="9"/>
  <c r="K216" i="9" s="1"/>
  <c r="H286" i="10"/>
  <c r="T286" i="10"/>
  <c r="E287" i="10"/>
  <c r="F287" i="10" s="1"/>
  <c r="V286" i="10"/>
  <c r="K287" i="10" s="1"/>
  <c r="L288" i="10" s="1"/>
  <c r="H427" i="5"/>
  <c r="E428" i="5"/>
  <c r="F428" i="5" s="1"/>
  <c r="B429" i="5" s="1"/>
  <c r="H261" i="12" l="1"/>
  <c r="E262" i="12"/>
  <c r="O262" i="12" s="1"/>
  <c r="U261" i="12"/>
  <c r="V261" i="12" s="1"/>
  <c r="D428" i="5"/>
  <c r="G429" i="5"/>
  <c r="C428" i="5"/>
  <c r="R287" i="10"/>
  <c r="O287" i="10"/>
  <c r="Q287" i="10"/>
  <c r="S287" i="10"/>
  <c r="P287" i="10"/>
  <c r="M288" i="10"/>
  <c r="B288" i="10" s="1"/>
  <c r="L217" i="9"/>
  <c r="B217" i="9"/>
  <c r="M263" i="12" l="1"/>
  <c r="Q262" i="12"/>
  <c r="P262" i="12"/>
  <c r="F262" i="12"/>
  <c r="K262" i="12" s="1"/>
  <c r="L263" i="12" s="1"/>
  <c r="R262" i="12"/>
  <c r="S262" i="12"/>
  <c r="G288" i="10"/>
  <c r="N289" i="10"/>
  <c r="D287" i="10"/>
  <c r="C287" i="10"/>
  <c r="U287" i="10" s="1"/>
  <c r="J289" i="10"/>
  <c r="H428" i="5"/>
  <c r="E429" i="5"/>
  <c r="F429" i="5" s="1"/>
  <c r="B430" i="5" s="1"/>
  <c r="D216" i="9"/>
  <c r="G217" i="9"/>
  <c r="N218" i="9"/>
  <c r="C216" i="9"/>
  <c r="J218" i="9"/>
  <c r="B263" i="12" l="1"/>
  <c r="D262" i="12" s="1"/>
  <c r="G430" i="5"/>
  <c r="D429" i="5"/>
  <c r="C429" i="5"/>
  <c r="E288" i="10"/>
  <c r="F288" i="10" s="1"/>
  <c r="T287" i="10"/>
  <c r="H287" i="10"/>
  <c r="V287" i="10"/>
  <c r="K288" i="10" s="1"/>
  <c r="L289" i="10" s="1"/>
  <c r="H216" i="9"/>
  <c r="E217" i="9"/>
  <c r="J264" i="12" l="1"/>
  <c r="C262" i="12"/>
  <c r="G263" i="12"/>
  <c r="N264" i="12"/>
  <c r="P288" i="10"/>
  <c r="O288" i="10"/>
  <c r="M289" i="10"/>
  <c r="B289" i="10" s="1"/>
  <c r="S288" i="10"/>
  <c r="R288" i="10"/>
  <c r="Q288" i="10"/>
  <c r="F217" i="9"/>
  <c r="K217" i="9" s="1"/>
  <c r="M218" i="9"/>
  <c r="H429" i="5"/>
  <c r="E430" i="5"/>
  <c r="F430" i="5" s="1"/>
  <c r="B431" i="5" s="1"/>
  <c r="T262" i="12" l="1"/>
  <c r="H262" i="12"/>
  <c r="E263" i="12"/>
  <c r="U262" i="12"/>
  <c r="V262" i="12" s="1"/>
  <c r="G289" i="10"/>
  <c r="N290" i="10"/>
  <c r="D288" i="10"/>
  <c r="C288" i="10"/>
  <c r="U288" i="10" s="1"/>
  <c r="J290" i="10"/>
  <c r="L218" i="9"/>
  <c r="B218" i="9"/>
  <c r="D430" i="5"/>
  <c r="G431" i="5"/>
  <c r="C430" i="5"/>
  <c r="P263" i="12" l="1"/>
  <c r="F263" i="12"/>
  <c r="K263" i="12" s="1"/>
  <c r="L264" i="12" s="1"/>
  <c r="R263" i="12"/>
  <c r="O263" i="12"/>
  <c r="S263" i="12"/>
  <c r="M264" i="12"/>
  <c r="Q263" i="12"/>
  <c r="E289" i="10"/>
  <c r="F289" i="10" s="1"/>
  <c r="H288" i="10"/>
  <c r="T288" i="10"/>
  <c r="V288" i="10"/>
  <c r="H430" i="5"/>
  <c r="E431" i="5"/>
  <c r="F431" i="5" s="1"/>
  <c r="B432" i="5" s="1"/>
  <c r="D217" i="9"/>
  <c r="N219" i="9"/>
  <c r="G218" i="9"/>
  <c r="C217" i="9"/>
  <c r="J219" i="9"/>
  <c r="K289" i="10" l="1"/>
  <c r="L290" i="10" s="1"/>
  <c r="B264" i="12"/>
  <c r="S289" i="10"/>
  <c r="O289" i="10"/>
  <c r="Q289" i="10"/>
  <c r="R289" i="10"/>
  <c r="P289" i="10"/>
  <c r="M290" i="10"/>
  <c r="B290" i="10" s="1"/>
  <c r="G432" i="5"/>
  <c r="D431" i="5"/>
  <c r="C431" i="5"/>
  <c r="H217" i="9"/>
  <c r="E218" i="9"/>
  <c r="J265" i="12" l="1"/>
  <c r="G264" i="12"/>
  <c r="C263" i="12"/>
  <c r="N265" i="12"/>
  <c r="D263" i="12"/>
  <c r="N291" i="10"/>
  <c r="D289" i="10"/>
  <c r="G290" i="10"/>
  <c r="C289" i="10"/>
  <c r="U289" i="10" s="1"/>
  <c r="J291" i="10"/>
  <c r="F218" i="9"/>
  <c r="K218" i="9" s="1"/>
  <c r="M219" i="9"/>
  <c r="H431" i="5"/>
  <c r="E432" i="5"/>
  <c r="F432" i="5" s="1"/>
  <c r="B433" i="5" s="1"/>
  <c r="E264" i="12" l="1"/>
  <c r="U263" i="12"/>
  <c r="V263" i="12" s="1"/>
  <c r="H263" i="12"/>
  <c r="T263" i="12"/>
  <c r="L219" i="9"/>
  <c r="B219" i="9"/>
  <c r="E290" i="10"/>
  <c r="F290" i="10" s="1"/>
  <c r="H289" i="10"/>
  <c r="T289" i="10"/>
  <c r="V289" i="10"/>
  <c r="D432" i="5"/>
  <c r="G433" i="5"/>
  <c r="C432" i="5"/>
  <c r="K290" i="10" l="1"/>
  <c r="L291" i="10" s="1"/>
  <c r="F264" i="12"/>
  <c r="K264" i="12" s="1"/>
  <c r="L265" i="12" s="1"/>
  <c r="O264" i="12"/>
  <c r="Q264" i="12"/>
  <c r="R264" i="12"/>
  <c r="P264" i="12"/>
  <c r="M265" i="12"/>
  <c r="S264" i="12"/>
  <c r="S290" i="10"/>
  <c r="O290" i="10"/>
  <c r="R290" i="10"/>
  <c r="P290" i="10"/>
  <c r="M291" i="10"/>
  <c r="B291" i="10" s="1"/>
  <c r="Q290" i="10"/>
  <c r="N220" i="9"/>
  <c r="D218" i="9"/>
  <c r="G219" i="9"/>
  <c r="C218" i="9"/>
  <c r="J220" i="9"/>
  <c r="H432" i="5"/>
  <c r="E433" i="5"/>
  <c r="F433" i="5" s="1"/>
  <c r="B434" i="5" s="1"/>
  <c r="B265" i="12" l="1"/>
  <c r="D290" i="10"/>
  <c r="N292" i="10"/>
  <c r="G291" i="10"/>
  <c r="C290" i="10"/>
  <c r="U290" i="10" s="1"/>
  <c r="J292" i="10"/>
  <c r="D433" i="5"/>
  <c r="G434" i="5"/>
  <c r="C433" i="5"/>
  <c r="H218" i="9"/>
  <c r="E219" i="9"/>
  <c r="C264" i="12" l="1"/>
  <c r="G265" i="12"/>
  <c r="D264" i="12"/>
  <c r="J266" i="12"/>
  <c r="N266" i="12"/>
  <c r="E291" i="10"/>
  <c r="F291" i="10" s="1"/>
  <c r="H290" i="10"/>
  <c r="T290" i="10"/>
  <c r="V290" i="10"/>
  <c r="M220" i="9"/>
  <c r="F219" i="9"/>
  <c r="K219" i="9" s="1"/>
  <c r="H433" i="5"/>
  <c r="E434" i="5"/>
  <c r="F434" i="5" s="1"/>
  <c r="B435" i="5" s="1"/>
  <c r="K291" i="10" l="1"/>
  <c r="L292" i="10" s="1"/>
  <c r="E265" i="12"/>
  <c r="T264" i="12"/>
  <c r="H264" i="12"/>
  <c r="U264" i="12"/>
  <c r="V264" i="12" s="1"/>
  <c r="B220" i="9"/>
  <c r="L220" i="9"/>
  <c r="G435" i="5"/>
  <c r="D434" i="5"/>
  <c r="C434" i="5"/>
  <c r="P291" i="10"/>
  <c r="O291" i="10"/>
  <c r="M292" i="10"/>
  <c r="B292" i="10" s="1"/>
  <c r="R291" i="10"/>
  <c r="S291" i="10"/>
  <c r="Q291" i="10"/>
  <c r="R265" i="12" l="1"/>
  <c r="P265" i="12"/>
  <c r="Q265" i="12"/>
  <c r="O265" i="12"/>
  <c r="M266" i="12"/>
  <c r="S265" i="12"/>
  <c r="F265" i="12"/>
  <c r="K265" i="12" s="1"/>
  <c r="L266" i="12" s="1"/>
  <c r="D291" i="10"/>
  <c r="N293" i="10"/>
  <c r="G292" i="10"/>
  <c r="C291" i="10"/>
  <c r="U291" i="10" s="1"/>
  <c r="J293" i="10"/>
  <c r="H434" i="5"/>
  <c r="E435" i="5"/>
  <c r="F435" i="5" s="1"/>
  <c r="B436" i="5" s="1"/>
  <c r="G220" i="9"/>
  <c r="N221" i="9"/>
  <c r="D219" i="9"/>
  <c r="C219" i="9"/>
  <c r="J221" i="9"/>
  <c r="B266" i="12" l="1"/>
  <c r="C265" i="12" s="1"/>
  <c r="E292" i="10"/>
  <c r="F292" i="10" s="1"/>
  <c r="T291" i="10"/>
  <c r="H291" i="10"/>
  <c r="V291" i="10"/>
  <c r="K292" i="10" s="1"/>
  <c r="L293" i="10" s="1"/>
  <c r="G436" i="5"/>
  <c r="D435" i="5"/>
  <c r="C435" i="5"/>
  <c r="H219" i="9"/>
  <c r="E220" i="9"/>
  <c r="N267" i="12" l="1"/>
  <c r="D265" i="12"/>
  <c r="G266" i="12"/>
  <c r="J267" i="12"/>
  <c r="E266" i="12"/>
  <c r="U265" i="12"/>
  <c r="V265" i="12" s="1"/>
  <c r="T265" i="12"/>
  <c r="H265" i="12"/>
  <c r="P292" i="10"/>
  <c r="M293" i="10"/>
  <c r="B293" i="10" s="1"/>
  <c r="Q292" i="10"/>
  <c r="R292" i="10"/>
  <c r="S292" i="10"/>
  <c r="O292" i="10"/>
  <c r="F220" i="9"/>
  <c r="K220" i="9" s="1"/>
  <c r="M221" i="9"/>
  <c r="H435" i="5"/>
  <c r="E436" i="5"/>
  <c r="F436" i="5" s="1"/>
  <c r="B437" i="5" s="1"/>
  <c r="M267" i="12" l="1"/>
  <c r="S266" i="12"/>
  <c r="F266" i="12"/>
  <c r="K266" i="12" s="1"/>
  <c r="L267" i="12" s="1"/>
  <c r="O266" i="12"/>
  <c r="R266" i="12"/>
  <c r="Q266" i="12"/>
  <c r="P266" i="12"/>
  <c r="G293" i="10"/>
  <c r="N294" i="10"/>
  <c r="D292" i="10"/>
  <c r="C292" i="10"/>
  <c r="U292" i="10" s="1"/>
  <c r="J294" i="10"/>
  <c r="B221" i="9"/>
  <c r="L221" i="9"/>
  <c r="G437" i="5"/>
  <c r="D436" i="5"/>
  <c r="C436" i="5"/>
  <c r="B267" i="12" l="1"/>
  <c r="J268" i="12" s="1"/>
  <c r="E293" i="10"/>
  <c r="F293" i="10" s="1"/>
  <c r="H292" i="10"/>
  <c r="T292" i="10"/>
  <c r="V292" i="10"/>
  <c r="K293" i="10" s="1"/>
  <c r="L294" i="10" s="1"/>
  <c r="G221" i="9"/>
  <c r="N222" i="9"/>
  <c r="D220" i="9"/>
  <c r="C220" i="9"/>
  <c r="J222" i="9"/>
  <c r="H436" i="5"/>
  <c r="E437" i="5"/>
  <c r="F437" i="5" s="1"/>
  <c r="B438" i="5" s="1"/>
  <c r="D266" i="12" l="1"/>
  <c r="N268" i="12"/>
  <c r="C266" i="12"/>
  <c r="U266" i="12" s="1"/>
  <c r="V266" i="12" s="1"/>
  <c r="G267" i="12"/>
  <c r="H220" i="9"/>
  <c r="E221" i="9"/>
  <c r="D437" i="5"/>
  <c r="G438" i="5"/>
  <c r="C437" i="5"/>
  <c r="R293" i="10"/>
  <c r="P293" i="10"/>
  <c r="Q293" i="10"/>
  <c r="S293" i="10"/>
  <c r="M294" i="10"/>
  <c r="B294" i="10" s="1"/>
  <c r="O293" i="10"/>
  <c r="T266" i="12" l="1"/>
  <c r="H266" i="12"/>
  <c r="E267" i="12"/>
  <c r="S267" i="12" s="1"/>
  <c r="D293" i="10"/>
  <c r="N295" i="10"/>
  <c r="G294" i="10"/>
  <c r="C293" i="10"/>
  <c r="U293" i="10" s="1"/>
  <c r="J295" i="10"/>
  <c r="H437" i="5"/>
  <c r="E438" i="5"/>
  <c r="F438" i="5" s="1"/>
  <c r="B439" i="5" s="1"/>
  <c r="M222" i="9"/>
  <c r="F221" i="9"/>
  <c r="K221" i="9" s="1"/>
  <c r="P267" i="12" l="1"/>
  <c r="R267" i="12"/>
  <c r="Q267" i="12"/>
  <c r="F267" i="12"/>
  <c r="K267" i="12" s="1"/>
  <c r="L268" i="12" s="1"/>
  <c r="O267" i="12"/>
  <c r="M268" i="12"/>
  <c r="H293" i="10"/>
  <c r="E294" i="10"/>
  <c r="F294" i="10" s="1"/>
  <c r="V293" i="10"/>
  <c r="T293" i="10"/>
  <c r="L222" i="9"/>
  <c r="B222" i="9"/>
  <c r="G439" i="5"/>
  <c r="D438" i="5"/>
  <c r="C438" i="5"/>
  <c r="K294" i="10" l="1"/>
  <c r="L295" i="10" s="1"/>
  <c r="B268" i="12"/>
  <c r="G268" i="12" s="1"/>
  <c r="S294" i="10"/>
  <c r="Q294" i="10"/>
  <c r="M295" i="10"/>
  <c r="B295" i="10" s="1"/>
  <c r="O294" i="10"/>
  <c r="P294" i="10"/>
  <c r="R294" i="10"/>
  <c r="H438" i="5"/>
  <c r="E439" i="5"/>
  <c r="F439" i="5" s="1"/>
  <c r="B440" i="5" s="1"/>
  <c r="D221" i="9"/>
  <c r="G222" i="9"/>
  <c r="N223" i="9"/>
  <c r="C221" i="9"/>
  <c r="J223" i="9"/>
  <c r="J269" i="12" l="1"/>
  <c r="D267" i="12"/>
  <c r="C267" i="12"/>
  <c r="N269" i="12"/>
  <c r="G440" i="5"/>
  <c r="D439" i="5"/>
  <c r="C439" i="5"/>
  <c r="H221" i="9"/>
  <c r="E222" i="9"/>
  <c r="N296" i="10"/>
  <c r="D294" i="10"/>
  <c r="G295" i="10"/>
  <c r="J296" i="10"/>
  <c r="C294" i="10"/>
  <c r="U294" i="10" s="1"/>
  <c r="E268" i="12" l="1"/>
  <c r="H267" i="12"/>
  <c r="T267" i="12"/>
  <c r="U267" i="12"/>
  <c r="V267" i="12" s="1"/>
  <c r="F222" i="9"/>
  <c r="K222" i="9" s="1"/>
  <c r="M223" i="9"/>
  <c r="H439" i="5"/>
  <c r="E440" i="5"/>
  <c r="F440" i="5" s="1"/>
  <c r="B441" i="5" s="1"/>
  <c r="E295" i="10"/>
  <c r="F295" i="10" s="1"/>
  <c r="H294" i="10"/>
  <c r="T294" i="10"/>
  <c r="V294" i="10"/>
  <c r="K295" i="10" s="1"/>
  <c r="L296" i="10" s="1"/>
  <c r="P268" i="12" l="1"/>
  <c r="F268" i="12"/>
  <c r="K268" i="12" s="1"/>
  <c r="L269" i="12" s="1"/>
  <c r="Q268" i="12"/>
  <c r="O268" i="12"/>
  <c r="M269" i="12"/>
  <c r="S268" i="12"/>
  <c r="R268" i="12"/>
  <c r="D440" i="5"/>
  <c r="G441" i="5"/>
  <c r="C440" i="5"/>
  <c r="L223" i="9"/>
  <c r="B223" i="9"/>
  <c r="O295" i="10"/>
  <c r="M296" i="10"/>
  <c r="B296" i="10" s="1"/>
  <c r="P295" i="10"/>
  <c r="S295" i="10"/>
  <c r="R295" i="10"/>
  <c r="Q295" i="10"/>
  <c r="B269" i="12" l="1"/>
  <c r="C268" i="12" s="1"/>
  <c r="T268" i="12" s="1"/>
  <c r="D295" i="10"/>
  <c r="G296" i="10"/>
  <c r="N297" i="10"/>
  <c r="C295" i="10"/>
  <c r="U295" i="10" s="1"/>
  <c r="J297" i="10"/>
  <c r="D222" i="9"/>
  <c r="N224" i="9"/>
  <c r="G223" i="9"/>
  <c r="C222" i="9"/>
  <c r="J224" i="9"/>
  <c r="H440" i="5"/>
  <c r="E441" i="5"/>
  <c r="F441" i="5" s="1"/>
  <c r="B442" i="5" s="1"/>
  <c r="J270" i="12" l="1"/>
  <c r="G269" i="12"/>
  <c r="U268" i="12"/>
  <c r="V268" i="12" s="1"/>
  <c r="H268" i="12"/>
  <c r="E269" i="12"/>
  <c r="F269" i="12" s="1"/>
  <c r="K269" i="12" s="1"/>
  <c r="L270" i="12" s="1"/>
  <c r="D268" i="12"/>
  <c r="N270" i="12"/>
  <c r="G442" i="5"/>
  <c r="D441" i="5"/>
  <c r="C441" i="5"/>
  <c r="H295" i="10"/>
  <c r="E296" i="10"/>
  <c r="F296" i="10" s="1"/>
  <c r="T295" i="10"/>
  <c r="V295" i="10"/>
  <c r="K296" i="10" s="1"/>
  <c r="L297" i="10" s="1"/>
  <c r="H222" i="9"/>
  <c r="E223" i="9"/>
  <c r="P269" i="12" l="1"/>
  <c r="M270" i="12"/>
  <c r="B270" i="12" s="1"/>
  <c r="D269" i="12" s="1"/>
  <c r="R269" i="12"/>
  <c r="Q269" i="12"/>
  <c r="S269" i="12"/>
  <c r="O269" i="12"/>
  <c r="Q296" i="10"/>
  <c r="P296" i="10"/>
  <c r="M297" i="10"/>
  <c r="B297" i="10" s="1"/>
  <c r="R296" i="10"/>
  <c r="O296" i="10"/>
  <c r="S296" i="10"/>
  <c r="M224" i="9"/>
  <c r="F223" i="9"/>
  <c r="K223" i="9" s="1"/>
  <c r="H441" i="5"/>
  <c r="E442" i="5"/>
  <c r="F442" i="5" s="1"/>
  <c r="B443" i="5" s="1"/>
  <c r="C269" i="12" l="1"/>
  <c r="U269" i="12" s="1"/>
  <c r="V269" i="12" s="1"/>
  <c r="G270" i="12"/>
  <c r="J271" i="12"/>
  <c r="N271" i="12"/>
  <c r="L224" i="9"/>
  <c r="B224" i="9"/>
  <c r="D296" i="10"/>
  <c r="G297" i="10"/>
  <c r="N298" i="10"/>
  <c r="C296" i="10"/>
  <c r="U296" i="10" s="1"/>
  <c r="J298" i="10"/>
  <c r="D442" i="5"/>
  <c r="G443" i="5"/>
  <c r="C442" i="5"/>
  <c r="H269" i="12" l="1"/>
  <c r="E270" i="12"/>
  <c r="S270" i="12" s="1"/>
  <c r="T269" i="12"/>
  <c r="H296" i="10"/>
  <c r="T296" i="10"/>
  <c r="E297" i="10"/>
  <c r="F297" i="10" s="1"/>
  <c r="V296" i="10"/>
  <c r="K297" i="10" s="1"/>
  <c r="L298" i="10" s="1"/>
  <c r="H442" i="5"/>
  <c r="E443" i="5"/>
  <c r="F443" i="5" s="1"/>
  <c r="B444" i="5" s="1"/>
  <c r="G224" i="9"/>
  <c r="D223" i="9"/>
  <c r="N225" i="9"/>
  <c r="C223" i="9"/>
  <c r="J225" i="9"/>
  <c r="R270" i="12" l="1"/>
  <c r="O270" i="12"/>
  <c r="P270" i="12"/>
  <c r="Q270" i="12"/>
  <c r="F270" i="12"/>
  <c r="K270" i="12" s="1"/>
  <c r="L271" i="12" s="1"/>
  <c r="M271" i="12"/>
  <c r="H223" i="9"/>
  <c r="E224" i="9"/>
  <c r="D443" i="5"/>
  <c r="G444" i="5"/>
  <c r="C443" i="5"/>
  <c r="O297" i="10"/>
  <c r="M298" i="10"/>
  <c r="B298" i="10" s="1"/>
  <c r="P297" i="10"/>
  <c r="S297" i="10"/>
  <c r="R297" i="10"/>
  <c r="Q297" i="10"/>
  <c r="B271" i="12" l="1"/>
  <c r="C270" i="12" s="1"/>
  <c r="G298" i="10"/>
  <c r="D297" i="10"/>
  <c r="N299" i="10"/>
  <c r="C297" i="10"/>
  <c r="U297" i="10" s="1"/>
  <c r="J299" i="10"/>
  <c r="H443" i="5"/>
  <c r="E444" i="5"/>
  <c r="F444" i="5" s="1"/>
  <c r="B445" i="5" s="1"/>
  <c r="M225" i="9"/>
  <c r="F224" i="9"/>
  <c r="K224" i="9" s="1"/>
  <c r="J272" i="12" l="1"/>
  <c r="D270" i="12"/>
  <c r="G271" i="12"/>
  <c r="N272" i="12"/>
  <c r="T270" i="12"/>
  <c r="U270" i="12"/>
  <c r="V270" i="12" s="1"/>
  <c r="H270" i="12"/>
  <c r="E271" i="12"/>
  <c r="D444" i="5"/>
  <c r="G445" i="5"/>
  <c r="C444" i="5"/>
  <c r="H297" i="10"/>
  <c r="V297" i="10"/>
  <c r="K298" i="10" s="1"/>
  <c r="L299" i="10" s="1"/>
  <c r="E298" i="10"/>
  <c r="F298" i="10" s="1"/>
  <c r="T297" i="10"/>
  <c r="L225" i="9"/>
  <c r="B225" i="9"/>
  <c r="S271" i="12" l="1"/>
  <c r="R271" i="12"/>
  <c r="Q271" i="12"/>
  <c r="M272" i="12"/>
  <c r="F271" i="12"/>
  <c r="K271" i="12" s="1"/>
  <c r="L272" i="12" s="1"/>
  <c r="O271" i="12"/>
  <c r="P271" i="12"/>
  <c r="O298" i="10"/>
  <c r="M299" i="10"/>
  <c r="B299" i="10" s="1"/>
  <c r="Q298" i="10"/>
  <c r="S298" i="10"/>
  <c r="P298" i="10"/>
  <c r="R298" i="10"/>
  <c r="N226" i="9"/>
  <c r="G225" i="9"/>
  <c r="D224" i="9"/>
  <c r="C224" i="9"/>
  <c r="J226" i="9"/>
  <c r="H444" i="5"/>
  <c r="E445" i="5"/>
  <c r="F445" i="5" s="1"/>
  <c r="B446" i="5" s="1"/>
  <c r="B272" i="12" l="1"/>
  <c r="D271" i="12" s="1"/>
  <c r="G299" i="10"/>
  <c r="C298" i="10"/>
  <c r="U298" i="10" s="1"/>
  <c r="N300" i="10"/>
  <c r="D298" i="10"/>
  <c r="J300" i="10"/>
  <c r="H224" i="9"/>
  <c r="E225" i="9"/>
  <c r="G446" i="5"/>
  <c r="D445" i="5"/>
  <c r="C445" i="5"/>
  <c r="N273" i="12" l="1"/>
  <c r="G272" i="12"/>
  <c r="J273" i="12"/>
  <c r="C271" i="12"/>
  <c r="T271" i="12" s="1"/>
  <c r="H445" i="5"/>
  <c r="E446" i="5"/>
  <c r="F446" i="5" s="1"/>
  <c r="B447" i="5" s="1"/>
  <c r="V298" i="10"/>
  <c r="K299" i="10" s="1"/>
  <c r="L300" i="10" s="1"/>
  <c r="T298" i="10"/>
  <c r="E299" i="10"/>
  <c r="F299" i="10" s="1"/>
  <c r="H298" i="10"/>
  <c r="F225" i="9"/>
  <c r="K225" i="9" s="1"/>
  <c r="M226" i="9"/>
  <c r="U271" i="12" l="1"/>
  <c r="V271" i="12" s="1"/>
  <c r="H271" i="12"/>
  <c r="E272" i="12"/>
  <c r="Q272" i="12" s="1"/>
  <c r="D446" i="5"/>
  <c r="G447" i="5"/>
  <c r="C446" i="5"/>
  <c r="L226" i="9"/>
  <c r="B226" i="9"/>
  <c r="P299" i="10"/>
  <c r="O299" i="10"/>
  <c r="R299" i="10"/>
  <c r="M300" i="10"/>
  <c r="B300" i="10" s="1"/>
  <c r="Q299" i="10"/>
  <c r="S299" i="10"/>
  <c r="S272" i="12" l="1"/>
  <c r="F272" i="12"/>
  <c r="K272" i="12" s="1"/>
  <c r="L273" i="12" s="1"/>
  <c r="M273" i="12"/>
  <c r="R272" i="12"/>
  <c r="O272" i="12"/>
  <c r="P272" i="12"/>
  <c r="D225" i="9"/>
  <c r="N227" i="9"/>
  <c r="G226" i="9"/>
  <c r="C225" i="9"/>
  <c r="J227" i="9"/>
  <c r="N301" i="10"/>
  <c r="G300" i="10"/>
  <c r="D299" i="10"/>
  <c r="C299" i="10"/>
  <c r="U299" i="10" s="1"/>
  <c r="J301" i="10"/>
  <c r="H446" i="5"/>
  <c r="E447" i="5"/>
  <c r="F447" i="5" s="1"/>
  <c r="B448" i="5" s="1"/>
  <c r="B273" i="12" l="1"/>
  <c r="C272" i="12" s="1"/>
  <c r="T272" i="12" s="1"/>
  <c r="G448" i="5"/>
  <c r="D447" i="5"/>
  <c r="C447" i="5"/>
  <c r="H225" i="9"/>
  <c r="E226" i="9"/>
  <c r="E300" i="10"/>
  <c r="F300" i="10" s="1"/>
  <c r="T299" i="10"/>
  <c r="H299" i="10"/>
  <c r="V299" i="10"/>
  <c r="K300" i="10" s="1"/>
  <c r="L301" i="10" s="1"/>
  <c r="H272" i="12" l="1"/>
  <c r="U272" i="12"/>
  <c r="V272" i="12" s="1"/>
  <c r="N274" i="12"/>
  <c r="J274" i="12"/>
  <c r="D272" i="12"/>
  <c r="G273" i="12"/>
  <c r="E273" i="12"/>
  <c r="M227" i="9"/>
  <c r="F226" i="9"/>
  <c r="K226" i="9" s="1"/>
  <c r="H447" i="5"/>
  <c r="E448" i="5"/>
  <c r="F448" i="5" s="1"/>
  <c r="B449" i="5" s="1"/>
  <c r="Q300" i="10"/>
  <c r="M301" i="10"/>
  <c r="B301" i="10" s="1"/>
  <c r="S300" i="10"/>
  <c r="O300" i="10"/>
  <c r="R300" i="10"/>
  <c r="P300" i="10"/>
  <c r="O273" i="12" l="1"/>
  <c r="S273" i="12"/>
  <c r="P273" i="12"/>
  <c r="Q273" i="12"/>
  <c r="R273" i="12"/>
  <c r="M274" i="12"/>
  <c r="F273" i="12"/>
  <c r="K273" i="12" s="1"/>
  <c r="L274" i="12" s="1"/>
  <c r="N302" i="10"/>
  <c r="D300" i="10"/>
  <c r="G301" i="10"/>
  <c r="C300" i="10"/>
  <c r="U300" i="10" s="1"/>
  <c r="J302" i="10"/>
  <c r="G449" i="5"/>
  <c r="D448" i="5"/>
  <c r="C448" i="5"/>
  <c r="B227" i="9"/>
  <c r="L227" i="9"/>
  <c r="B274" i="12" l="1"/>
  <c r="D273" i="12" s="1"/>
  <c r="T300" i="10"/>
  <c r="E301" i="10"/>
  <c r="F301" i="10" s="1"/>
  <c r="H300" i="10"/>
  <c r="V300" i="10"/>
  <c r="K301" i="10" s="1"/>
  <c r="L302" i="10" s="1"/>
  <c r="G227" i="9"/>
  <c r="N228" i="9"/>
  <c r="D226" i="9"/>
  <c r="C226" i="9"/>
  <c r="J228" i="9"/>
  <c r="H448" i="5"/>
  <c r="E449" i="5"/>
  <c r="F449" i="5" s="1"/>
  <c r="B450" i="5" s="1"/>
  <c r="N275" i="12" l="1"/>
  <c r="C273" i="12"/>
  <c r="J275" i="12"/>
  <c r="G274" i="12"/>
  <c r="U273" i="12"/>
  <c r="V273" i="12" s="1"/>
  <c r="E227" i="9"/>
  <c r="H226" i="9"/>
  <c r="Q301" i="10"/>
  <c r="M302" i="10"/>
  <c r="B302" i="10" s="1"/>
  <c r="S301" i="10"/>
  <c r="R301" i="10"/>
  <c r="P301" i="10"/>
  <c r="O301" i="10"/>
  <c r="D449" i="5"/>
  <c r="G450" i="5"/>
  <c r="C449" i="5"/>
  <c r="E274" i="12" l="1"/>
  <c r="Q274" i="12" s="1"/>
  <c r="H273" i="12"/>
  <c r="T273" i="12"/>
  <c r="G302" i="10"/>
  <c r="N303" i="10"/>
  <c r="D301" i="10"/>
  <c r="C301" i="10"/>
  <c r="U301" i="10" s="1"/>
  <c r="J303" i="10"/>
  <c r="H449" i="5"/>
  <c r="E450" i="5"/>
  <c r="F450" i="5" s="1"/>
  <c r="B451" i="5" s="1"/>
  <c r="F227" i="9"/>
  <c r="K227" i="9" s="1"/>
  <c r="M228" i="9"/>
  <c r="S274" i="12" l="1"/>
  <c r="R274" i="12"/>
  <c r="O274" i="12"/>
  <c r="F274" i="12"/>
  <c r="K274" i="12" s="1"/>
  <c r="L275" i="12" s="1"/>
  <c r="M275" i="12"/>
  <c r="P274" i="12"/>
  <c r="L228" i="9"/>
  <c r="B228" i="9"/>
  <c r="H301" i="10"/>
  <c r="T301" i="10"/>
  <c r="E302" i="10"/>
  <c r="F302" i="10" s="1"/>
  <c r="V301" i="10"/>
  <c r="K302" i="10" s="1"/>
  <c r="L303" i="10" s="1"/>
  <c r="G451" i="5"/>
  <c r="D450" i="5"/>
  <c r="C450" i="5"/>
  <c r="B275" i="12" l="1"/>
  <c r="H450" i="5"/>
  <c r="E451" i="5"/>
  <c r="F451" i="5" s="1"/>
  <c r="B452" i="5" s="1"/>
  <c r="P302" i="10"/>
  <c r="O302" i="10"/>
  <c r="R302" i="10"/>
  <c r="Q302" i="10"/>
  <c r="M303" i="10"/>
  <c r="B303" i="10" s="1"/>
  <c r="S302" i="10"/>
  <c r="D227" i="9"/>
  <c r="N229" i="9"/>
  <c r="G228" i="9"/>
  <c r="C227" i="9"/>
  <c r="J229" i="9"/>
  <c r="D274" i="12" l="1"/>
  <c r="G275" i="12"/>
  <c r="N276" i="12"/>
  <c r="J276" i="12"/>
  <c r="C274" i="12"/>
  <c r="G303" i="10"/>
  <c r="D302" i="10"/>
  <c r="N304" i="10"/>
  <c r="C302" i="10"/>
  <c r="U302" i="10" s="1"/>
  <c r="J304" i="10"/>
  <c r="E228" i="9"/>
  <c r="H227" i="9"/>
  <c r="D451" i="5"/>
  <c r="G452" i="5"/>
  <c r="C451" i="5"/>
  <c r="H274" i="12" l="1"/>
  <c r="E275" i="12"/>
  <c r="T274" i="12"/>
  <c r="U274" i="12"/>
  <c r="V274" i="12" s="1"/>
  <c r="H451" i="5"/>
  <c r="E452" i="5"/>
  <c r="F452" i="5" s="1"/>
  <c r="B453" i="5" s="1"/>
  <c r="H302" i="10"/>
  <c r="T302" i="10"/>
  <c r="E303" i="10"/>
  <c r="F303" i="10" s="1"/>
  <c r="V302" i="10"/>
  <c r="M229" i="9"/>
  <c r="F228" i="9"/>
  <c r="K228" i="9" s="1"/>
  <c r="K303" i="10" l="1"/>
  <c r="L304" i="10" s="1"/>
  <c r="O275" i="12"/>
  <c r="F275" i="12"/>
  <c r="K275" i="12" s="1"/>
  <c r="L276" i="12" s="1"/>
  <c r="S275" i="12"/>
  <c r="M276" i="12"/>
  <c r="R275" i="12"/>
  <c r="P275" i="12"/>
  <c r="Q275" i="12"/>
  <c r="P303" i="10"/>
  <c r="O303" i="10"/>
  <c r="M304" i="10"/>
  <c r="B304" i="10" s="1"/>
  <c r="S303" i="10"/>
  <c r="Q303" i="10"/>
  <c r="R303" i="10"/>
  <c r="L229" i="9"/>
  <c r="B229" i="9"/>
  <c r="D452" i="5"/>
  <c r="G453" i="5"/>
  <c r="C452" i="5"/>
  <c r="B276" i="12" l="1"/>
  <c r="G276" i="12" s="1"/>
  <c r="G304" i="10"/>
  <c r="D303" i="10"/>
  <c r="N305" i="10"/>
  <c r="C303" i="10"/>
  <c r="U303" i="10" s="1"/>
  <c r="J305" i="10"/>
  <c r="H452" i="5"/>
  <c r="E453" i="5"/>
  <c r="F453" i="5" s="1"/>
  <c r="B454" i="5" s="1"/>
  <c r="D228" i="9"/>
  <c r="G229" i="9"/>
  <c r="N230" i="9"/>
  <c r="C228" i="9"/>
  <c r="J230" i="9"/>
  <c r="D275" i="12" l="1"/>
  <c r="J277" i="12"/>
  <c r="N277" i="12"/>
  <c r="C275" i="12"/>
  <c r="U275" i="12" s="1"/>
  <c r="V275" i="12" s="1"/>
  <c r="G454" i="5"/>
  <c r="D453" i="5"/>
  <c r="C453" i="5"/>
  <c r="H303" i="10"/>
  <c r="E304" i="10"/>
  <c r="F304" i="10" s="1"/>
  <c r="T303" i="10"/>
  <c r="V303" i="10"/>
  <c r="K304" i="10" s="1"/>
  <c r="L305" i="10" s="1"/>
  <c r="H228" i="9"/>
  <c r="E229" i="9"/>
  <c r="H275" i="12" l="1"/>
  <c r="E276" i="12"/>
  <c r="S276" i="12" s="1"/>
  <c r="T275" i="12"/>
  <c r="R304" i="10"/>
  <c r="O304" i="10"/>
  <c r="S304" i="10"/>
  <c r="P304" i="10"/>
  <c r="M305" i="10"/>
  <c r="B305" i="10" s="1"/>
  <c r="Q304" i="10"/>
  <c r="M230" i="9"/>
  <c r="F229" i="9"/>
  <c r="K229" i="9" s="1"/>
  <c r="H453" i="5"/>
  <c r="E454" i="5"/>
  <c r="F454" i="5" s="1"/>
  <c r="B455" i="5" s="1"/>
  <c r="P276" i="12" l="1"/>
  <c r="F276" i="12"/>
  <c r="K276" i="12" s="1"/>
  <c r="L277" i="12" s="1"/>
  <c r="M277" i="12"/>
  <c r="O276" i="12"/>
  <c r="Q276" i="12"/>
  <c r="R276" i="12"/>
  <c r="B230" i="9"/>
  <c r="L230" i="9"/>
  <c r="D304" i="10"/>
  <c r="G305" i="10"/>
  <c r="N306" i="10"/>
  <c r="C304" i="10"/>
  <c r="U304" i="10" s="1"/>
  <c r="J306" i="10"/>
  <c r="G455" i="5"/>
  <c r="D454" i="5"/>
  <c r="C454" i="5"/>
  <c r="B277" i="12" l="1"/>
  <c r="C276" i="12" s="1"/>
  <c r="T304" i="10"/>
  <c r="E305" i="10"/>
  <c r="F305" i="10" s="1"/>
  <c r="H304" i="10"/>
  <c r="V304" i="10"/>
  <c r="K305" i="10" s="1"/>
  <c r="L306" i="10" s="1"/>
  <c r="H454" i="5"/>
  <c r="E455" i="5"/>
  <c r="F455" i="5" s="1"/>
  <c r="B456" i="5" s="1"/>
  <c r="N231" i="9"/>
  <c r="G230" i="9"/>
  <c r="D229" i="9"/>
  <c r="C229" i="9"/>
  <c r="J231" i="9"/>
  <c r="D276" i="12" l="1"/>
  <c r="G277" i="12"/>
  <c r="J278" i="12"/>
  <c r="N278" i="12"/>
  <c r="T276" i="12"/>
  <c r="H276" i="12"/>
  <c r="U276" i="12"/>
  <c r="V276" i="12" s="1"/>
  <c r="E277" i="12"/>
  <c r="E230" i="9"/>
  <c r="H229" i="9"/>
  <c r="M306" i="10"/>
  <c r="B306" i="10" s="1"/>
  <c r="S305" i="10"/>
  <c r="P305" i="10"/>
  <c r="Q305" i="10"/>
  <c r="R305" i="10"/>
  <c r="O305" i="10"/>
  <c r="D455" i="5"/>
  <c r="G456" i="5"/>
  <c r="C455" i="5"/>
  <c r="M278" i="12" l="1"/>
  <c r="P277" i="12"/>
  <c r="R277" i="12"/>
  <c r="F277" i="12"/>
  <c r="K277" i="12" s="1"/>
  <c r="L278" i="12" s="1"/>
  <c r="O277" i="12"/>
  <c r="S277" i="12"/>
  <c r="Q277" i="12"/>
  <c r="H455" i="5"/>
  <c r="E456" i="5"/>
  <c r="F456" i="5" s="1"/>
  <c r="B457" i="5" s="1"/>
  <c r="D305" i="10"/>
  <c r="N307" i="10"/>
  <c r="G306" i="10"/>
  <c r="C305" i="10"/>
  <c r="U305" i="10" s="1"/>
  <c r="J307" i="10"/>
  <c r="F230" i="9"/>
  <c r="K230" i="9" s="1"/>
  <c r="M231" i="9"/>
  <c r="B278" i="12" l="1"/>
  <c r="C277" i="12" s="1"/>
  <c r="E306" i="10"/>
  <c r="F306" i="10" s="1"/>
  <c r="T305" i="10"/>
  <c r="V305" i="10"/>
  <c r="K306" i="10" s="1"/>
  <c r="L307" i="10" s="1"/>
  <c r="H305" i="10"/>
  <c r="L231" i="9"/>
  <c r="B231" i="9"/>
  <c r="G457" i="5"/>
  <c r="D456" i="5"/>
  <c r="C456" i="5"/>
  <c r="N279" i="12" l="1"/>
  <c r="D277" i="12"/>
  <c r="J279" i="12"/>
  <c r="G278" i="12"/>
  <c r="E278" i="12"/>
  <c r="U277" i="12"/>
  <c r="V277" i="12" s="1"/>
  <c r="T277" i="12"/>
  <c r="H277" i="12"/>
  <c r="H456" i="5"/>
  <c r="E457" i="5"/>
  <c r="F457" i="5" s="1"/>
  <c r="B458" i="5" s="1"/>
  <c r="N232" i="9"/>
  <c r="G231" i="9"/>
  <c r="D230" i="9"/>
  <c r="C230" i="9"/>
  <c r="J232" i="9"/>
  <c r="S306" i="10"/>
  <c r="M307" i="10"/>
  <c r="B307" i="10" s="1"/>
  <c r="O306" i="10"/>
  <c r="Q306" i="10"/>
  <c r="P306" i="10"/>
  <c r="R306" i="10"/>
  <c r="F278" i="12" l="1"/>
  <c r="K278" i="12" s="1"/>
  <c r="L279" i="12" s="1"/>
  <c r="M279" i="12"/>
  <c r="Q278" i="12"/>
  <c r="O278" i="12"/>
  <c r="P278" i="12"/>
  <c r="S278" i="12"/>
  <c r="R278" i="12"/>
  <c r="G307" i="10"/>
  <c r="D306" i="10"/>
  <c r="N308" i="10"/>
  <c r="C306" i="10"/>
  <c r="U306" i="10" s="1"/>
  <c r="J308" i="10"/>
  <c r="H230" i="9"/>
  <c r="E231" i="9"/>
  <c r="G458" i="5"/>
  <c r="D457" i="5"/>
  <c r="C457" i="5"/>
  <c r="B279" i="12" l="1"/>
  <c r="E307" i="10"/>
  <c r="F307" i="10" s="1"/>
  <c r="T306" i="10"/>
  <c r="H306" i="10"/>
  <c r="V306" i="10"/>
  <c r="K307" i="10" s="1"/>
  <c r="L308" i="10" s="1"/>
  <c r="H457" i="5"/>
  <c r="E458" i="5"/>
  <c r="F458" i="5" s="1"/>
  <c r="B459" i="5" s="1"/>
  <c r="F231" i="9"/>
  <c r="K231" i="9" s="1"/>
  <c r="M232" i="9"/>
  <c r="J280" i="12" l="1"/>
  <c r="D278" i="12"/>
  <c r="G279" i="12"/>
  <c r="N280" i="12"/>
  <c r="C278" i="12"/>
  <c r="L232" i="9"/>
  <c r="B232" i="9"/>
  <c r="G459" i="5"/>
  <c r="D458" i="5"/>
  <c r="C458" i="5"/>
  <c r="Q307" i="10"/>
  <c r="M308" i="10"/>
  <c r="B308" i="10" s="1"/>
  <c r="R307" i="10"/>
  <c r="S307" i="10"/>
  <c r="O307" i="10"/>
  <c r="P307" i="10"/>
  <c r="T278" i="12" l="1"/>
  <c r="U278" i="12"/>
  <c r="V278" i="12" s="1"/>
  <c r="H278" i="12"/>
  <c r="E279" i="12"/>
  <c r="N309" i="10"/>
  <c r="G308" i="10"/>
  <c r="D307" i="10"/>
  <c r="C307" i="10"/>
  <c r="U307" i="10" s="1"/>
  <c r="J309" i="10"/>
  <c r="H458" i="5"/>
  <c r="E459" i="5"/>
  <c r="F459" i="5" s="1"/>
  <c r="B460" i="5" s="1"/>
  <c r="G232" i="9"/>
  <c r="N233" i="9"/>
  <c r="D231" i="9"/>
  <c r="C231" i="9"/>
  <c r="J233" i="9"/>
  <c r="M280" i="12" l="1"/>
  <c r="R279" i="12"/>
  <c r="S279" i="12"/>
  <c r="O279" i="12"/>
  <c r="P279" i="12"/>
  <c r="Q279" i="12"/>
  <c r="F279" i="12"/>
  <c r="K279" i="12" s="1"/>
  <c r="L280" i="12" s="1"/>
  <c r="G460" i="5"/>
  <c r="D459" i="5"/>
  <c r="C459" i="5"/>
  <c r="H307" i="10"/>
  <c r="E308" i="10"/>
  <c r="F308" i="10" s="1"/>
  <c r="T307" i="10"/>
  <c r="V307" i="10"/>
  <c r="E232" i="9"/>
  <c r="H231" i="9"/>
  <c r="K308" i="10" l="1"/>
  <c r="L309" i="10" s="1"/>
  <c r="B280" i="12"/>
  <c r="N281" i="12" s="1"/>
  <c r="Q308" i="10"/>
  <c r="M309" i="10"/>
  <c r="B309" i="10" s="1"/>
  <c r="O308" i="10"/>
  <c r="P308" i="10"/>
  <c r="R308" i="10"/>
  <c r="S308" i="10"/>
  <c r="H459" i="5"/>
  <c r="E460" i="5"/>
  <c r="F460" i="5" s="1"/>
  <c r="B461" i="5" s="1"/>
  <c r="F232" i="9"/>
  <c r="K232" i="9" s="1"/>
  <c r="M233" i="9"/>
  <c r="C279" i="12" l="1"/>
  <c r="J281" i="12"/>
  <c r="G280" i="12"/>
  <c r="D279" i="12"/>
  <c r="U279" i="12"/>
  <c r="V279" i="12" s="1"/>
  <c r="H279" i="12"/>
  <c r="T279" i="12"/>
  <c r="E280" i="12"/>
  <c r="D460" i="5"/>
  <c r="G461" i="5"/>
  <c r="C460" i="5"/>
  <c r="D308" i="10"/>
  <c r="G309" i="10"/>
  <c r="N310" i="10"/>
  <c r="C308" i="10"/>
  <c r="U308" i="10" s="1"/>
  <c r="J310" i="10"/>
  <c r="L233" i="9"/>
  <c r="B233" i="9"/>
  <c r="S280" i="12" l="1"/>
  <c r="F280" i="12"/>
  <c r="K280" i="12" s="1"/>
  <c r="L281" i="12" s="1"/>
  <c r="O280" i="12"/>
  <c r="R280" i="12"/>
  <c r="M281" i="12"/>
  <c r="Q280" i="12"/>
  <c r="P280" i="12"/>
  <c r="T308" i="10"/>
  <c r="E309" i="10"/>
  <c r="F309" i="10" s="1"/>
  <c r="H308" i="10"/>
  <c r="V308" i="10"/>
  <c r="K309" i="10" s="1"/>
  <c r="L310" i="10" s="1"/>
  <c r="D232" i="9"/>
  <c r="G233" i="9"/>
  <c r="N234" i="9"/>
  <c r="C232" i="9"/>
  <c r="J234" i="9"/>
  <c r="H460" i="5"/>
  <c r="E461" i="5"/>
  <c r="F461" i="5" s="1"/>
  <c r="B462" i="5" s="1"/>
  <c r="B281" i="12" l="1"/>
  <c r="S309" i="10"/>
  <c r="P309" i="10"/>
  <c r="R309" i="10"/>
  <c r="Q309" i="10"/>
  <c r="O309" i="10"/>
  <c r="M310" i="10"/>
  <c r="B310" i="10" s="1"/>
  <c r="E233" i="9"/>
  <c r="H232" i="9"/>
  <c r="G462" i="5"/>
  <c r="D461" i="5"/>
  <c r="C461" i="5"/>
  <c r="D280" i="12" l="1"/>
  <c r="G281" i="12"/>
  <c r="C280" i="12"/>
  <c r="J282" i="12"/>
  <c r="N282" i="12"/>
  <c r="N311" i="10"/>
  <c r="G310" i="10"/>
  <c r="D309" i="10"/>
  <c r="C309" i="10"/>
  <c r="U309" i="10" s="1"/>
  <c r="J311" i="10"/>
  <c r="H461" i="5"/>
  <c r="E462" i="5"/>
  <c r="F462" i="5" s="1"/>
  <c r="B463" i="5" s="1"/>
  <c r="F233" i="9"/>
  <c r="K233" i="9" s="1"/>
  <c r="M234" i="9"/>
  <c r="T280" i="12" l="1"/>
  <c r="E281" i="12"/>
  <c r="U280" i="12"/>
  <c r="V280" i="12" s="1"/>
  <c r="H280" i="12"/>
  <c r="H309" i="10"/>
  <c r="T309" i="10"/>
  <c r="E310" i="10"/>
  <c r="F310" i="10" s="1"/>
  <c r="V309" i="10"/>
  <c r="K310" i="10" s="1"/>
  <c r="L311" i="10" s="1"/>
  <c r="L234" i="9"/>
  <c r="B234" i="9"/>
  <c r="D462" i="5"/>
  <c r="G463" i="5"/>
  <c r="C462" i="5"/>
  <c r="O281" i="12" l="1"/>
  <c r="R281" i="12"/>
  <c r="Q281" i="12"/>
  <c r="F281" i="12"/>
  <c r="K281" i="12" s="1"/>
  <c r="L282" i="12" s="1"/>
  <c r="P281" i="12"/>
  <c r="M282" i="12"/>
  <c r="S281" i="12"/>
  <c r="M311" i="10"/>
  <c r="B311" i="10" s="1"/>
  <c r="S310" i="10"/>
  <c r="P310" i="10"/>
  <c r="R310" i="10"/>
  <c r="O310" i="10"/>
  <c r="Q310" i="10"/>
  <c r="H462" i="5"/>
  <c r="E463" i="5"/>
  <c r="F463" i="5" s="1"/>
  <c r="B464" i="5" s="1"/>
  <c r="G234" i="9"/>
  <c r="N235" i="9"/>
  <c r="D233" i="9"/>
  <c r="C233" i="9"/>
  <c r="J235" i="9"/>
  <c r="B282" i="12" l="1"/>
  <c r="C281" i="12" s="1"/>
  <c r="G464" i="5"/>
  <c r="D463" i="5"/>
  <c r="C463" i="5"/>
  <c r="N312" i="10"/>
  <c r="D310" i="10"/>
  <c r="G311" i="10"/>
  <c r="C310" i="10"/>
  <c r="U310" i="10" s="1"/>
  <c r="J312" i="10"/>
  <c r="H233" i="9"/>
  <c r="E234" i="9"/>
  <c r="N283" i="12" l="1"/>
  <c r="J283" i="12"/>
  <c r="G282" i="12"/>
  <c r="D281" i="12"/>
  <c r="T281" i="12"/>
  <c r="U281" i="12"/>
  <c r="V281" i="12" s="1"/>
  <c r="E282" i="12"/>
  <c r="H281" i="12"/>
  <c r="T310" i="10"/>
  <c r="E311" i="10"/>
  <c r="F311" i="10" s="1"/>
  <c r="H310" i="10"/>
  <c r="V310" i="10"/>
  <c r="K311" i="10" s="1"/>
  <c r="L312" i="10" s="1"/>
  <c r="M235" i="9"/>
  <c r="F234" i="9"/>
  <c r="K234" i="9" s="1"/>
  <c r="H463" i="5"/>
  <c r="E464" i="5"/>
  <c r="F464" i="5" s="1"/>
  <c r="B465" i="5" s="1"/>
  <c r="F282" i="12" l="1"/>
  <c r="K282" i="12" s="1"/>
  <c r="L283" i="12" s="1"/>
  <c r="R282" i="12"/>
  <c r="Q282" i="12"/>
  <c r="P282" i="12"/>
  <c r="O282" i="12"/>
  <c r="M283" i="12"/>
  <c r="S282" i="12"/>
  <c r="B235" i="9"/>
  <c r="L235" i="9"/>
  <c r="G465" i="5"/>
  <c r="D464" i="5"/>
  <c r="C464" i="5"/>
  <c r="O311" i="10"/>
  <c r="P311" i="10"/>
  <c r="S311" i="10"/>
  <c r="Q311" i="10"/>
  <c r="M312" i="10"/>
  <c r="B312" i="10" s="1"/>
  <c r="R311" i="10"/>
  <c r="B283" i="12" l="1"/>
  <c r="C282" i="12" s="1"/>
  <c r="N313" i="10"/>
  <c r="G312" i="10"/>
  <c r="D311" i="10"/>
  <c r="C311" i="10"/>
  <c r="U311" i="10" s="1"/>
  <c r="J313" i="10"/>
  <c r="H464" i="5"/>
  <c r="E465" i="5"/>
  <c r="F465" i="5" s="1"/>
  <c r="B466" i="5" s="1"/>
  <c r="D234" i="9"/>
  <c r="G235" i="9"/>
  <c r="N236" i="9"/>
  <c r="C234" i="9"/>
  <c r="J236" i="9"/>
  <c r="N284" i="12" l="1"/>
  <c r="D282" i="12"/>
  <c r="J284" i="12"/>
  <c r="G283" i="12"/>
  <c r="H282" i="12"/>
  <c r="U282" i="12"/>
  <c r="V282" i="12" s="1"/>
  <c r="E283" i="12"/>
  <c r="T282" i="12"/>
  <c r="G466" i="5"/>
  <c r="D465" i="5"/>
  <c r="C465" i="5"/>
  <c r="T311" i="10"/>
  <c r="H311" i="10"/>
  <c r="E312" i="10"/>
  <c r="F312" i="10" s="1"/>
  <c r="V311" i="10"/>
  <c r="K312" i="10" s="1"/>
  <c r="L313" i="10" s="1"/>
  <c r="H234" i="9"/>
  <c r="E235" i="9"/>
  <c r="M284" i="12" l="1"/>
  <c r="O283" i="12"/>
  <c r="S283" i="12"/>
  <c r="Q283" i="12"/>
  <c r="F283" i="12"/>
  <c r="K283" i="12" s="1"/>
  <c r="L284" i="12" s="1"/>
  <c r="R283" i="12"/>
  <c r="P283" i="12"/>
  <c r="H465" i="5"/>
  <c r="E466" i="5"/>
  <c r="F466" i="5" s="1"/>
  <c r="B467" i="5" s="1"/>
  <c r="F235" i="9"/>
  <c r="K235" i="9" s="1"/>
  <c r="M236" i="9"/>
  <c r="S312" i="10"/>
  <c r="M313" i="10"/>
  <c r="B313" i="10" s="1"/>
  <c r="P312" i="10"/>
  <c r="Q312" i="10"/>
  <c r="R312" i="10"/>
  <c r="O312" i="10"/>
  <c r="B284" i="12" l="1"/>
  <c r="C283" i="12" s="1"/>
  <c r="D312" i="10"/>
  <c r="G313" i="10"/>
  <c r="N314" i="10"/>
  <c r="C312" i="10"/>
  <c r="U312" i="10" s="1"/>
  <c r="J314" i="10"/>
  <c r="L236" i="9"/>
  <c r="B236" i="9"/>
  <c r="D466" i="5"/>
  <c r="G467" i="5"/>
  <c r="C466" i="5"/>
  <c r="D283" i="12" l="1"/>
  <c r="G284" i="12"/>
  <c r="N285" i="12"/>
  <c r="J285" i="12"/>
  <c r="H283" i="12"/>
  <c r="E284" i="12"/>
  <c r="U283" i="12"/>
  <c r="V283" i="12" s="1"/>
  <c r="T283" i="12"/>
  <c r="E313" i="10"/>
  <c r="F313" i="10" s="1"/>
  <c r="T312" i="10"/>
  <c r="H312" i="10"/>
  <c r="V312" i="10"/>
  <c r="K313" i="10" s="1"/>
  <c r="L314" i="10" s="1"/>
  <c r="N237" i="9"/>
  <c r="D235" i="9"/>
  <c r="G236" i="9"/>
  <c r="C235" i="9"/>
  <c r="J237" i="9"/>
  <c r="H466" i="5"/>
  <c r="E467" i="5"/>
  <c r="F467" i="5" s="1"/>
  <c r="B468" i="5" s="1"/>
  <c r="F284" i="12" l="1"/>
  <c r="K284" i="12" s="1"/>
  <c r="L285" i="12" s="1"/>
  <c r="M285" i="12"/>
  <c r="Q284" i="12"/>
  <c r="R284" i="12"/>
  <c r="S284" i="12"/>
  <c r="O284" i="12"/>
  <c r="P284" i="12"/>
  <c r="H235" i="9"/>
  <c r="E236" i="9"/>
  <c r="G468" i="5"/>
  <c r="D467" i="5"/>
  <c r="C467" i="5"/>
  <c r="S313" i="10"/>
  <c r="O313" i="10"/>
  <c r="Q313" i="10"/>
  <c r="P313" i="10"/>
  <c r="M314" i="10"/>
  <c r="B314" i="10" s="1"/>
  <c r="R313" i="10"/>
  <c r="B285" i="12" l="1"/>
  <c r="J286" i="12" s="1"/>
  <c r="N315" i="10"/>
  <c r="D313" i="10"/>
  <c r="G314" i="10"/>
  <c r="C313" i="10"/>
  <c r="U313" i="10" s="1"/>
  <c r="J315" i="10"/>
  <c r="H467" i="5"/>
  <c r="E468" i="5"/>
  <c r="F468" i="5" s="1"/>
  <c r="B469" i="5" s="1"/>
  <c r="M237" i="9"/>
  <c r="F236" i="9"/>
  <c r="K236" i="9" s="1"/>
  <c r="G285" i="12" l="1"/>
  <c r="D284" i="12"/>
  <c r="C284" i="12"/>
  <c r="H284" i="12" s="1"/>
  <c r="N286" i="12"/>
  <c r="H313" i="10"/>
  <c r="E314" i="10"/>
  <c r="F314" i="10" s="1"/>
  <c r="T313" i="10"/>
  <c r="V313" i="10"/>
  <c r="L237" i="9"/>
  <c r="B237" i="9"/>
  <c r="D468" i="5"/>
  <c r="G469" i="5"/>
  <c r="C468" i="5"/>
  <c r="E285" i="12" l="1"/>
  <c r="O285" i="12" s="1"/>
  <c r="K314" i="10"/>
  <c r="L315" i="10" s="1"/>
  <c r="T284" i="12"/>
  <c r="U284" i="12"/>
  <c r="V284" i="12" s="1"/>
  <c r="F285" i="12"/>
  <c r="K285" i="12" s="1"/>
  <c r="L286" i="12" s="1"/>
  <c r="Q285" i="12"/>
  <c r="P285" i="12"/>
  <c r="R285" i="12"/>
  <c r="M286" i="12"/>
  <c r="S285" i="12"/>
  <c r="M315" i="10"/>
  <c r="B315" i="10" s="1"/>
  <c r="P314" i="10"/>
  <c r="R314" i="10"/>
  <c r="S314" i="10"/>
  <c r="Q314" i="10"/>
  <c r="O314" i="10"/>
  <c r="H468" i="5"/>
  <c r="E469" i="5"/>
  <c r="F469" i="5" s="1"/>
  <c r="B470" i="5" s="1"/>
  <c r="G237" i="9"/>
  <c r="D236" i="9"/>
  <c r="N238" i="9"/>
  <c r="C236" i="9"/>
  <c r="J238" i="9"/>
  <c r="B286" i="12" l="1"/>
  <c r="D285" i="12" s="1"/>
  <c r="G470" i="5"/>
  <c r="D469" i="5"/>
  <c r="C469" i="5"/>
  <c r="H236" i="9"/>
  <c r="E237" i="9"/>
  <c r="D314" i="10"/>
  <c r="N316" i="10"/>
  <c r="G315" i="10"/>
  <c r="C314" i="10"/>
  <c r="U314" i="10" s="1"/>
  <c r="J316" i="10"/>
  <c r="N287" i="12" l="1"/>
  <c r="J287" i="12"/>
  <c r="G286" i="12"/>
  <c r="C285" i="12"/>
  <c r="U285" i="12" s="1"/>
  <c r="V285" i="12" s="1"/>
  <c r="M238" i="9"/>
  <c r="F237" i="9"/>
  <c r="K237" i="9" s="1"/>
  <c r="H314" i="10"/>
  <c r="E315" i="10"/>
  <c r="F315" i="10" s="1"/>
  <c r="T314" i="10"/>
  <c r="V314" i="10"/>
  <c r="H469" i="5"/>
  <c r="E470" i="5"/>
  <c r="F470" i="5" s="1"/>
  <c r="B471" i="5" s="1"/>
  <c r="K315" i="10" l="1"/>
  <c r="L316" i="10" s="1"/>
  <c r="H285" i="12"/>
  <c r="E286" i="12"/>
  <c r="O286" i="12" s="1"/>
  <c r="T285" i="12"/>
  <c r="O315" i="10"/>
  <c r="M316" i="10"/>
  <c r="B316" i="10" s="1"/>
  <c r="S315" i="10"/>
  <c r="Q315" i="10"/>
  <c r="R315" i="10"/>
  <c r="P315" i="10"/>
  <c r="G471" i="5"/>
  <c r="D470" i="5"/>
  <c r="C470" i="5"/>
  <c r="L238" i="9"/>
  <c r="B238" i="9"/>
  <c r="F286" i="12" l="1"/>
  <c r="K286" i="12" s="1"/>
  <c r="L287" i="12" s="1"/>
  <c r="P286" i="12"/>
  <c r="Q286" i="12"/>
  <c r="S286" i="12"/>
  <c r="R286" i="12"/>
  <c r="M287" i="12"/>
  <c r="D315" i="10"/>
  <c r="N317" i="10"/>
  <c r="G316" i="10"/>
  <c r="C315" i="10"/>
  <c r="U315" i="10" s="1"/>
  <c r="J317" i="10"/>
  <c r="D237" i="9"/>
  <c r="G238" i="9"/>
  <c r="N239" i="9"/>
  <c r="C237" i="9"/>
  <c r="J239" i="9"/>
  <c r="H470" i="5"/>
  <c r="E471" i="5"/>
  <c r="F471" i="5" s="1"/>
  <c r="B472" i="5" s="1"/>
  <c r="B287" i="12" l="1"/>
  <c r="G287" i="12" s="1"/>
  <c r="H315" i="10"/>
  <c r="E316" i="10"/>
  <c r="F316" i="10" s="1"/>
  <c r="T315" i="10"/>
  <c r="V315" i="10"/>
  <c r="K316" i="10" s="1"/>
  <c r="L317" i="10" s="1"/>
  <c r="D471" i="5"/>
  <c r="G472" i="5"/>
  <c r="C471" i="5"/>
  <c r="H237" i="9"/>
  <c r="E238" i="9"/>
  <c r="D286" i="12" l="1"/>
  <c r="C286" i="12"/>
  <c r="N288" i="12"/>
  <c r="J288" i="12"/>
  <c r="E287" i="12"/>
  <c r="Q287" i="12" s="1"/>
  <c r="S316" i="10"/>
  <c r="P316" i="10"/>
  <c r="R316" i="10"/>
  <c r="O316" i="10"/>
  <c r="Q316" i="10"/>
  <c r="M317" i="10"/>
  <c r="B317" i="10" s="1"/>
  <c r="M239" i="9"/>
  <c r="F238" i="9"/>
  <c r="K238" i="9" s="1"/>
  <c r="H471" i="5"/>
  <c r="E472" i="5"/>
  <c r="F472" i="5" s="1"/>
  <c r="B473" i="5" s="1"/>
  <c r="H286" i="12" l="1"/>
  <c r="U286" i="12"/>
  <c r="V286" i="12" s="1"/>
  <c r="T286" i="12"/>
  <c r="R287" i="12"/>
  <c r="P287" i="12"/>
  <c r="S287" i="12"/>
  <c r="O287" i="12"/>
  <c r="F287" i="12"/>
  <c r="K287" i="12" s="1"/>
  <c r="L288" i="12" s="1"/>
  <c r="M288" i="12"/>
  <c r="G317" i="10"/>
  <c r="D316" i="10"/>
  <c r="N318" i="10"/>
  <c r="C316" i="10"/>
  <c r="U316" i="10" s="1"/>
  <c r="J318" i="10"/>
  <c r="B239" i="9"/>
  <c r="L239" i="9"/>
  <c r="G473" i="5"/>
  <c r="D472" i="5"/>
  <c r="C472" i="5"/>
  <c r="B288" i="12" l="1"/>
  <c r="D287" i="12" s="1"/>
  <c r="N240" i="9"/>
  <c r="G239" i="9"/>
  <c r="D238" i="9"/>
  <c r="C238" i="9"/>
  <c r="J240" i="9"/>
  <c r="V316" i="10"/>
  <c r="E317" i="10"/>
  <c r="F317" i="10" s="1"/>
  <c r="T316" i="10"/>
  <c r="H316" i="10"/>
  <c r="H472" i="5"/>
  <c r="E473" i="5"/>
  <c r="F473" i="5" s="1"/>
  <c r="B474" i="5" s="1"/>
  <c r="K317" i="10" l="1"/>
  <c r="L318" i="10" s="1"/>
  <c r="G288" i="12"/>
  <c r="N289" i="12"/>
  <c r="C287" i="12"/>
  <c r="U287" i="12" s="1"/>
  <c r="V287" i="12" s="1"/>
  <c r="J289" i="12"/>
  <c r="H238" i="9"/>
  <c r="E239" i="9"/>
  <c r="G474" i="5"/>
  <c r="D473" i="5"/>
  <c r="C473" i="5"/>
  <c r="R317" i="10"/>
  <c r="Q317" i="10"/>
  <c r="P317" i="10"/>
  <c r="S317" i="10"/>
  <c r="O317" i="10"/>
  <c r="M318" i="10"/>
  <c r="B318" i="10" s="1"/>
  <c r="H287" i="12" l="1"/>
  <c r="T287" i="12"/>
  <c r="E288" i="12"/>
  <c r="D317" i="10"/>
  <c r="N319" i="10"/>
  <c r="G318" i="10"/>
  <c r="C317" i="10"/>
  <c r="U317" i="10" s="1"/>
  <c r="J319" i="10"/>
  <c r="H473" i="5"/>
  <c r="E474" i="5"/>
  <c r="F474" i="5" s="1"/>
  <c r="B475" i="5" s="1"/>
  <c r="M240" i="9"/>
  <c r="F239" i="9"/>
  <c r="K239" i="9" s="1"/>
  <c r="P288" i="12" l="1"/>
  <c r="M289" i="12"/>
  <c r="F288" i="12"/>
  <c r="K288" i="12" s="1"/>
  <c r="L289" i="12" s="1"/>
  <c r="O288" i="12"/>
  <c r="R288" i="12"/>
  <c r="S288" i="12"/>
  <c r="Q288" i="12"/>
  <c r="D474" i="5"/>
  <c r="G475" i="5"/>
  <c r="C474" i="5"/>
  <c r="E318" i="10"/>
  <c r="F318" i="10" s="1"/>
  <c r="H317" i="10"/>
  <c r="T317" i="10"/>
  <c r="V317" i="10"/>
  <c r="K318" i="10" s="1"/>
  <c r="L319" i="10" s="1"/>
  <c r="L240" i="9"/>
  <c r="B240" i="9"/>
  <c r="B289" i="12" l="1"/>
  <c r="G289" i="12" s="1"/>
  <c r="J290" i="12"/>
  <c r="C288" i="12"/>
  <c r="D288" i="12"/>
  <c r="N290" i="12"/>
  <c r="T288" i="12"/>
  <c r="U288" i="12"/>
  <c r="V288" i="12" s="1"/>
  <c r="Q318" i="10"/>
  <c r="R318" i="10"/>
  <c r="M319" i="10"/>
  <c r="B319" i="10" s="1"/>
  <c r="O318" i="10"/>
  <c r="P318" i="10"/>
  <c r="S318" i="10"/>
  <c r="D239" i="9"/>
  <c r="G240" i="9"/>
  <c r="N241" i="9"/>
  <c r="C239" i="9"/>
  <c r="J241" i="9"/>
  <c r="H474" i="5"/>
  <c r="E475" i="5"/>
  <c r="F475" i="5" s="1"/>
  <c r="B476" i="5" s="1"/>
  <c r="E289" i="12" l="1"/>
  <c r="H288" i="12"/>
  <c r="G319" i="10"/>
  <c r="D318" i="10"/>
  <c r="N320" i="10"/>
  <c r="J320" i="10"/>
  <c r="C318" i="10"/>
  <c r="U318" i="10" s="1"/>
  <c r="D475" i="5"/>
  <c r="G476" i="5"/>
  <c r="C475" i="5"/>
  <c r="H239" i="9"/>
  <c r="E240" i="9"/>
  <c r="O289" i="12" l="1"/>
  <c r="P289" i="12"/>
  <c r="Q289" i="12"/>
  <c r="M290" i="12"/>
  <c r="R289" i="12"/>
  <c r="F289" i="12"/>
  <c r="K289" i="12" s="1"/>
  <c r="L290" i="12" s="1"/>
  <c r="S289" i="12"/>
  <c r="M241" i="9"/>
  <c r="F240" i="9"/>
  <c r="K240" i="9" s="1"/>
  <c r="E319" i="10"/>
  <c r="F319" i="10" s="1"/>
  <c r="V318" i="10"/>
  <c r="H318" i="10"/>
  <c r="T318" i="10"/>
  <c r="H475" i="5"/>
  <c r="E476" i="5"/>
  <c r="F476" i="5" s="1"/>
  <c r="B477" i="5" s="1"/>
  <c r="K319" i="10" l="1"/>
  <c r="L320" i="10" s="1"/>
  <c r="B290" i="12"/>
  <c r="D289" i="12" s="1"/>
  <c r="G477" i="5"/>
  <c r="D476" i="5"/>
  <c r="C476" i="5"/>
  <c r="M320" i="10"/>
  <c r="B320" i="10" s="1"/>
  <c r="R319" i="10"/>
  <c r="O319" i="10"/>
  <c r="S319" i="10"/>
  <c r="P319" i="10"/>
  <c r="Q319" i="10"/>
  <c r="L241" i="9"/>
  <c r="B241" i="9"/>
  <c r="C289" i="12" l="1"/>
  <c r="J291" i="12"/>
  <c r="N291" i="12"/>
  <c r="G290" i="12"/>
  <c r="H289" i="12"/>
  <c r="E290" i="12"/>
  <c r="T289" i="12"/>
  <c r="U289" i="12"/>
  <c r="V289" i="12" s="1"/>
  <c r="G320" i="10"/>
  <c r="D319" i="10"/>
  <c r="N321" i="10"/>
  <c r="C319" i="10"/>
  <c r="U319" i="10" s="1"/>
  <c r="J321" i="10"/>
  <c r="H476" i="5"/>
  <c r="E477" i="5"/>
  <c r="F477" i="5" s="1"/>
  <c r="B478" i="5" s="1"/>
  <c r="G241" i="9"/>
  <c r="D240" i="9"/>
  <c r="N242" i="9"/>
  <c r="C240" i="9"/>
  <c r="J242" i="9"/>
  <c r="M291" i="12" l="1"/>
  <c r="O290" i="12"/>
  <c r="P290" i="12"/>
  <c r="S290" i="12"/>
  <c r="F290" i="12"/>
  <c r="K290" i="12" s="1"/>
  <c r="L291" i="12" s="1"/>
  <c r="R290" i="12"/>
  <c r="Q290" i="12"/>
  <c r="D477" i="5"/>
  <c r="G478" i="5"/>
  <c r="C477" i="5"/>
  <c r="E320" i="10"/>
  <c r="F320" i="10" s="1"/>
  <c r="H319" i="10"/>
  <c r="T319" i="10"/>
  <c r="V319" i="10"/>
  <c r="K320" i="10" s="1"/>
  <c r="L321" i="10" s="1"/>
  <c r="H240" i="9"/>
  <c r="E241" i="9"/>
  <c r="B291" i="12" l="1"/>
  <c r="J292" i="12" s="1"/>
  <c r="R320" i="10"/>
  <c r="S320" i="10"/>
  <c r="P320" i="10"/>
  <c r="M321" i="10"/>
  <c r="B321" i="10" s="1"/>
  <c r="Q320" i="10"/>
  <c r="O320" i="10"/>
  <c r="H477" i="5"/>
  <c r="E478" i="5"/>
  <c r="F478" i="5" s="1"/>
  <c r="B479" i="5" s="1"/>
  <c r="F241" i="9"/>
  <c r="K241" i="9" s="1"/>
  <c r="M242" i="9"/>
  <c r="N292" i="12" l="1"/>
  <c r="G291" i="12"/>
  <c r="D290" i="12"/>
  <c r="C290" i="12"/>
  <c r="D320" i="10"/>
  <c r="G321" i="10"/>
  <c r="N322" i="10"/>
  <c r="C320" i="10"/>
  <c r="U320" i="10" s="1"/>
  <c r="J322" i="10"/>
  <c r="L242" i="9"/>
  <c r="B242" i="9"/>
  <c r="G479" i="5"/>
  <c r="D478" i="5"/>
  <c r="C478" i="5"/>
  <c r="U290" i="12" l="1"/>
  <c r="V290" i="12" s="1"/>
  <c r="T290" i="12"/>
  <c r="E291" i="12"/>
  <c r="H290" i="12"/>
  <c r="D241" i="9"/>
  <c r="G242" i="9"/>
  <c r="N243" i="9"/>
  <c r="C241" i="9"/>
  <c r="J243" i="9"/>
  <c r="V320" i="10"/>
  <c r="H320" i="10"/>
  <c r="E321" i="10"/>
  <c r="F321" i="10" s="1"/>
  <c r="T320" i="10"/>
  <c r="H478" i="5"/>
  <c r="E479" i="5"/>
  <c r="F479" i="5" s="1"/>
  <c r="B480" i="5" s="1"/>
  <c r="K321" i="10" l="1"/>
  <c r="L322" i="10" s="1"/>
  <c r="Q291" i="12"/>
  <c r="M292" i="12"/>
  <c r="O291" i="12"/>
  <c r="F291" i="12"/>
  <c r="K291" i="12" s="1"/>
  <c r="L292" i="12" s="1"/>
  <c r="B292" i="12" s="1"/>
  <c r="N293" i="12" s="1"/>
  <c r="S291" i="12"/>
  <c r="P291" i="12"/>
  <c r="R291" i="12"/>
  <c r="H241" i="9"/>
  <c r="E242" i="9"/>
  <c r="G480" i="5"/>
  <c r="D479" i="5"/>
  <c r="C479" i="5"/>
  <c r="O321" i="10"/>
  <c r="S321" i="10"/>
  <c r="R321" i="10"/>
  <c r="P321" i="10"/>
  <c r="M322" i="10"/>
  <c r="B322" i="10" s="1"/>
  <c r="Q321" i="10"/>
  <c r="D291" i="12" l="1"/>
  <c r="C291" i="12"/>
  <c r="G292" i="12"/>
  <c r="J293" i="12"/>
  <c r="N323" i="10"/>
  <c r="G322" i="10"/>
  <c r="D321" i="10"/>
  <c r="C321" i="10"/>
  <c r="U321" i="10" s="1"/>
  <c r="J323" i="10"/>
  <c r="H479" i="5"/>
  <c r="E480" i="5"/>
  <c r="F480" i="5" s="1"/>
  <c r="B481" i="5" s="1"/>
  <c r="M243" i="9"/>
  <c r="F242" i="9"/>
  <c r="K242" i="9" s="1"/>
  <c r="H291" i="12" l="1"/>
  <c r="E292" i="12"/>
  <c r="T291" i="12"/>
  <c r="U291" i="12"/>
  <c r="V291" i="12" s="1"/>
  <c r="H321" i="10"/>
  <c r="T321" i="10"/>
  <c r="E322" i="10"/>
  <c r="F322" i="10" s="1"/>
  <c r="V321" i="10"/>
  <c r="K322" i="10" s="1"/>
  <c r="L323" i="10" s="1"/>
  <c r="L243" i="9"/>
  <c r="B243" i="9"/>
  <c r="D480" i="5"/>
  <c r="G481" i="5"/>
  <c r="C480" i="5"/>
  <c r="F292" i="12" l="1"/>
  <c r="K292" i="12" s="1"/>
  <c r="L293" i="12" s="1"/>
  <c r="O292" i="12"/>
  <c r="Q292" i="12"/>
  <c r="M293" i="12"/>
  <c r="P292" i="12"/>
  <c r="R292" i="12"/>
  <c r="S292" i="12"/>
  <c r="G243" i="9"/>
  <c r="D242" i="9"/>
  <c r="N244" i="9"/>
  <c r="C242" i="9"/>
  <c r="J244" i="9"/>
  <c r="P322" i="10"/>
  <c r="Q322" i="10"/>
  <c r="S322" i="10"/>
  <c r="R322" i="10"/>
  <c r="M323" i="10"/>
  <c r="B323" i="10" s="1"/>
  <c r="O322" i="10"/>
  <c r="H480" i="5"/>
  <c r="E481" i="5"/>
  <c r="F481" i="5" s="1"/>
  <c r="B482" i="5" s="1"/>
  <c r="B293" i="12" l="1"/>
  <c r="J294" i="12" s="1"/>
  <c r="G293" i="12"/>
  <c r="N294" i="12"/>
  <c r="D322" i="10"/>
  <c r="G323" i="10"/>
  <c r="N324" i="10"/>
  <c r="C322" i="10"/>
  <c r="U322" i="10" s="1"/>
  <c r="J324" i="10"/>
  <c r="E243" i="9"/>
  <c r="H242" i="9"/>
  <c r="G482" i="5"/>
  <c r="D481" i="5"/>
  <c r="C481" i="5"/>
  <c r="D292" i="12" l="1"/>
  <c r="C292" i="12"/>
  <c r="H292" i="12" s="1"/>
  <c r="H481" i="5"/>
  <c r="E482" i="5"/>
  <c r="F482" i="5" s="1"/>
  <c r="B483" i="5" s="1"/>
  <c r="T322" i="10"/>
  <c r="E323" i="10"/>
  <c r="F323" i="10" s="1"/>
  <c r="H322" i="10"/>
  <c r="V322" i="10"/>
  <c r="K323" i="10" s="1"/>
  <c r="L324" i="10" s="1"/>
  <c r="F243" i="9"/>
  <c r="K243" i="9" s="1"/>
  <c r="M244" i="9"/>
  <c r="T292" i="12" l="1"/>
  <c r="E293" i="12"/>
  <c r="F293" i="12" s="1"/>
  <c r="K293" i="12" s="1"/>
  <c r="L294" i="12" s="1"/>
  <c r="U292" i="12"/>
  <c r="V292" i="12" s="1"/>
  <c r="L244" i="9"/>
  <c r="B244" i="9"/>
  <c r="O323" i="10"/>
  <c r="S323" i="10"/>
  <c r="M324" i="10"/>
  <c r="B324" i="10" s="1"/>
  <c r="Q323" i="10"/>
  <c r="P323" i="10"/>
  <c r="R323" i="10"/>
  <c r="D482" i="5"/>
  <c r="G483" i="5"/>
  <c r="C482" i="5"/>
  <c r="M294" i="12" l="1"/>
  <c r="P293" i="12"/>
  <c r="O293" i="12"/>
  <c r="R293" i="12"/>
  <c r="S293" i="12"/>
  <c r="Q293" i="12"/>
  <c r="B294" i="12"/>
  <c r="N325" i="10"/>
  <c r="D323" i="10"/>
  <c r="G324" i="10"/>
  <c r="C323" i="10"/>
  <c r="U323" i="10" s="1"/>
  <c r="J325" i="10"/>
  <c r="G244" i="9"/>
  <c r="D243" i="9"/>
  <c r="N245" i="9"/>
  <c r="C243" i="9"/>
  <c r="J245" i="9"/>
  <c r="H482" i="5"/>
  <c r="E483" i="5"/>
  <c r="F483" i="5" s="1"/>
  <c r="B484" i="5" s="1"/>
  <c r="C293" i="12" l="1"/>
  <c r="N295" i="12"/>
  <c r="D293" i="12"/>
  <c r="G294" i="12"/>
  <c r="J295" i="12"/>
  <c r="E324" i="10"/>
  <c r="F324" i="10" s="1"/>
  <c r="T323" i="10"/>
  <c r="H323" i="10"/>
  <c r="V323" i="10"/>
  <c r="G484" i="5"/>
  <c r="D483" i="5"/>
  <c r="C483" i="5"/>
  <c r="E244" i="9"/>
  <c r="H243" i="9"/>
  <c r="K324" i="10" l="1"/>
  <c r="L325" i="10" s="1"/>
  <c r="U293" i="12"/>
  <c r="V293" i="12" s="1"/>
  <c r="T293" i="12"/>
  <c r="H293" i="12"/>
  <c r="E294" i="12"/>
  <c r="H483" i="5"/>
  <c r="E484" i="5"/>
  <c r="F484" i="5" s="1"/>
  <c r="B485" i="5" s="1"/>
  <c r="S324" i="10"/>
  <c r="Q324" i="10"/>
  <c r="P324" i="10"/>
  <c r="M325" i="10"/>
  <c r="B325" i="10" s="1"/>
  <c r="R324" i="10"/>
  <c r="O324" i="10"/>
  <c r="F244" i="9"/>
  <c r="K244" i="9" s="1"/>
  <c r="M245" i="9"/>
  <c r="F294" i="12" l="1"/>
  <c r="K294" i="12" s="1"/>
  <c r="L295" i="12" s="1"/>
  <c r="M295" i="12"/>
  <c r="S294" i="12"/>
  <c r="P294" i="12"/>
  <c r="R294" i="12"/>
  <c r="O294" i="12"/>
  <c r="Q294" i="12"/>
  <c r="G325" i="10"/>
  <c r="N326" i="10"/>
  <c r="D324" i="10"/>
  <c r="C324" i="10"/>
  <c r="U324" i="10" s="1"/>
  <c r="J326" i="10"/>
  <c r="B245" i="9"/>
  <c r="L245" i="9"/>
  <c r="D484" i="5"/>
  <c r="G485" i="5"/>
  <c r="C484" i="5"/>
  <c r="B295" i="12" l="1"/>
  <c r="N296" i="12"/>
  <c r="C294" i="12"/>
  <c r="J296" i="12"/>
  <c r="D294" i="12"/>
  <c r="G295" i="12"/>
  <c r="G245" i="9"/>
  <c r="N246" i="9"/>
  <c r="D244" i="9"/>
  <c r="C244" i="9"/>
  <c r="J246" i="9"/>
  <c r="T324" i="10"/>
  <c r="H324" i="10"/>
  <c r="E325" i="10"/>
  <c r="F325" i="10" s="1"/>
  <c r="V324" i="10"/>
  <c r="K325" i="10" s="1"/>
  <c r="L326" i="10" s="1"/>
  <c r="H484" i="5"/>
  <c r="E485" i="5"/>
  <c r="F485" i="5" s="1"/>
  <c r="B486" i="5" s="1"/>
  <c r="E295" i="12" l="1"/>
  <c r="T294" i="12"/>
  <c r="H294" i="12"/>
  <c r="U294" i="12"/>
  <c r="V294" i="12" s="1"/>
  <c r="D485" i="5"/>
  <c r="G486" i="5"/>
  <c r="C485" i="5"/>
  <c r="H244" i="9"/>
  <c r="E245" i="9"/>
  <c r="P325" i="10"/>
  <c r="M326" i="10"/>
  <c r="B326" i="10" s="1"/>
  <c r="S325" i="10"/>
  <c r="Q325" i="10"/>
  <c r="R325" i="10"/>
  <c r="O325" i="10"/>
  <c r="Q295" i="12" l="1"/>
  <c r="O295" i="12"/>
  <c r="M296" i="12"/>
  <c r="R295" i="12"/>
  <c r="P295" i="12"/>
  <c r="F295" i="12"/>
  <c r="K295" i="12" s="1"/>
  <c r="L296" i="12" s="1"/>
  <c r="B296" i="12" s="1"/>
  <c r="S295" i="12"/>
  <c r="G326" i="10"/>
  <c r="N327" i="10"/>
  <c r="D325" i="10"/>
  <c r="C325" i="10"/>
  <c r="U325" i="10" s="1"/>
  <c r="J327" i="10"/>
  <c r="M246" i="9"/>
  <c r="F245" i="9"/>
  <c r="K245" i="9" s="1"/>
  <c r="H485" i="5"/>
  <c r="E486" i="5"/>
  <c r="F486" i="5" s="1"/>
  <c r="B487" i="5" s="1"/>
  <c r="C295" i="12" l="1"/>
  <c r="N297" i="12"/>
  <c r="J297" i="12"/>
  <c r="D295" i="12"/>
  <c r="G296" i="12"/>
  <c r="H325" i="10"/>
  <c r="T325" i="10"/>
  <c r="E326" i="10"/>
  <c r="F326" i="10" s="1"/>
  <c r="V325" i="10"/>
  <c r="D486" i="5"/>
  <c r="G487" i="5"/>
  <c r="C486" i="5"/>
  <c r="L246" i="9"/>
  <c r="B246" i="9"/>
  <c r="K326" i="10" l="1"/>
  <c r="L327" i="10" s="1"/>
  <c r="H295" i="12"/>
  <c r="E296" i="12"/>
  <c r="T295" i="12"/>
  <c r="U295" i="12"/>
  <c r="V295" i="12" s="1"/>
  <c r="P326" i="10"/>
  <c r="M327" i="10"/>
  <c r="B327" i="10" s="1"/>
  <c r="R326" i="10"/>
  <c r="O326" i="10"/>
  <c r="S326" i="10"/>
  <c r="Q326" i="10"/>
  <c r="H486" i="5"/>
  <c r="E487" i="5"/>
  <c r="F487" i="5" s="1"/>
  <c r="B488" i="5" s="1"/>
  <c r="N247" i="9"/>
  <c r="D245" i="9"/>
  <c r="G246" i="9"/>
  <c r="C245" i="9"/>
  <c r="J247" i="9"/>
  <c r="S296" i="12" l="1"/>
  <c r="F296" i="12"/>
  <c r="K296" i="12" s="1"/>
  <c r="L297" i="12" s="1"/>
  <c r="O296" i="12"/>
  <c r="M297" i="12"/>
  <c r="Q296" i="12"/>
  <c r="R296" i="12"/>
  <c r="P296" i="12"/>
  <c r="N328" i="10"/>
  <c r="G327" i="10"/>
  <c r="D326" i="10"/>
  <c r="C326" i="10"/>
  <c r="U326" i="10" s="1"/>
  <c r="J328" i="10"/>
  <c r="E246" i="9"/>
  <c r="H245" i="9"/>
  <c r="D487" i="5"/>
  <c r="G488" i="5"/>
  <c r="C487" i="5"/>
  <c r="B297" i="12" l="1"/>
  <c r="G297" i="12" s="1"/>
  <c r="H487" i="5"/>
  <c r="E488" i="5"/>
  <c r="F488" i="5" s="1"/>
  <c r="B489" i="5" s="1"/>
  <c r="T326" i="10"/>
  <c r="H326" i="10"/>
  <c r="E327" i="10"/>
  <c r="F327" i="10" s="1"/>
  <c r="V326" i="10"/>
  <c r="K327" i="10" s="1"/>
  <c r="L328" i="10" s="1"/>
  <c r="M247" i="9"/>
  <c r="F246" i="9"/>
  <c r="K246" i="9" s="1"/>
  <c r="N298" i="12" l="1"/>
  <c r="D296" i="12"/>
  <c r="J298" i="12"/>
  <c r="C296" i="12"/>
  <c r="H296" i="12" s="1"/>
  <c r="L247" i="9"/>
  <c r="B247" i="9"/>
  <c r="R327" i="10"/>
  <c r="P327" i="10"/>
  <c r="S327" i="10"/>
  <c r="M328" i="10"/>
  <c r="B328" i="10" s="1"/>
  <c r="Q327" i="10"/>
  <c r="O327" i="10"/>
  <c r="D488" i="5"/>
  <c r="G489" i="5"/>
  <c r="C488" i="5"/>
  <c r="T296" i="12" l="1"/>
  <c r="E297" i="12"/>
  <c r="P297" i="12" s="1"/>
  <c r="U296" i="12"/>
  <c r="V296" i="12" s="1"/>
  <c r="N329" i="10"/>
  <c r="G328" i="10"/>
  <c r="D327" i="10"/>
  <c r="C327" i="10"/>
  <c r="U327" i="10" s="1"/>
  <c r="J329" i="10"/>
  <c r="N248" i="9"/>
  <c r="D246" i="9"/>
  <c r="G247" i="9"/>
  <c r="C246" i="9"/>
  <c r="J248" i="9"/>
  <c r="H488" i="5"/>
  <c r="E489" i="5"/>
  <c r="F489" i="5" s="1"/>
  <c r="B490" i="5" s="1"/>
  <c r="F297" i="12" l="1"/>
  <c r="K297" i="12" s="1"/>
  <c r="L298" i="12" s="1"/>
  <c r="B298" i="12" s="1"/>
  <c r="N299" i="12" s="1"/>
  <c r="O297" i="12"/>
  <c r="M298" i="12"/>
  <c r="S297" i="12"/>
  <c r="R297" i="12"/>
  <c r="Q297" i="12"/>
  <c r="D489" i="5"/>
  <c r="G490" i="5"/>
  <c r="C489" i="5"/>
  <c r="T327" i="10"/>
  <c r="H327" i="10"/>
  <c r="E328" i="10"/>
  <c r="F328" i="10" s="1"/>
  <c r="V327" i="10"/>
  <c r="K328" i="10" s="1"/>
  <c r="L329" i="10" s="1"/>
  <c r="E247" i="9"/>
  <c r="H246" i="9"/>
  <c r="G298" i="12" l="1"/>
  <c r="D297" i="12"/>
  <c r="C297" i="12"/>
  <c r="J299" i="12"/>
  <c r="U297" i="12"/>
  <c r="V297" i="12" s="1"/>
  <c r="H297" i="12"/>
  <c r="T297" i="12"/>
  <c r="E298" i="12"/>
  <c r="P328" i="10"/>
  <c r="R328" i="10"/>
  <c r="S328" i="10"/>
  <c r="Q328" i="10"/>
  <c r="O328" i="10"/>
  <c r="M329" i="10"/>
  <c r="B329" i="10" s="1"/>
  <c r="H489" i="5"/>
  <c r="E490" i="5"/>
  <c r="F490" i="5" s="1"/>
  <c r="B491" i="5" s="1"/>
  <c r="F247" i="9"/>
  <c r="K247" i="9" s="1"/>
  <c r="M248" i="9"/>
  <c r="S298" i="12" l="1"/>
  <c r="Q298" i="12"/>
  <c r="R298" i="12"/>
  <c r="P298" i="12"/>
  <c r="F298" i="12"/>
  <c r="K298" i="12" s="1"/>
  <c r="L299" i="12" s="1"/>
  <c r="M299" i="12"/>
  <c r="O298" i="12"/>
  <c r="G329" i="10"/>
  <c r="N330" i="10"/>
  <c r="D328" i="10"/>
  <c r="C328" i="10"/>
  <c r="U328" i="10" s="1"/>
  <c r="J330" i="10"/>
  <c r="G491" i="5"/>
  <c r="D490" i="5"/>
  <c r="C490" i="5"/>
  <c r="B248" i="9"/>
  <c r="L248" i="9"/>
  <c r="B299" i="12" l="1"/>
  <c r="J300" i="12" s="1"/>
  <c r="G299" i="12"/>
  <c r="N300" i="12"/>
  <c r="E329" i="10"/>
  <c r="F329" i="10" s="1"/>
  <c r="H328" i="10"/>
  <c r="T328" i="10"/>
  <c r="V328" i="10"/>
  <c r="K329" i="10" s="1"/>
  <c r="L330" i="10" s="1"/>
  <c r="D247" i="9"/>
  <c r="G248" i="9"/>
  <c r="N249" i="9"/>
  <c r="C247" i="9"/>
  <c r="J249" i="9"/>
  <c r="H490" i="5"/>
  <c r="E491" i="5"/>
  <c r="F491" i="5" s="1"/>
  <c r="B492" i="5" s="1"/>
  <c r="D298" i="12" l="1"/>
  <c r="C298" i="12"/>
  <c r="U298" i="12" s="1"/>
  <c r="V298" i="12" s="1"/>
  <c r="H298" i="12"/>
  <c r="E299" i="12"/>
  <c r="E248" i="9"/>
  <c r="H247" i="9"/>
  <c r="O329" i="10"/>
  <c r="Q329" i="10"/>
  <c r="P329" i="10"/>
  <c r="R329" i="10"/>
  <c r="S329" i="10"/>
  <c r="M330" i="10"/>
  <c r="B330" i="10" s="1"/>
  <c r="D491" i="5"/>
  <c r="G492" i="5"/>
  <c r="C491" i="5"/>
  <c r="T298" i="12" l="1"/>
  <c r="M300" i="12"/>
  <c r="S299" i="12"/>
  <c r="O299" i="12"/>
  <c r="Q299" i="12"/>
  <c r="R299" i="12"/>
  <c r="P299" i="12"/>
  <c r="F299" i="12"/>
  <c r="K299" i="12" s="1"/>
  <c r="L300" i="12" s="1"/>
  <c r="B300" i="12" s="1"/>
  <c r="C299" i="12" s="1"/>
  <c r="E300" i="12" s="1"/>
  <c r="G330" i="10"/>
  <c r="N331" i="10"/>
  <c r="D329" i="10"/>
  <c r="C329" i="10"/>
  <c r="U329" i="10" s="1"/>
  <c r="J331" i="10"/>
  <c r="H491" i="5"/>
  <c r="E492" i="5"/>
  <c r="F492" i="5" s="1"/>
  <c r="B493" i="5" s="1"/>
  <c r="M249" i="9"/>
  <c r="F248" i="9"/>
  <c r="K248" i="9" s="1"/>
  <c r="D299" i="12" l="1"/>
  <c r="H299" i="12"/>
  <c r="T299" i="12"/>
  <c r="U299" i="12"/>
  <c r="V299" i="12" s="1"/>
  <c r="G300" i="12"/>
  <c r="Q300" i="12" s="1"/>
  <c r="J301" i="12"/>
  <c r="N301" i="12"/>
  <c r="M301" i="12"/>
  <c r="F300" i="12"/>
  <c r="K300" i="12" s="1"/>
  <c r="L301" i="12" s="1"/>
  <c r="E330" i="10"/>
  <c r="F330" i="10" s="1"/>
  <c r="H329" i="10"/>
  <c r="T329" i="10"/>
  <c r="V329" i="10"/>
  <c r="K330" i="10" s="1"/>
  <c r="L331" i="10" s="1"/>
  <c r="L249" i="9"/>
  <c r="B249" i="9"/>
  <c r="G493" i="5"/>
  <c r="D492" i="5"/>
  <c r="C492" i="5"/>
  <c r="B301" i="12" l="1"/>
  <c r="N302" i="12" s="1"/>
  <c r="P300" i="12"/>
  <c r="O300" i="12"/>
  <c r="R300" i="12"/>
  <c r="S300" i="12"/>
  <c r="C300" i="12"/>
  <c r="J302" i="12"/>
  <c r="G301" i="12"/>
  <c r="D300" i="12"/>
  <c r="G249" i="9"/>
  <c r="N250" i="9"/>
  <c r="D248" i="9"/>
  <c r="C248" i="9"/>
  <c r="J250" i="9"/>
  <c r="P330" i="10"/>
  <c r="Q330" i="10"/>
  <c r="R330" i="10"/>
  <c r="M331" i="10"/>
  <c r="B331" i="10" s="1"/>
  <c r="O330" i="10"/>
  <c r="S330" i="10"/>
  <c r="H492" i="5"/>
  <c r="E493" i="5"/>
  <c r="F493" i="5" s="1"/>
  <c r="B494" i="5" s="1"/>
  <c r="H300" i="12" l="1"/>
  <c r="U300" i="12"/>
  <c r="V300" i="12" s="1"/>
  <c r="E301" i="12"/>
  <c r="T300" i="12"/>
  <c r="G331" i="10"/>
  <c r="N332" i="10"/>
  <c r="D330" i="10"/>
  <c r="C330" i="10"/>
  <c r="U330" i="10" s="1"/>
  <c r="J332" i="10"/>
  <c r="E249" i="9"/>
  <c r="H248" i="9"/>
  <c r="D493" i="5"/>
  <c r="G494" i="5"/>
  <c r="C493" i="5"/>
  <c r="M302" i="12" l="1"/>
  <c r="F301" i="12"/>
  <c r="K301" i="12" s="1"/>
  <c r="L302" i="12" s="1"/>
  <c r="B302" i="12" s="1"/>
  <c r="S301" i="12"/>
  <c r="O301" i="12"/>
  <c r="R301" i="12"/>
  <c r="Q301" i="12"/>
  <c r="P301" i="12"/>
  <c r="H493" i="5"/>
  <c r="E494" i="5"/>
  <c r="F494" i="5" s="1"/>
  <c r="B495" i="5" s="1"/>
  <c r="E331" i="10"/>
  <c r="F331" i="10" s="1"/>
  <c r="T330" i="10"/>
  <c r="H330" i="10"/>
  <c r="V330" i="10"/>
  <c r="F249" i="9"/>
  <c r="K249" i="9" s="1"/>
  <c r="M250" i="9"/>
  <c r="K331" i="10" l="1"/>
  <c r="L332" i="10" s="1"/>
  <c r="N303" i="12"/>
  <c r="G302" i="12"/>
  <c r="C301" i="12"/>
  <c r="D301" i="12"/>
  <c r="J303" i="12"/>
  <c r="L250" i="9"/>
  <c r="B250" i="9"/>
  <c r="R331" i="10"/>
  <c r="S331" i="10"/>
  <c r="P331" i="10"/>
  <c r="Q331" i="10"/>
  <c r="M332" i="10"/>
  <c r="B332" i="10" s="1"/>
  <c r="O331" i="10"/>
  <c r="D494" i="5"/>
  <c r="G495" i="5"/>
  <c r="C494" i="5"/>
  <c r="T301" i="12" l="1"/>
  <c r="H301" i="12"/>
  <c r="U301" i="12"/>
  <c r="V301" i="12" s="1"/>
  <c r="E302" i="12"/>
  <c r="N333" i="10"/>
  <c r="D331" i="10"/>
  <c r="G332" i="10"/>
  <c r="C331" i="10"/>
  <c r="U331" i="10" s="1"/>
  <c r="J333" i="10"/>
  <c r="G250" i="9"/>
  <c r="N251" i="9"/>
  <c r="D249" i="9"/>
  <c r="C249" i="9"/>
  <c r="J251" i="9"/>
  <c r="H494" i="5"/>
  <c r="E495" i="5"/>
  <c r="F495" i="5" s="1"/>
  <c r="B496" i="5" s="1"/>
  <c r="Q302" i="12" l="1"/>
  <c r="S302" i="12"/>
  <c r="P302" i="12"/>
  <c r="R302" i="12"/>
  <c r="M303" i="12"/>
  <c r="O302" i="12"/>
  <c r="F302" i="12"/>
  <c r="K302" i="12" s="1"/>
  <c r="L303" i="12" s="1"/>
  <c r="H331" i="10"/>
  <c r="T331" i="10"/>
  <c r="E332" i="10"/>
  <c r="F332" i="10" s="1"/>
  <c r="V331" i="10"/>
  <c r="K332" i="10" s="1"/>
  <c r="L333" i="10" s="1"/>
  <c r="G496" i="5"/>
  <c r="D495" i="5"/>
  <c r="C495" i="5"/>
  <c r="H249" i="9"/>
  <c r="E250" i="9"/>
  <c r="B303" i="12" l="1"/>
  <c r="D302" i="12" s="1"/>
  <c r="H495" i="5"/>
  <c r="E496" i="5"/>
  <c r="F496" i="5" s="1"/>
  <c r="B497" i="5" s="1"/>
  <c r="F250" i="9"/>
  <c r="K250" i="9" s="1"/>
  <c r="M251" i="9"/>
  <c r="M333" i="10"/>
  <c r="B333" i="10" s="1"/>
  <c r="S332" i="10"/>
  <c r="O332" i="10"/>
  <c r="Q332" i="10"/>
  <c r="R332" i="10"/>
  <c r="P332" i="10"/>
  <c r="G303" i="12" l="1"/>
  <c r="J304" i="12"/>
  <c r="N304" i="12"/>
  <c r="C302" i="12"/>
  <c r="E303" i="12" s="1"/>
  <c r="N334" i="10"/>
  <c r="D332" i="10"/>
  <c r="G333" i="10"/>
  <c r="C332" i="10"/>
  <c r="U332" i="10" s="1"/>
  <c r="J334" i="10"/>
  <c r="B251" i="9"/>
  <c r="L251" i="9"/>
  <c r="G497" i="5"/>
  <c r="D496" i="5"/>
  <c r="C496" i="5"/>
  <c r="T302" i="12" l="1"/>
  <c r="U302" i="12"/>
  <c r="V302" i="12" s="1"/>
  <c r="H302" i="12"/>
  <c r="Q303" i="12"/>
  <c r="P303" i="12"/>
  <c r="O303" i="12"/>
  <c r="R303" i="12"/>
  <c r="M304" i="12"/>
  <c r="S303" i="12"/>
  <c r="F303" i="12"/>
  <c r="K303" i="12" s="1"/>
  <c r="L304" i="12" s="1"/>
  <c r="G251" i="9"/>
  <c r="D250" i="9"/>
  <c r="N252" i="9"/>
  <c r="C250" i="9"/>
  <c r="J252" i="9"/>
  <c r="T332" i="10"/>
  <c r="H332" i="10"/>
  <c r="E333" i="10"/>
  <c r="F333" i="10" s="1"/>
  <c r="V332" i="10"/>
  <c r="H496" i="5"/>
  <c r="E497" i="5"/>
  <c r="F497" i="5" s="1"/>
  <c r="B498" i="5" s="1"/>
  <c r="K333" i="10" l="1"/>
  <c r="L334" i="10" s="1"/>
  <c r="B304" i="12"/>
  <c r="N305" i="12" s="1"/>
  <c r="D497" i="5"/>
  <c r="G498" i="5"/>
  <c r="C497" i="5"/>
  <c r="H250" i="9"/>
  <c r="E251" i="9"/>
  <c r="S333" i="10"/>
  <c r="Q333" i="10"/>
  <c r="R333" i="10"/>
  <c r="P333" i="10"/>
  <c r="M334" i="10"/>
  <c r="B334" i="10" s="1"/>
  <c r="O333" i="10"/>
  <c r="D303" i="12" l="1"/>
  <c r="G304" i="12"/>
  <c r="J305" i="12"/>
  <c r="C303" i="12"/>
  <c r="U303" i="12" s="1"/>
  <c r="V303" i="12" s="1"/>
  <c r="G334" i="10"/>
  <c r="N335" i="10"/>
  <c r="D333" i="10"/>
  <c r="C333" i="10"/>
  <c r="U333" i="10" s="1"/>
  <c r="J335" i="10"/>
  <c r="F251" i="9"/>
  <c r="K251" i="9" s="1"/>
  <c r="M252" i="9"/>
  <c r="H497" i="5"/>
  <c r="E498" i="5"/>
  <c r="F498" i="5" s="1"/>
  <c r="B499" i="5" s="1"/>
  <c r="T303" i="12" l="1"/>
  <c r="H303" i="12"/>
  <c r="E304" i="12"/>
  <c r="O304" i="12" s="1"/>
  <c r="L252" i="9"/>
  <c r="B252" i="9"/>
  <c r="T333" i="10"/>
  <c r="H333" i="10"/>
  <c r="E334" i="10"/>
  <c r="F334" i="10" s="1"/>
  <c r="V333" i="10"/>
  <c r="G499" i="5"/>
  <c r="D498" i="5"/>
  <c r="C498" i="5"/>
  <c r="K334" i="10" l="1"/>
  <c r="L335" i="10" s="1"/>
  <c r="F304" i="12"/>
  <c r="K304" i="12" s="1"/>
  <c r="L305" i="12" s="1"/>
  <c r="S304" i="12"/>
  <c r="P304" i="12"/>
  <c r="M305" i="12"/>
  <c r="Q304" i="12"/>
  <c r="R304" i="12"/>
  <c r="M335" i="10"/>
  <c r="B335" i="10" s="1"/>
  <c r="S334" i="10"/>
  <c r="O334" i="10"/>
  <c r="Q334" i="10"/>
  <c r="P334" i="10"/>
  <c r="R334" i="10"/>
  <c r="G252" i="9"/>
  <c r="D251" i="9"/>
  <c r="N253" i="9"/>
  <c r="C251" i="9"/>
  <c r="J253" i="9"/>
  <c r="H498" i="5"/>
  <c r="E499" i="5"/>
  <c r="F499" i="5" s="1"/>
  <c r="B500" i="5" s="1"/>
  <c r="B305" i="12" l="1"/>
  <c r="N306" i="12" s="1"/>
  <c r="G335" i="10"/>
  <c r="N336" i="10"/>
  <c r="D334" i="10"/>
  <c r="C334" i="10"/>
  <c r="U334" i="10" s="1"/>
  <c r="J336" i="10"/>
  <c r="G500" i="5"/>
  <c r="D499" i="5"/>
  <c r="C499" i="5"/>
  <c r="E252" i="9"/>
  <c r="H251" i="9"/>
  <c r="C304" i="12" l="1"/>
  <c r="G305" i="12"/>
  <c r="D304" i="12"/>
  <c r="J306" i="12"/>
  <c r="U304" i="12"/>
  <c r="V304" i="12" s="1"/>
  <c r="T334" i="10"/>
  <c r="E335" i="10"/>
  <c r="F335" i="10" s="1"/>
  <c r="H334" i="10"/>
  <c r="V334" i="10"/>
  <c r="M253" i="9"/>
  <c r="F252" i="9"/>
  <c r="K252" i="9" s="1"/>
  <c r="H499" i="5"/>
  <c r="E500" i="5"/>
  <c r="F500" i="5" s="1"/>
  <c r="B501" i="5" s="1"/>
  <c r="K335" i="10" l="1"/>
  <c r="L336" i="10" s="1"/>
  <c r="T304" i="12"/>
  <c r="H304" i="12"/>
  <c r="E305" i="12"/>
  <c r="L253" i="9"/>
  <c r="B253" i="9"/>
  <c r="P335" i="10"/>
  <c r="S335" i="10"/>
  <c r="M336" i="10"/>
  <c r="B336" i="10" s="1"/>
  <c r="Q335" i="10"/>
  <c r="O335" i="10"/>
  <c r="R335" i="10"/>
  <c r="G501" i="5"/>
  <c r="D500" i="5"/>
  <c r="C500" i="5"/>
  <c r="Q305" i="12" l="1"/>
  <c r="O305" i="12"/>
  <c r="R305" i="12"/>
  <c r="F305" i="12"/>
  <c r="K305" i="12" s="1"/>
  <c r="L306" i="12" s="1"/>
  <c r="B306" i="12" s="1"/>
  <c r="D305" i="12" s="1"/>
  <c r="M306" i="12"/>
  <c r="S305" i="12"/>
  <c r="P305" i="12"/>
  <c r="N337" i="10"/>
  <c r="G336" i="10"/>
  <c r="D335" i="10"/>
  <c r="C335" i="10"/>
  <c r="U335" i="10" s="1"/>
  <c r="J337" i="10"/>
  <c r="H500" i="5"/>
  <c r="E501" i="5"/>
  <c r="F501" i="5" s="1"/>
  <c r="B502" i="5" s="1"/>
  <c r="G253" i="9"/>
  <c r="N254" i="9"/>
  <c r="D252" i="9"/>
  <c r="C252" i="9"/>
  <c r="J254" i="9"/>
  <c r="J307" i="12" l="1"/>
  <c r="C305" i="12"/>
  <c r="U305" i="12" s="1"/>
  <c r="V305" i="12" s="1"/>
  <c r="N307" i="12"/>
  <c r="G306" i="12"/>
  <c r="T305" i="12"/>
  <c r="E306" i="12"/>
  <c r="P306" i="12" s="1"/>
  <c r="H305" i="12"/>
  <c r="D501" i="5"/>
  <c r="G502" i="5"/>
  <c r="C501" i="5"/>
  <c r="T335" i="10"/>
  <c r="H335" i="10"/>
  <c r="E336" i="10"/>
  <c r="F336" i="10" s="1"/>
  <c r="V335" i="10"/>
  <c r="K336" i="10" s="1"/>
  <c r="L337" i="10" s="1"/>
  <c r="H252" i="9"/>
  <c r="E253" i="9"/>
  <c r="M307" i="12" l="1"/>
  <c r="O306" i="12"/>
  <c r="Q306" i="12"/>
  <c r="R306" i="12"/>
  <c r="S306" i="12"/>
  <c r="F306" i="12"/>
  <c r="K306" i="12" s="1"/>
  <c r="L307" i="12" s="1"/>
  <c r="B307" i="12" s="1"/>
  <c r="J308" i="12" s="1"/>
  <c r="O336" i="10"/>
  <c r="P336" i="10"/>
  <c r="Q336" i="10"/>
  <c r="R336" i="10"/>
  <c r="M337" i="10"/>
  <c r="B337" i="10" s="1"/>
  <c r="S336" i="10"/>
  <c r="F253" i="9"/>
  <c r="K253" i="9" s="1"/>
  <c r="M254" i="9"/>
  <c r="H501" i="5"/>
  <c r="E502" i="5"/>
  <c r="F502" i="5" s="1"/>
  <c r="B503" i="5" s="1"/>
  <c r="C306" i="12" l="1"/>
  <c r="D306" i="12"/>
  <c r="N308" i="12"/>
  <c r="G307" i="12"/>
  <c r="E307" i="12"/>
  <c r="U306" i="12"/>
  <c r="V306" i="12" s="1"/>
  <c r="T306" i="12"/>
  <c r="H306" i="12"/>
  <c r="D336" i="10"/>
  <c r="G337" i="10"/>
  <c r="N338" i="10"/>
  <c r="C336" i="10"/>
  <c r="U336" i="10" s="1"/>
  <c r="J338" i="10"/>
  <c r="L254" i="9"/>
  <c r="B254" i="9"/>
  <c r="D502" i="5"/>
  <c r="G503" i="5"/>
  <c r="C502" i="5"/>
  <c r="P307" i="12" l="1"/>
  <c r="M308" i="12"/>
  <c r="F307" i="12"/>
  <c r="K307" i="12" s="1"/>
  <c r="L308" i="12" s="1"/>
  <c r="B308" i="12" s="1"/>
  <c r="Q307" i="12"/>
  <c r="S307" i="12"/>
  <c r="O307" i="12"/>
  <c r="R307" i="12"/>
  <c r="H502" i="5"/>
  <c r="E503" i="5"/>
  <c r="F503" i="5" s="1"/>
  <c r="B504" i="5" s="1"/>
  <c r="T336" i="10"/>
  <c r="E337" i="10"/>
  <c r="F337" i="10" s="1"/>
  <c r="H336" i="10"/>
  <c r="V336" i="10"/>
  <c r="K337" i="10" s="1"/>
  <c r="L338" i="10" s="1"/>
  <c r="N255" i="9"/>
  <c r="G254" i="9"/>
  <c r="D253" i="9"/>
  <c r="C253" i="9"/>
  <c r="J255" i="9"/>
  <c r="J309" i="12" l="1"/>
  <c r="N309" i="12"/>
  <c r="D307" i="12"/>
  <c r="G308" i="12"/>
  <c r="C307" i="12"/>
  <c r="P337" i="10"/>
  <c r="M338" i="10"/>
  <c r="B338" i="10" s="1"/>
  <c r="O337" i="10"/>
  <c r="S337" i="10"/>
  <c r="R337" i="10"/>
  <c r="Q337" i="10"/>
  <c r="E254" i="9"/>
  <c r="H253" i="9"/>
  <c r="G504" i="5"/>
  <c r="D503" i="5"/>
  <c r="C503" i="5"/>
  <c r="H307" i="12" l="1"/>
  <c r="U307" i="12"/>
  <c r="V307" i="12" s="1"/>
  <c r="E308" i="12"/>
  <c r="T307" i="12"/>
  <c r="G338" i="10"/>
  <c r="N339" i="10"/>
  <c r="D337" i="10"/>
  <c r="C337" i="10"/>
  <c r="U337" i="10" s="1"/>
  <c r="J339" i="10"/>
  <c r="H503" i="5"/>
  <c r="E504" i="5"/>
  <c r="F504" i="5" s="1"/>
  <c r="B505" i="5" s="1"/>
  <c r="F254" i="9"/>
  <c r="K254" i="9" s="1"/>
  <c r="M255" i="9"/>
  <c r="S308" i="12" l="1"/>
  <c r="F308" i="12"/>
  <c r="K308" i="12" s="1"/>
  <c r="L309" i="12" s="1"/>
  <c r="P308" i="12"/>
  <c r="Q308" i="12"/>
  <c r="R308" i="12"/>
  <c r="O308" i="12"/>
  <c r="M309" i="12"/>
  <c r="E338" i="10"/>
  <c r="F338" i="10" s="1"/>
  <c r="T337" i="10"/>
  <c r="H337" i="10"/>
  <c r="V337" i="10"/>
  <c r="L255" i="9"/>
  <c r="B255" i="9"/>
  <c r="D504" i="5"/>
  <c r="G505" i="5"/>
  <c r="C504" i="5"/>
  <c r="K338" i="10" l="1"/>
  <c r="L339" i="10" s="1"/>
  <c r="B309" i="12"/>
  <c r="G255" i="9"/>
  <c r="N256" i="9"/>
  <c r="D254" i="9"/>
  <c r="C254" i="9"/>
  <c r="J256" i="9"/>
  <c r="H504" i="5"/>
  <c r="E505" i="5"/>
  <c r="F505" i="5" s="1"/>
  <c r="B506" i="5" s="1"/>
  <c r="O338" i="10"/>
  <c r="R338" i="10"/>
  <c r="Q338" i="10"/>
  <c r="M339" i="10"/>
  <c r="B339" i="10" s="1"/>
  <c r="S338" i="10"/>
  <c r="P338" i="10"/>
  <c r="N310" i="12" l="1"/>
  <c r="G309" i="12"/>
  <c r="D308" i="12"/>
  <c r="C308" i="12"/>
  <c r="J310" i="12"/>
  <c r="D338" i="10"/>
  <c r="N340" i="10"/>
  <c r="G339" i="10"/>
  <c r="C338" i="10"/>
  <c r="U338" i="10" s="1"/>
  <c r="J340" i="10"/>
  <c r="E255" i="9"/>
  <c r="H254" i="9"/>
  <c r="G506" i="5"/>
  <c r="D505" i="5"/>
  <c r="C505" i="5"/>
  <c r="U308" i="12" l="1"/>
  <c r="V308" i="12" s="1"/>
  <c r="E309" i="12"/>
  <c r="H308" i="12"/>
  <c r="T308" i="12"/>
  <c r="T338" i="10"/>
  <c r="H338" i="10"/>
  <c r="E339" i="10"/>
  <c r="F339" i="10" s="1"/>
  <c r="V338" i="10"/>
  <c r="H505" i="5"/>
  <c r="E506" i="5"/>
  <c r="F506" i="5" s="1"/>
  <c r="B507" i="5" s="1"/>
  <c r="F255" i="9"/>
  <c r="K255" i="9" s="1"/>
  <c r="M256" i="9"/>
  <c r="K339" i="10" l="1"/>
  <c r="L340" i="10" s="1"/>
  <c r="Q309" i="12"/>
  <c r="S309" i="12"/>
  <c r="F309" i="12"/>
  <c r="K309" i="12" s="1"/>
  <c r="L310" i="12" s="1"/>
  <c r="R309" i="12"/>
  <c r="O309" i="12"/>
  <c r="M310" i="12"/>
  <c r="P309" i="12"/>
  <c r="L256" i="9"/>
  <c r="B256" i="9"/>
  <c r="O339" i="10"/>
  <c r="Q339" i="10"/>
  <c r="R339" i="10"/>
  <c r="S339" i="10"/>
  <c r="P339" i="10"/>
  <c r="M340" i="10"/>
  <c r="B340" i="10" s="1"/>
  <c r="G507" i="5"/>
  <c r="D506" i="5"/>
  <c r="C506" i="5"/>
  <c r="B310" i="12" l="1"/>
  <c r="C309" i="12" s="1"/>
  <c r="T309" i="12" s="1"/>
  <c r="D339" i="10"/>
  <c r="N341" i="10"/>
  <c r="G340" i="10"/>
  <c r="C339" i="10"/>
  <c r="U339" i="10" s="1"/>
  <c r="J341" i="10"/>
  <c r="H506" i="5"/>
  <c r="E507" i="5"/>
  <c r="F507" i="5" s="1"/>
  <c r="B508" i="5" s="1"/>
  <c r="G256" i="9"/>
  <c r="D255" i="9"/>
  <c r="N257" i="9"/>
  <c r="C255" i="9"/>
  <c r="J257" i="9"/>
  <c r="N311" i="12" l="1"/>
  <c r="G310" i="12"/>
  <c r="D309" i="12"/>
  <c r="E310" i="12"/>
  <c r="M311" i="12" s="1"/>
  <c r="U309" i="12"/>
  <c r="V309" i="12" s="1"/>
  <c r="H309" i="12"/>
  <c r="J311" i="12"/>
  <c r="H255" i="9"/>
  <c r="E256" i="9"/>
  <c r="H339" i="10"/>
  <c r="T339" i="10"/>
  <c r="E340" i="10"/>
  <c r="F340" i="10" s="1"/>
  <c r="V339" i="10"/>
  <c r="K340" i="10" s="1"/>
  <c r="L341" i="10" s="1"/>
  <c r="D507" i="5"/>
  <c r="G508" i="5"/>
  <c r="C507" i="5"/>
  <c r="F310" i="12" l="1"/>
  <c r="K310" i="12" s="1"/>
  <c r="L311" i="12" s="1"/>
  <c r="B311" i="12" s="1"/>
  <c r="D310" i="12" s="1"/>
  <c r="R310" i="12"/>
  <c r="P310" i="12"/>
  <c r="Q310" i="12"/>
  <c r="S310" i="12"/>
  <c r="O310" i="12"/>
  <c r="Q340" i="10"/>
  <c r="O340" i="10"/>
  <c r="P340" i="10"/>
  <c r="M341" i="10"/>
  <c r="B341" i="10" s="1"/>
  <c r="S340" i="10"/>
  <c r="R340" i="10"/>
  <c r="H507" i="5"/>
  <c r="E508" i="5"/>
  <c r="F508" i="5" s="1"/>
  <c r="B509" i="5" s="1"/>
  <c r="M257" i="9"/>
  <c r="F256" i="9"/>
  <c r="K256" i="9" s="1"/>
  <c r="G311" i="12" l="1"/>
  <c r="J312" i="12"/>
  <c r="N312" i="12"/>
  <c r="C310" i="12"/>
  <c r="T310" i="12" s="1"/>
  <c r="G341" i="10"/>
  <c r="N342" i="10"/>
  <c r="D340" i="10"/>
  <c r="C340" i="10"/>
  <c r="U340" i="10" s="1"/>
  <c r="J342" i="10"/>
  <c r="B257" i="9"/>
  <c r="L257" i="9"/>
  <c r="D508" i="5"/>
  <c r="G509" i="5"/>
  <c r="C508" i="5"/>
  <c r="H310" i="12" l="1"/>
  <c r="U310" i="12"/>
  <c r="V310" i="12" s="1"/>
  <c r="E311" i="12"/>
  <c r="F311" i="12" s="1"/>
  <c r="K311" i="12" s="1"/>
  <c r="L312" i="12" s="1"/>
  <c r="N258" i="9"/>
  <c r="D256" i="9"/>
  <c r="G257" i="9"/>
  <c r="C256" i="9"/>
  <c r="J258" i="9"/>
  <c r="E341" i="10"/>
  <c r="F341" i="10" s="1"/>
  <c r="T340" i="10"/>
  <c r="H340" i="10"/>
  <c r="V340" i="10"/>
  <c r="H508" i="5"/>
  <c r="E509" i="5"/>
  <c r="F509" i="5" s="1"/>
  <c r="B510" i="5" s="1"/>
  <c r="K341" i="10" l="1"/>
  <c r="L342" i="10" s="1"/>
  <c r="M312" i="12"/>
  <c r="B312" i="12" s="1"/>
  <c r="S311" i="12"/>
  <c r="O311" i="12"/>
  <c r="Q311" i="12"/>
  <c r="P311" i="12"/>
  <c r="R311" i="12"/>
  <c r="M342" i="10"/>
  <c r="B342" i="10" s="1"/>
  <c r="Q341" i="10"/>
  <c r="P341" i="10"/>
  <c r="R341" i="10"/>
  <c r="S341" i="10"/>
  <c r="O341" i="10"/>
  <c r="H256" i="9"/>
  <c r="E257" i="9"/>
  <c r="G510" i="5"/>
  <c r="D509" i="5"/>
  <c r="C509" i="5"/>
  <c r="N313" i="12" l="1"/>
  <c r="C311" i="12"/>
  <c r="T311" i="12" s="1"/>
  <c r="G312" i="12"/>
  <c r="J313" i="12"/>
  <c r="D311" i="12"/>
  <c r="H311" i="12"/>
  <c r="E312" i="12"/>
  <c r="U311" i="12"/>
  <c r="V311" i="12" s="1"/>
  <c r="H509" i="5"/>
  <c r="E510" i="5"/>
  <c r="F510" i="5" s="1"/>
  <c r="B511" i="5" s="1"/>
  <c r="N343" i="10"/>
  <c r="D341" i="10"/>
  <c r="G342" i="10"/>
  <c r="C341" i="10"/>
  <c r="U341" i="10" s="1"/>
  <c r="J343" i="10"/>
  <c r="F257" i="9"/>
  <c r="K257" i="9" s="1"/>
  <c r="M258" i="9"/>
  <c r="S312" i="12" l="1"/>
  <c r="M313" i="12"/>
  <c r="R312" i="12"/>
  <c r="O312" i="12"/>
  <c r="P312" i="12"/>
  <c r="F312" i="12"/>
  <c r="K312" i="12" s="1"/>
  <c r="L313" i="12" s="1"/>
  <c r="B313" i="12" s="1"/>
  <c r="Q312" i="12"/>
  <c r="H341" i="10"/>
  <c r="E342" i="10"/>
  <c r="F342" i="10" s="1"/>
  <c r="T341" i="10"/>
  <c r="V341" i="10"/>
  <c r="K342" i="10" s="1"/>
  <c r="L343" i="10" s="1"/>
  <c r="L258" i="9"/>
  <c r="B258" i="9"/>
  <c r="D510" i="5"/>
  <c r="G511" i="5"/>
  <c r="C510" i="5"/>
  <c r="C312" i="12" l="1"/>
  <c r="D312" i="12"/>
  <c r="N314" i="12"/>
  <c r="G313" i="12"/>
  <c r="J314" i="12"/>
  <c r="G258" i="9"/>
  <c r="N259" i="9"/>
  <c r="D257" i="9"/>
  <c r="C257" i="9"/>
  <c r="J259" i="9"/>
  <c r="H510" i="5"/>
  <c r="E511" i="5"/>
  <c r="F511" i="5" s="1"/>
  <c r="B512" i="5" s="1"/>
  <c r="P342" i="10"/>
  <c r="M343" i="10"/>
  <c r="B343" i="10" s="1"/>
  <c r="Q342" i="10"/>
  <c r="O342" i="10"/>
  <c r="R342" i="10"/>
  <c r="S342" i="10"/>
  <c r="H312" i="12" l="1"/>
  <c r="T312" i="12"/>
  <c r="U312" i="12"/>
  <c r="V312" i="12" s="1"/>
  <c r="E313" i="12"/>
  <c r="G512" i="5"/>
  <c r="D511" i="5"/>
  <c r="C511" i="5"/>
  <c r="H257" i="9"/>
  <c r="E258" i="9"/>
  <c r="D342" i="10"/>
  <c r="G343" i="10"/>
  <c r="N344" i="10"/>
  <c r="C342" i="10"/>
  <c r="U342" i="10" s="1"/>
  <c r="J344" i="10"/>
  <c r="P313" i="12" l="1"/>
  <c r="Q313" i="12"/>
  <c r="R313" i="12"/>
  <c r="S313" i="12"/>
  <c r="F313" i="12"/>
  <c r="K313" i="12" s="1"/>
  <c r="L314" i="12" s="1"/>
  <c r="O313" i="12"/>
  <c r="M314" i="12"/>
  <c r="F258" i="9"/>
  <c r="K258" i="9" s="1"/>
  <c r="M259" i="9"/>
  <c r="E343" i="10"/>
  <c r="F343" i="10" s="1"/>
  <c r="H342" i="10"/>
  <c r="T342" i="10"/>
  <c r="V342" i="10"/>
  <c r="K343" i="10" s="1"/>
  <c r="L344" i="10" s="1"/>
  <c r="H511" i="5"/>
  <c r="E512" i="5"/>
  <c r="F512" i="5" s="1"/>
  <c r="B513" i="5" s="1"/>
  <c r="B314" i="12" l="1"/>
  <c r="G314" i="12" s="1"/>
  <c r="D512" i="5"/>
  <c r="G513" i="5"/>
  <c r="C512" i="5"/>
  <c r="O343" i="10"/>
  <c r="P343" i="10"/>
  <c r="Q343" i="10"/>
  <c r="S343" i="10"/>
  <c r="M344" i="10"/>
  <c r="B344" i="10" s="1"/>
  <c r="R343" i="10"/>
  <c r="B259" i="9"/>
  <c r="L259" i="9"/>
  <c r="N315" i="12" l="1"/>
  <c r="J315" i="12"/>
  <c r="C313" i="12"/>
  <c r="T313" i="12" s="1"/>
  <c r="D313" i="12"/>
  <c r="D343" i="10"/>
  <c r="G344" i="10"/>
  <c r="N345" i="10"/>
  <c r="C343" i="10"/>
  <c r="U343" i="10" s="1"/>
  <c r="J345" i="10"/>
  <c r="N260" i="9"/>
  <c r="D258" i="9"/>
  <c r="G259" i="9"/>
  <c r="C258" i="9"/>
  <c r="J260" i="9"/>
  <c r="H512" i="5"/>
  <c r="E513" i="5"/>
  <c r="F513" i="5" s="1"/>
  <c r="B514" i="5" s="1"/>
  <c r="H313" i="12" l="1"/>
  <c r="E314" i="12"/>
  <c r="O314" i="12" s="1"/>
  <c r="U313" i="12"/>
  <c r="V313" i="12" s="1"/>
  <c r="G514" i="5"/>
  <c r="D513" i="5"/>
  <c r="C513" i="5"/>
  <c r="H258" i="9"/>
  <c r="E259" i="9"/>
  <c r="H343" i="10"/>
  <c r="E344" i="10"/>
  <c r="F344" i="10" s="1"/>
  <c r="T343" i="10"/>
  <c r="V343" i="10"/>
  <c r="K344" i="10" s="1"/>
  <c r="L345" i="10" s="1"/>
  <c r="Q314" i="12" l="1"/>
  <c r="P314" i="12"/>
  <c r="R314" i="12"/>
  <c r="M315" i="12"/>
  <c r="F314" i="12"/>
  <c r="K314" i="12" s="1"/>
  <c r="L315" i="12" s="1"/>
  <c r="S314" i="12"/>
  <c r="M260" i="9"/>
  <c r="F259" i="9"/>
  <c r="K259" i="9" s="1"/>
  <c r="H513" i="5"/>
  <c r="E514" i="5"/>
  <c r="F514" i="5" s="1"/>
  <c r="B515" i="5" s="1"/>
  <c r="P344" i="10"/>
  <c r="M345" i="10"/>
  <c r="B345" i="10" s="1"/>
  <c r="O344" i="10"/>
  <c r="R344" i="10"/>
  <c r="Q344" i="10"/>
  <c r="S344" i="10"/>
  <c r="B315" i="12" l="1"/>
  <c r="J316" i="12" s="1"/>
  <c r="D344" i="10"/>
  <c r="G345" i="10"/>
  <c r="N346" i="10"/>
  <c r="C344" i="10"/>
  <c r="U344" i="10" s="1"/>
  <c r="J346" i="10"/>
  <c r="D514" i="5"/>
  <c r="G515" i="5"/>
  <c r="C514" i="5"/>
  <c r="L260" i="9"/>
  <c r="B260" i="9"/>
  <c r="D314" i="12" l="1"/>
  <c r="C314" i="12"/>
  <c r="T314" i="12" s="1"/>
  <c r="G315" i="12"/>
  <c r="N316" i="12"/>
  <c r="U314" i="12"/>
  <c r="V314" i="12" s="1"/>
  <c r="H314" i="12"/>
  <c r="E315" i="12"/>
  <c r="F315" i="12" s="1"/>
  <c r="K315" i="12" s="1"/>
  <c r="L316" i="12" s="1"/>
  <c r="T344" i="10"/>
  <c r="E345" i="10"/>
  <c r="F345" i="10" s="1"/>
  <c r="H344" i="10"/>
  <c r="V344" i="10"/>
  <c r="K345" i="10" s="1"/>
  <c r="L346" i="10" s="1"/>
  <c r="H514" i="5"/>
  <c r="E515" i="5"/>
  <c r="F515" i="5" s="1"/>
  <c r="B516" i="5" s="1"/>
  <c r="N261" i="9"/>
  <c r="G260" i="9"/>
  <c r="D259" i="9"/>
  <c r="C259" i="9"/>
  <c r="J261" i="9"/>
  <c r="R315" i="12" l="1"/>
  <c r="P315" i="12"/>
  <c r="S315" i="12"/>
  <c r="M316" i="12"/>
  <c r="B316" i="12" s="1"/>
  <c r="C315" i="12" s="1"/>
  <c r="Q315" i="12"/>
  <c r="O315" i="12"/>
  <c r="G516" i="5"/>
  <c r="D515" i="5"/>
  <c r="C515" i="5"/>
  <c r="E260" i="9"/>
  <c r="H259" i="9"/>
  <c r="Q345" i="10"/>
  <c r="R345" i="10"/>
  <c r="S345" i="10"/>
  <c r="P345" i="10"/>
  <c r="M346" i="10"/>
  <c r="B346" i="10" s="1"/>
  <c r="O345" i="10"/>
  <c r="N317" i="12" l="1"/>
  <c r="G316" i="12"/>
  <c r="J317" i="12"/>
  <c r="D315" i="12"/>
  <c r="E316" i="12"/>
  <c r="H315" i="12"/>
  <c r="T315" i="12"/>
  <c r="U315" i="12"/>
  <c r="V315" i="12" s="1"/>
  <c r="G346" i="10"/>
  <c r="N347" i="10"/>
  <c r="D345" i="10"/>
  <c r="C345" i="10"/>
  <c r="U345" i="10" s="1"/>
  <c r="J347" i="10"/>
  <c r="F260" i="9"/>
  <c r="K260" i="9" s="1"/>
  <c r="M261" i="9"/>
  <c r="H515" i="5"/>
  <c r="E516" i="5"/>
  <c r="F516" i="5" s="1"/>
  <c r="B517" i="5" s="1"/>
  <c r="Q316" i="12" l="1"/>
  <c r="O316" i="12"/>
  <c r="R316" i="12"/>
  <c r="S316" i="12"/>
  <c r="F316" i="12"/>
  <c r="K316" i="12" s="1"/>
  <c r="L317" i="12" s="1"/>
  <c r="P316" i="12"/>
  <c r="M317" i="12"/>
  <c r="B261" i="9"/>
  <c r="L261" i="9"/>
  <c r="T345" i="10"/>
  <c r="H345" i="10"/>
  <c r="E346" i="10"/>
  <c r="F346" i="10" s="1"/>
  <c r="V345" i="10"/>
  <c r="K346" i="10" s="1"/>
  <c r="L347" i="10" s="1"/>
  <c r="G517" i="5"/>
  <c r="D516" i="5"/>
  <c r="C516" i="5"/>
  <c r="B317" i="12" l="1"/>
  <c r="D316" i="12" s="1"/>
  <c r="H516" i="5"/>
  <c r="E517" i="5"/>
  <c r="F517" i="5" s="1"/>
  <c r="B518" i="5" s="1"/>
  <c r="O346" i="10"/>
  <c r="Q346" i="10"/>
  <c r="M347" i="10"/>
  <c r="B347" i="10" s="1"/>
  <c r="S346" i="10"/>
  <c r="P346" i="10"/>
  <c r="R346" i="10"/>
  <c r="D260" i="9"/>
  <c r="N262" i="9"/>
  <c r="G261" i="9"/>
  <c r="C260" i="9"/>
  <c r="J262" i="9"/>
  <c r="G317" i="12" l="1"/>
  <c r="N318" i="12"/>
  <c r="C316" i="12"/>
  <c r="T316" i="12" s="1"/>
  <c r="J318" i="12"/>
  <c r="N348" i="10"/>
  <c r="D346" i="10"/>
  <c r="G347" i="10"/>
  <c r="C346" i="10"/>
  <c r="U346" i="10" s="1"/>
  <c r="J348" i="10"/>
  <c r="H260" i="9"/>
  <c r="E261" i="9"/>
  <c r="G518" i="5"/>
  <c r="D517" i="5"/>
  <c r="C517" i="5"/>
  <c r="E317" i="12" l="1"/>
  <c r="F317" i="12" s="1"/>
  <c r="K317" i="12" s="1"/>
  <c r="L318" i="12" s="1"/>
  <c r="U316" i="12"/>
  <c r="V316" i="12" s="1"/>
  <c r="H316" i="12"/>
  <c r="H517" i="5"/>
  <c r="E518" i="5"/>
  <c r="F518" i="5" s="1"/>
  <c r="B519" i="5" s="1"/>
  <c r="E347" i="10"/>
  <c r="F347" i="10" s="1"/>
  <c r="H346" i="10"/>
  <c r="T346" i="10"/>
  <c r="V346" i="10"/>
  <c r="F261" i="9"/>
  <c r="K261" i="9" s="1"/>
  <c r="M262" i="9"/>
  <c r="K347" i="10" l="1"/>
  <c r="L348" i="10" s="1"/>
  <c r="R317" i="12"/>
  <c r="P317" i="12"/>
  <c r="S317" i="12"/>
  <c r="Q317" i="12"/>
  <c r="M318" i="12"/>
  <c r="B318" i="12" s="1"/>
  <c r="C317" i="12" s="1"/>
  <c r="O317" i="12"/>
  <c r="R347" i="10"/>
  <c r="Q347" i="10"/>
  <c r="M348" i="10"/>
  <c r="B348" i="10" s="1"/>
  <c r="O347" i="10"/>
  <c r="S347" i="10"/>
  <c r="P347" i="10"/>
  <c r="D518" i="5"/>
  <c r="G519" i="5"/>
  <c r="C518" i="5"/>
  <c r="L262" i="9"/>
  <c r="B262" i="9"/>
  <c r="D317" i="12" l="1"/>
  <c r="J319" i="12"/>
  <c r="G318" i="12"/>
  <c r="N319" i="12"/>
  <c r="H317" i="12"/>
  <c r="T317" i="12"/>
  <c r="E318" i="12"/>
  <c r="U317" i="12"/>
  <c r="V317" i="12" s="1"/>
  <c r="D261" i="9"/>
  <c r="N263" i="9"/>
  <c r="G262" i="9"/>
  <c r="C261" i="9"/>
  <c r="J263" i="9"/>
  <c r="N349" i="10"/>
  <c r="D347" i="10"/>
  <c r="G348" i="10"/>
  <c r="C347" i="10"/>
  <c r="U347" i="10" s="1"/>
  <c r="J349" i="10"/>
  <c r="H518" i="5"/>
  <c r="E519" i="5"/>
  <c r="F519" i="5" s="1"/>
  <c r="B520" i="5" s="1"/>
  <c r="S318" i="12" l="1"/>
  <c r="P318" i="12"/>
  <c r="Q318" i="12"/>
  <c r="O318" i="12"/>
  <c r="M319" i="12"/>
  <c r="R318" i="12"/>
  <c r="F318" i="12"/>
  <c r="K318" i="12" s="1"/>
  <c r="L319" i="12" s="1"/>
  <c r="G520" i="5"/>
  <c r="D519" i="5"/>
  <c r="C519" i="5"/>
  <c r="H261" i="9"/>
  <c r="E262" i="9"/>
  <c r="E348" i="10"/>
  <c r="F348" i="10" s="1"/>
  <c r="T347" i="10"/>
  <c r="H347" i="10"/>
  <c r="V347" i="10"/>
  <c r="K348" i="10" s="1"/>
  <c r="L349" i="10" s="1"/>
  <c r="B319" i="12" l="1"/>
  <c r="D318" i="12" s="1"/>
  <c r="M349" i="10"/>
  <c r="B349" i="10" s="1"/>
  <c r="R348" i="10"/>
  <c r="O348" i="10"/>
  <c r="P348" i="10"/>
  <c r="S348" i="10"/>
  <c r="Q348" i="10"/>
  <c r="M263" i="9"/>
  <c r="F262" i="9"/>
  <c r="K262" i="9" s="1"/>
  <c r="H519" i="5"/>
  <c r="E520" i="5"/>
  <c r="F520" i="5" s="1"/>
  <c r="B521" i="5" s="1"/>
  <c r="G319" i="12" l="1"/>
  <c r="C318" i="12"/>
  <c r="N320" i="12"/>
  <c r="J320" i="12"/>
  <c r="U318" i="12"/>
  <c r="V318" i="12" s="1"/>
  <c r="H318" i="12"/>
  <c r="T318" i="12"/>
  <c r="E319" i="12"/>
  <c r="B263" i="9"/>
  <c r="L263" i="9"/>
  <c r="D348" i="10"/>
  <c r="N350" i="10"/>
  <c r="G349" i="10"/>
  <c r="C348" i="10"/>
  <c r="U348" i="10" s="1"/>
  <c r="J350" i="10"/>
  <c r="D520" i="5"/>
  <c r="G521" i="5"/>
  <c r="C520" i="5"/>
  <c r="F319" i="12" l="1"/>
  <c r="K319" i="12" s="1"/>
  <c r="L320" i="12" s="1"/>
  <c r="P319" i="12"/>
  <c r="R319" i="12"/>
  <c r="M320" i="12"/>
  <c r="Q319" i="12"/>
  <c r="S319" i="12"/>
  <c r="O319" i="12"/>
  <c r="N264" i="9"/>
  <c r="D262" i="9"/>
  <c r="G263" i="9"/>
  <c r="C262" i="9"/>
  <c r="J264" i="9"/>
  <c r="T348" i="10"/>
  <c r="E349" i="10"/>
  <c r="F349" i="10" s="1"/>
  <c r="H348" i="10"/>
  <c r="V348" i="10"/>
  <c r="K349" i="10" s="1"/>
  <c r="L350" i="10" s="1"/>
  <c r="H520" i="5"/>
  <c r="E521" i="5"/>
  <c r="F521" i="5" s="1"/>
  <c r="B522" i="5" s="1"/>
  <c r="B320" i="12" l="1"/>
  <c r="C319" i="12" s="1"/>
  <c r="G522" i="5"/>
  <c r="D521" i="5"/>
  <c r="C521" i="5"/>
  <c r="P349" i="10"/>
  <c r="Q349" i="10"/>
  <c r="R349" i="10"/>
  <c r="M350" i="10"/>
  <c r="B350" i="10" s="1"/>
  <c r="O349" i="10"/>
  <c r="S349" i="10"/>
  <c r="E263" i="9"/>
  <c r="H262" i="9"/>
  <c r="G320" i="12" l="1"/>
  <c r="D319" i="12"/>
  <c r="N321" i="12"/>
  <c r="J321" i="12"/>
  <c r="E320" i="12"/>
  <c r="U319" i="12"/>
  <c r="V319" i="12" s="1"/>
  <c r="H319" i="12"/>
  <c r="T319" i="12"/>
  <c r="G350" i="10"/>
  <c r="D349" i="10"/>
  <c r="N351" i="10"/>
  <c r="C349" i="10"/>
  <c r="U349" i="10" s="1"/>
  <c r="J351" i="10"/>
  <c r="F263" i="9"/>
  <c r="K263" i="9" s="1"/>
  <c r="M264" i="9"/>
  <c r="H521" i="5"/>
  <c r="E522" i="5"/>
  <c r="F522" i="5" s="1"/>
  <c r="B523" i="5" s="1"/>
  <c r="P320" i="12" l="1"/>
  <c r="F320" i="12"/>
  <c r="K320" i="12" s="1"/>
  <c r="L321" i="12" s="1"/>
  <c r="R320" i="12"/>
  <c r="S320" i="12"/>
  <c r="M321" i="12"/>
  <c r="O320" i="12"/>
  <c r="Q320" i="12"/>
  <c r="L264" i="9"/>
  <c r="B264" i="9"/>
  <c r="E350" i="10"/>
  <c r="F350" i="10" s="1"/>
  <c r="H349" i="10"/>
  <c r="T349" i="10"/>
  <c r="V349" i="10"/>
  <c r="K350" i="10" s="1"/>
  <c r="L351" i="10" s="1"/>
  <c r="D522" i="5"/>
  <c r="G523" i="5"/>
  <c r="C522" i="5"/>
  <c r="B321" i="12" l="1"/>
  <c r="Q350" i="10"/>
  <c r="S350" i="10"/>
  <c r="R350" i="10"/>
  <c r="O350" i="10"/>
  <c r="M351" i="10"/>
  <c r="B351" i="10" s="1"/>
  <c r="P350" i="10"/>
  <c r="H522" i="5"/>
  <c r="E523" i="5"/>
  <c r="F523" i="5" s="1"/>
  <c r="B524" i="5" s="1"/>
  <c r="D263" i="9"/>
  <c r="N265" i="9"/>
  <c r="G264" i="9"/>
  <c r="C263" i="9"/>
  <c r="J265" i="9"/>
  <c r="N322" i="12" l="1"/>
  <c r="C320" i="12"/>
  <c r="G321" i="12"/>
  <c r="J322" i="12"/>
  <c r="D320" i="12"/>
  <c r="N352" i="10"/>
  <c r="G351" i="10"/>
  <c r="D350" i="10"/>
  <c r="C350" i="10"/>
  <c r="U350" i="10" s="1"/>
  <c r="J352" i="10"/>
  <c r="H263" i="9"/>
  <c r="E264" i="9"/>
  <c r="D523" i="5"/>
  <c r="G524" i="5"/>
  <c r="C523" i="5"/>
  <c r="T320" i="12" l="1"/>
  <c r="U320" i="12"/>
  <c r="V320" i="12" s="1"/>
  <c r="E321" i="12"/>
  <c r="H320" i="12"/>
  <c r="H523" i="5"/>
  <c r="E524" i="5"/>
  <c r="F524" i="5" s="1"/>
  <c r="B525" i="5" s="1"/>
  <c r="E351" i="10"/>
  <c r="F351" i="10" s="1"/>
  <c r="H350" i="10"/>
  <c r="T350" i="10"/>
  <c r="V350" i="10"/>
  <c r="F264" i="9"/>
  <c r="K264" i="9" s="1"/>
  <c r="M265" i="9"/>
  <c r="K351" i="10" l="1"/>
  <c r="L352" i="10" s="1"/>
  <c r="F321" i="12"/>
  <c r="K321" i="12" s="1"/>
  <c r="L322" i="12" s="1"/>
  <c r="Q321" i="12"/>
  <c r="M322" i="12"/>
  <c r="P321" i="12"/>
  <c r="O321" i="12"/>
  <c r="S321" i="12"/>
  <c r="R321" i="12"/>
  <c r="L265" i="9"/>
  <c r="B265" i="9"/>
  <c r="G525" i="5"/>
  <c r="D524" i="5"/>
  <c r="C524" i="5"/>
  <c r="O351" i="10"/>
  <c r="S351" i="10"/>
  <c r="Q351" i="10"/>
  <c r="R351" i="10"/>
  <c r="P351" i="10"/>
  <c r="M352" i="10"/>
  <c r="B352" i="10" s="1"/>
  <c r="B322" i="12" l="1"/>
  <c r="G322" i="12" s="1"/>
  <c r="N353" i="10"/>
  <c r="D351" i="10"/>
  <c r="G352" i="10"/>
  <c r="C351" i="10"/>
  <c r="U351" i="10" s="1"/>
  <c r="J353" i="10"/>
  <c r="H524" i="5"/>
  <c r="E525" i="5"/>
  <c r="F525" i="5" s="1"/>
  <c r="B526" i="5" s="1"/>
  <c r="D264" i="9"/>
  <c r="G265" i="9"/>
  <c r="N266" i="9"/>
  <c r="C264" i="9"/>
  <c r="J266" i="9"/>
  <c r="D321" i="12" l="1"/>
  <c r="C321" i="12"/>
  <c r="U321" i="12" s="1"/>
  <c r="V321" i="12" s="1"/>
  <c r="N323" i="12"/>
  <c r="J323" i="12"/>
  <c r="H264" i="9"/>
  <c r="E265" i="9"/>
  <c r="T351" i="10"/>
  <c r="H351" i="10"/>
  <c r="E352" i="10"/>
  <c r="F352" i="10" s="1"/>
  <c r="V351" i="10"/>
  <c r="K352" i="10" s="1"/>
  <c r="L353" i="10" s="1"/>
  <c r="G526" i="5"/>
  <c r="D525" i="5"/>
  <c r="C525" i="5"/>
  <c r="H321" i="12" l="1"/>
  <c r="E322" i="12"/>
  <c r="F322" i="12" s="1"/>
  <c r="K322" i="12" s="1"/>
  <c r="L323" i="12" s="1"/>
  <c r="T321" i="12"/>
  <c r="O352" i="10"/>
  <c r="M353" i="10"/>
  <c r="B353" i="10" s="1"/>
  <c r="Q352" i="10"/>
  <c r="P352" i="10"/>
  <c r="S352" i="10"/>
  <c r="R352" i="10"/>
  <c r="H525" i="5"/>
  <c r="E526" i="5"/>
  <c r="F526" i="5" s="1"/>
  <c r="B527" i="5" s="1"/>
  <c r="M266" i="9"/>
  <c r="F265" i="9"/>
  <c r="K265" i="9" s="1"/>
  <c r="Q322" i="12" l="1"/>
  <c r="M323" i="12"/>
  <c r="B323" i="12" s="1"/>
  <c r="D322" i="12" s="1"/>
  <c r="R322" i="12"/>
  <c r="O322" i="12"/>
  <c r="P322" i="12"/>
  <c r="S322" i="12"/>
  <c r="D352" i="10"/>
  <c r="G353" i="10"/>
  <c r="N354" i="10"/>
  <c r="C352" i="10"/>
  <c r="U352" i="10" s="1"/>
  <c r="J354" i="10"/>
  <c r="L266" i="9"/>
  <c r="B266" i="9"/>
  <c r="G527" i="5"/>
  <c r="D526" i="5"/>
  <c r="C526" i="5"/>
  <c r="C322" i="12" l="1"/>
  <c r="U322" i="12" s="1"/>
  <c r="V322" i="12" s="1"/>
  <c r="N324" i="12"/>
  <c r="J324" i="12"/>
  <c r="G323" i="12"/>
  <c r="D265" i="9"/>
  <c r="G266" i="9"/>
  <c r="N267" i="9"/>
  <c r="C265" i="9"/>
  <c r="J267" i="9"/>
  <c r="E353" i="10"/>
  <c r="F353" i="10" s="1"/>
  <c r="T352" i="10"/>
  <c r="H352" i="10"/>
  <c r="V352" i="10"/>
  <c r="K353" i="10" s="1"/>
  <c r="L354" i="10" s="1"/>
  <c r="H526" i="5"/>
  <c r="E527" i="5"/>
  <c r="F527" i="5" s="1"/>
  <c r="B528" i="5" s="1"/>
  <c r="T322" i="12" l="1"/>
  <c r="H322" i="12"/>
  <c r="E323" i="12"/>
  <c r="O323" i="12" s="1"/>
  <c r="H265" i="9"/>
  <c r="E266" i="9"/>
  <c r="Q353" i="10"/>
  <c r="M354" i="10"/>
  <c r="B354" i="10" s="1"/>
  <c r="R353" i="10"/>
  <c r="P353" i="10"/>
  <c r="O353" i="10"/>
  <c r="S353" i="10"/>
  <c r="G528" i="5"/>
  <c r="D527" i="5"/>
  <c r="C527" i="5"/>
  <c r="Q323" i="12" l="1"/>
  <c r="P323" i="12"/>
  <c r="F323" i="12"/>
  <c r="K323" i="12" s="1"/>
  <c r="L324" i="12" s="1"/>
  <c r="M324" i="12"/>
  <c r="R323" i="12"/>
  <c r="S323" i="12"/>
  <c r="G354" i="10"/>
  <c r="N355" i="10"/>
  <c r="D353" i="10"/>
  <c r="C353" i="10"/>
  <c r="U353" i="10" s="1"/>
  <c r="J355" i="10"/>
  <c r="H527" i="5"/>
  <c r="E528" i="5"/>
  <c r="F528" i="5" s="1"/>
  <c r="B529" i="5" s="1"/>
  <c r="M267" i="9"/>
  <c r="F266" i="9"/>
  <c r="K266" i="9" s="1"/>
  <c r="B324" i="12" l="1"/>
  <c r="C323" i="12" s="1"/>
  <c r="T323" i="12" s="1"/>
  <c r="H353" i="10"/>
  <c r="V353" i="10"/>
  <c r="T353" i="10"/>
  <c r="E354" i="10"/>
  <c r="F354" i="10" s="1"/>
  <c r="L267" i="9"/>
  <c r="B267" i="9"/>
  <c r="D528" i="5"/>
  <c r="G529" i="5"/>
  <c r="C528" i="5"/>
  <c r="K354" i="10" l="1"/>
  <c r="L355" i="10" s="1"/>
  <c r="H323" i="12"/>
  <c r="E324" i="12"/>
  <c r="F324" i="12" s="1"/>
  <c r="K324" i="12" s="1"/>
  <c r="L325" i="12" s="1"/>
  <c r="U323" i="12"/>
  <c r="V323" i="12" s="1"/>
  <c r="N325" i="12"/>
  <c r="G324" i="12"/>
  <c r="D323" i="12"/>
  <c r="J325" i="12"/>
  <c r="H528" i="5"/>
  <c r="E529" i="5"/>
  <c r="F529" i="5" s="1"/>
  <c r="B530" i="5" s="1"/>
  <c r="G267" i="9"/>
  <c r="N268" i="9"/>
  <c r="D266" i="9"/>
  <c r="C266" i="9"/>
  <c r="J268" i="9"/>
  <c r="R354" i="10"/>
  <c r="M355" i="10"/>
  <c r="B355" i="10" s="1"/>
  <c r="Q354" i="10"/>
  <c r="P354" i="10"/>
  <c r="O354" i="10"/>
  <c r="S354" i="10"/>
  <c r="M325" i="12" l="1"/>
  <c r="B325" i="12" s="1"/>
  <c r="S324" i="12"/>
  <c r="P324" i="12"/>
  <c r="Q324" i="12"/>
  <c r="O324" i="12"/>
  <c r="R324" i="12"/>
  <c r="E267" i="9"/>
  <c r="H266" i="9"/>
  <c r="D354" i="10"/>
  <c r="N356" i="10"/>
  <c r="G355" i="10"/>
  <c r="C354" i="10"/>
  <c r="U354" i="10" s="1"/>
  <c r="J356" i="10"/>
  <c r="D529" i="5"/>
  <c r="G530" i="5"/>
  <c r="C529" i="5"/>
  <c r="C324" i="12" l="1"/>
  <c r="N326" i="12"/>
  <c r="J326" i="12"/>
  <c r="G325" i="12"/>
  <c r="D324" i="12"/>
  <c r="M268" i="9"/>
  <c r="F267" i="9"/>
  <c r="K267" i="9" s="1"/>
  <c r="H529" i="5"/>
  <c r="E530" i="5"/>
  <c r="F530" i="5" s="1"/>
  <c r="B531" i="5" s="1"/>
  <c r="E355" i="10"/>
  <c r="F355" i="10" s="1"/>
  <c r="H354" i="10"/>
  <c r="T354" i="10"/>
  <c r="V354" i="10"/>
  <c r="K355" i="10" s="1"/>
  <c r="L356" i="10" s="1"/>
  <c r="H324" i="12" l="1"/>
  <c r="E325" i="12"/>
  <c r="U324" i="12"/>
  <c r="V324" i="12" s="1"/>
  <c r="T324" i="12"/>
  <c r="L268" i="9"/>
  <c r="B268" i="9"/>
  <c r="D530" i="5"/>
  <c r="G531" i="5"/>
  <c r="C530" i="5"/>
  <c r="M356" i="10"/>
  <c r="B356" i="10" s="1"/>
  <c r="P355" i="10"/>
  <c r="S355" i="10"/>
  <c r="O355" i="10"/>
  <c r="Q355" i="10"/>
  <c r="R355" i="10"/>
  <c r="Q325" i="12" l="1"/>
  <c r="R325" i="12"/>
  <c r="O325" i="12"/>
  <c r="M326" i="12"/>
  <c r="S325" i="12"/>
  <c r="F325" i="12"/>
  <c r="K325" i="12" s="1"/>
  <c r="L326" i="12" s="1"/>
  <c r="P325" i="12"/>
  <c r="D355" i="10"/>
  <c r="N357" i="10"/>
  <c r="G356" i="10"/>
  <c r="C355" i="10"/>
  <c r="U355" i="10" s="1"/>
  <c r="J357" i="10"/>
  <c r="H530" i="5"/>
  <c r="E531" i="5"/>
  <c r="F531" i="5" s="1"/>
  <c r="B532" i="5" s="1"/>
  <c r="D267" i="9"/>
  <c r="N269" i="9"/>
  <c r="G268" i="9"/>
  <c r="C267" i="9"/>
  <c r="J269" i="9"/>
  <c r="B326" i="12" l="1"/>
  <c r="G326" i="12" s="1"/>
  <c r="H355" i="10"/>
  <c r="T355" i="10"/>
  <c r="E356" i="10"/>
  <c r="F356" i="10" s="1"/>
  <c r="V355" i="10"/>
  <c r="K356" i="10" s="1"/>
  <c r="L357" i="10" s="1"/>
  <c r="H267" i="9"/>
  <c r="E268" i="9"/>
  <c r="D531" i="5"/>
  <c r="G532" i="5"/>
  <c r="C531" i="5"/>
  <c r="C325" i="12" l="1"/>
  <c r="T325" i="12" s="1"/>
  <c r="N327" i="12"/>
  <c r="J327" i="12"/>
  <c r="D325" i="12"/>
  <c r="H531" i="5"/>
  <c r="E532" i="5"/>
  <c r="F532" i="5" s="1"/>
  <c r="B533" i="5" s="1"/>
  <c r="O356" i="10"/>
  <c r="Q356" i="10"/>
  <c r="S356" i="10"/>
  <c r="R356" i="10"/>
  <c r="P356" i="10"/>
  <c r="M357" i="10"/>
  <c r="B357" i="10" s="1"/>
  <c r="M269" i="9"/>
  <c r="F268" i="9"/>
  <c r="K268" i="9" s="1"/>
  <c r="E326" i="12" l="1"/>
  <c r="F326" i="12" s="1"/>
  <c r="K326" i="12" s="1"/>
  <c r="L327" i="12" s="1"/>
  <c r="H325" i="12"/>
  <c r="U325" i="12"/>
  <c r="V325" i="12" s="1"/>
  <c r="N358" i="10"/>
  <c r="G357" i="10"/>
  <c r="D356" i="10"/>
  <c r="C356" i="10"/>
  <c r="U356" i="10" s="1"/>
  <c r="J358" i="10"/>
  <c r="L269" i="9"/>
  <c r="B269" i="9"/>
  <c r="G533" i="5"/>
  <c r="D532" i="5"/>
  <c r="C532" i="5"/>
  <c r="S326" i="12" l="1"/>
  <c r="Q326" i="12"/>
  <c r="M327" i="12"/>
  <c r="B327" i="12" s="1"/>
  <c r="N328" i="12" s="1"/>
  <c r="R326" i="12"/>
  <c r="O326" i="12"/>
  <c r="P326" i="12"/>
  <c r="D268" i="9"/>
  <c r="C268" i="9"/>
  <c r="G269" i="9"/>
  <c r="N270" i="9"/>
  <c r="J270" i="9"/>
  <c r="H356" i="10"/>
  <c r="T356" i="10"/>
  <c r="E357" i="10"/>
  <c r="F357" i="10" s="1"/>
  <c r="V356" i="10"/>
  <c r="K357" i="10" s="1"/>
  <c r="L358" i="10" s="1"/>
  <c r="H532" i="5"/>
  <c r="E533" i="5"/>
  <c r="F533" i="5" s="1"/>
  <c r="B534" i="5" s="1"/>
  <c r="J328" i="12" l="1"/>
  <c r="G327" i="12"/>
  <c r="C326" i="12"/>
  <c r="U326" i="12" s="1"/>
  <c r="V326" i="12" s="1"/>
  <c r="D326" i="12"/>
  <c r="R357" i="10"/>
  <c r="P357" i="10"/>
  <c r="Q357" i="10"/>
  <c r="M358" i="10"/>
  <c r="B358" i="10" s="1"/>
  <c r="S357" i="10"/>
  <c r="O357" i="10"/>
  <c r="G534" i="5"/>
  <c r="D533" i="5"/>
  <c r="C533" i="5"/>
  <c r="H268" i="9"/>
  <c r="E269" i="9"/>
  <c r="T326" i="12" l="1"/>
  <c r="H326" i="12"/>
  <c r="E327" i="12"/>
  <c r="O327" i="12" s="1"/>
  <c r="G358" i="10"/>
  <c r="N359" i="10"/>
  <c r="D357" i="10"/>
  <c r="C357" i="10"/>
  <c r="U357" i="10" s="1"/>
  <c r="J359" i="10"/>
  <c r="F269" i="9"/>
  <c r="K269" i="9" s="1"/>
  <c r="M270" i="9"/>
  <c r="H533" i="5"/>
  <c r="E534" i="5"/>
  <c r="F534" i="5" s="1"/>
  <c r="B535" i="5" s="1"/>
  <c r="Q327" i="12" l="1"/>
  <c r="F327" i="12"/>
  <c r="K327" i="12" s="1"/>
  <c r="L328" i="12" s="1"/>
  <c r="S327" i="12"/>
  <c r="M328" i="12"/>
  <c r="R327" i="12"/>
  <c r="P327" i="12"/>
  <c r="L270" i="9"/>
  <c r="B270" i="9"/>
  <c r="E358" i="10"/>
  <c r="F358" i="10" s="1"/>
  <c r="T357" i="10"/>
  <c r="V357" i="10"/>
  <c r="K358" i="10" s="1"/>
  <c r="L359" i="10" s="1"/>
  <c r="H357" i="10"/>
  <c r="D534" i="5"/>
  <c r="G535" i="5"/>
  <c r="C534" i="5"/>
  <c r="B328" i="12" l="1"/>
  <c r="N329" i="12" s="1"/>
  <c r="H534" i="5"/>
  <c r="E535" i="5"/>
  <c r="F535" i="5" s="1"/>
  <c r="B536" i="5" s="1"/>
  <c r="N271" i="9"/>
  <c r="G270" i="9"/>
  <c r="D269" i="9"/>
  <c r="C269" i="9"/>
  <c r="J271" i="9"/>
  <c r="Q358" i="10"/>
  <c r="M359" i="10"/>
  <c r="B359" i="10" s="1"/>
  <c r="O358" i="10"/>
  <c r="R358" i="10"/>
  <c r="P358" i="10"/>
  <c r="S358" i="10"/>
  <c r="G328" i="12" l="1"/>
  <c r="C327" i="12"/>
  <c r="H327" i="12" s="1"/>
  <c r="D327" i="12"/>
  <c r="J329" i="12"/>
  <c r="G359" i="10"/>
  <c r="N360" i="10"/>
  <c r="D358" i="10"/>
  <c r="C358" i="10"/>
  <c r="U358" i="10" s="1"/>
  <c r="J360" i="10"/>
  <c r="H269" i="9"/>
  <c r="E270" i="9"/>
  <c r="D535" i="5"/>
  <c r="G536" i="5"/>
  <c r="C535" i="5"/>
  <c r="E328" i="12" l="1"/>
  <c r="T327" i="12"/>
  <c r="U327" i="12"/>
  <c r="V327" i="12" s="1"/>
  <c r="H535" i="5"/>
  <c r="E536" i="5"/>
  <c r="F536" i="5" s="1"/>
  <c r="B537" i="5" s="1"/>
  <c r="H358" i="10"/>
  <c r="T358" i="10"/>
  <c r="E359" i="10"/>
  <c r="F359" i="10" s="1"/>
  <c r="V358" i="10"/>
  <c r="M271" i="9"/>
  <c r="F270" i="9"/>
  <c r="K270" i="9" s="1"/>
  <c r="K359" i="10" l="1"/>
  <c r="L360" i="10" s="1"/>
  <c r="O328" i="12"/>
  <c r="P328" i="12"/>
  <c r="M329" i="12"/>
  <c r="S328" i="12"/>
  <c r="Q328" i="12"/>
  <c r="F328" i="12"/>
  <c r="K328" i="12" s="1"/>
  <c r="L329" i="12" s="1"/>
  <c r="B329" i="12" s="1"/>
  <c r="D328" i="12" s="1"/>
  <c r="R328" i="12"/>
  <c r="B271" i="9"/>
  <c r="L271" i="9"/>
  <c r="D536" i="5"/>
  <c r="G537" i="5"/>
  <c r="C536" i="5"/>
  <c r="Q359" i="10"/>
  <c r="M360" i="10"/>
  <c r="B360" i="10" s="1"/>
  <c r="O359" i="10"/>
  <c r="S359" i="10"/>
  <c r="P359" i="10"/>
  <c r="R359" i="10"/>
  <c r="N330" i="12" l="1"/>
  <c r="J330" i="12"/>
  <c r="C328" i="12"/>
  <c r="H328" i="12" s="1"/>
  <c r="G329" i="12"/>
  <c r="E329" i="12"/>
  <c r="U328" i="12"/>
  <c r="V328" i="12" s="1"/>
  <c r="D359" i="10"/>
  <c r="N361" i="10"/>
  <c r="C359" i="10"/>
  <c r="U359" i="10" s="1"/>
  <c r="G360" i="10"/>
  <c r="J361" i="10"/>
  <c r="H536" i="5"/>
  <c r="E537" i="5"/>
  <c r="F537" i="5" s="1"/>
  <c r="B538" i="5" s="1"/>
  <c r="N272" i="9"/>
  <c r="G271" i="9"/>
  <c r="D270" i="9"/>
  <c r="C270" i="9"/>
  <c r="J272" i="9"/>
  <c r="T328" i="12" l="1"/>
  <c r="P329" i="12"/>
  <c r="F329" i="12"/>
  <c r="K329" i="12" s="1"/>
  <c r="L330" i="12" s="1"/>
  <c r="S329" i="12"/>
  <c r="Q329" i="12"/>
  <c r="R329" i="12"/>
  <c r="O329" i="12"/>
  <c r="M330" i="12"/>
  <c r="H270" i="9"/>
  <c r="E271" i="9"/>
  <c r="T359" i="10"/>
  <c r="H359" i="10"/>
  <c r="E360" i="10"/>
  <c r="F360" i="10" s="1"/>
  <c r="V359" i="10"/>
  <c r="K360" i="10" s="1"/>
  <c r="L361" i="10" s="1"/>
  <c r="G538" i="5"/>
  <c r="D537" i="5"/>
  <c r="C537" i="5"/>
  <c r="B330" i="12" l="1"/>
  <c r="O360" i="10"/>
  <c r="M361" i="10"/>
  <c r="B361" i="10" s="1"/>
  <c r="Q360" i="10"/>
  <c r="P360" i="10"/>
  <c r="R360" i="10"/>
  <c r="S360" i="10"/>
  <c r="H537" i="5"/>
  <c r="E538" i="5"/>
  <c r="F538" i="5" s="1"/>
  <c r="B539" i="5" s="1"/>
  <c r="F271" i="9"/>
  <c r="K271" i="9" s="1"/>
  <c r="M272" i="9"/>
  <c r="C329" i="12" l="1"/>
  <c r="J331" i="12"/>
  <c r="G330" i="12"/>
  <c r="D329" i="12"/>
  <c r="N331" i="12"/>
  <c r="G361" i="10"/>
  <c r="D360" i="10"/>
  <c r="N362" i="10"/>
  <c r="C360" i="10"/>
  <c r="U360" i="10" s="1"/>
  <c r="J362" i="10"/>
  <c r="G539" i="5"/>
  <c r="D538" i="5"/>
  <c r="C538" i="5"/>
  <c r="B272" i="9"/>
  <c r="L272" i="9"/>
  <c r="U329" i="12" l="1"/>
  <c r="V329" i="12" s="1"/>
  <c r="T329" i="12"/>
  <c r="E330" i="12"/>
  <c r="H329" i="12"/>
  <c r="H360" i="10"/>
  <c r="E361" i="10"/>
  <c r="F361" i="10" s="1"/>
  <c r="T360" i="10"/>
  <c r="V360" i="10"/>
  <c r="K361" i="10" s="1"/>
  <c r="L362" i="10" s="1"/>
  <c r="G272" i="9"/>
  <c r="D271" i="9"/>
  <c r="N273" i="9"/>
  <c r="C271" i="9"/>
  <c r="J273" i="9"/>
  <c r="H538" i="5"/>
  <c r="E539" i="5"/>
  <c r="F539" i="5" s="1"/>
  <c r="B540" i="5" s="1"/>
  <c r="F330" i="12" l="1"/>
  <c r="K330" i="12" s="1"/>
  <c r="L331" i="12" s="1"/>
  <c r="P330" i="12"/>
  <c r="M331" i="12"/>
  <c r="R330" i="12"/>
  <c r="Q330" i="12"/>
  <c r="O330" i="12"/>
  <c r="S330" i="12"/>
  <c r="D539" i="5"/>
  <c r="G540" i="5"/>
  <c r="C539" i="5"/>
  <c r="S361" i="10"/>
  <c r="R361" i="10"/>
  <c r="O361" i="10"/>
  <c r="P361" i="10"/>
  <c r="M362" i="10"/>
  <c r="B362" i="10" s="1"/>
  <c r="Q361" i="10"/>
  <c r="E272" i="9"/>
  <c r="H271" i="9"/>
  <c r="B331" i="12" l="1"/>
  <c r="N332" i="12" s="1"/>
  <c r="D361" i="10"/>
  <c r="N363" i="10"/>
  <c r="G362" i="10"/>
  <c r="C361" i="10"/>
  <c r="U361" i="10" s="1"/>
  <c r="J363" i="10"/>
  <c r="H539" i="5"/>
  <c r="E540" i="5"/>
  <c r="F540" i="5" s="1"/>
  <c r="B541" i="5" s="1"/>
  <c r="F272" i="9"/>
  <c r="K272" i="9" s="1"/>
  <c r="M273" i="9"/>
  <c r="C330" i="12" l="1"/>
  <c r="U330" i="12" s="1"/>
  <c r="V330" i="12" s="1"/>
  <c r="D330" i="12"/>
  <c r="J332" i="12"/>
  <c r="G331" i="12"/>
  <c r="G541" i="5"/>
  <c r="D540" i="5"/>
  <c r="C540" i="5"/>
  <c r="H361" i="10"/>
  <c r="E362" i="10"/>
  <c r="F362" i="10" s="1"/>
  <c r="T361" i="10"/>
  <c r="V361" i="10"/>
  <c r="L273" i="9"/>
  <c r="B273" i="9"/>
  <c r="K362" i="10" l="1"/>
  <c r="L363" i="10" s="1"/>
  <c r="H330" i="12"/>
  <c r="T330" i="12"/>
  <c r="E331" i="12"/>
  <c r="Q331" i="12" s="1"/>
  <c r="S362" i="10"/>
  <c r="Q362" i="10"/>
  <c r="M363" i="10"/>
  <c r="B363" i="10" s="1"/>
  <c r="O362" i="10"/>
  <c r="P362" i="10"/>
  <c r="R362" i="10"/>
  <c r="H540" i="5"/>
  <c r="E541" i="5"/>
  <c r="F541" i="5" s="1"/>
  <c r="B542" i="5" s="1"/>
  <c r="G273" i="9"/>
  <c r="D272" i="9"/>
  <c r="N274" i="9"/>
  <c r="C272" i="9"/>
  <c r="J274" i="9"/>
  <c r="R331" i="12" l="1"/>
  <c r="P331" i="12"/>
  <c r="F331" i="12"/>
  <c r="K331" i="12" s="1"/>
  <c r="L332" i="12" s="1"/>
  <c r="M332" i="12"/>
  <c r="S331" i="12"/>
  <c r="O331" i="12"/>
  <c r="N364" i="10"/>
  <c r="D362" i="10"/>
  <c r="G363" i="10"/>
  <c r="C362" i="10"/>
  <c r="U362" i="10" s="1"/>
  <c r="J364" i="10"/>
  <c r="H272" i="9"/>
  <c r="E273" i="9"/>
  <c r="G542" i="5"/>
  <c r="D541" i="5"/>
  <c r="C541" i="5"/>
  <c r="B332" i="12" l="1"/>
  <c r="D331" i="12" s="1"/>
  <c r="H541" i="5"/>
  <c r="E542" i="5"/>
  <c r="F542" i="5" s="1"/>
  <c r="B543" i="5" s="1"/>
  <c r="H362" i="10"/>
  <c r="T362" i="10"/>
  <c r="E363" i="10"/>
  <c r="F363" i="10" s="1"/>
  <c r="V362" i="10"/>
  <c r="K363" i="10" s="1"/>
  <c r="L364" i="10" s="1"/>
  <c r="M274" i="9"/>
  <c r="F273" i="9"/>
  <c r="K273" i="9" s="1"/>
  <c r="C331" i="12" l="1"/>
  <c r="U331" i="12" s="1"/>
  <c r="V331" i="12" s="1"/>
  <c r="G332" i="12"/>
  <c r="N333" i="12"/>
  <c r="J333" i="12"/>
  <c r="L274" i="9"/>
  <c r="B274" i="9"/>
  <c r="Q363" i="10"/>
  <c r="R363" i="10"/>
  <c r="M364" i="10"/>
  <c r="B364" i="10" s="1"/>
  <c r="S363" i="10"/>
  <c r="O363" i="10"/>
  <c r="P363" i="10"/>
  <c r="D542" i="5"/>
  <c r="G543" i="5"/>
  <c r="C542" i="5"/>
  <c r="T331" i="12" l="1"/>
  <c r="H331" i="12"/>
  <c r="E332" i="12"/>
  <c r="Q332" i="12" s="1"/>
  <c r="N365" i="10"/>
  <c r="G364" i="10"/>
  <c r="D363" i="10"/>
  <c r="C363" i="10"/>
  <c r="U363" i="10" s="1"/>
  <c r="J365" i="10"/>
  <c r="D273" i="9"/>
  <c r="G274" i="9"/>
  <c r="N275" i="9"/>
  <c r="C273" i="9"/>
  <c r="J275" i="9"/>
  <c r="H542" i="5"/>
  <c r="E543" i="5"/>
  <c r="F543" i="5" s="1"/>
  <c r="B544" i="5" s="1"/>
  <c r="P332" i="12" l="1"/>
  <c r="F332" i="12"/>
  <c r="K332" i="12" s="1"/>
  <c r="L333" i="12" s="1"/>
  <c r="O332" i="12"/>
  <c r="M333" i="12"/>
  <c r="R332" i="12"/>
  <c r="S332" i="12"/>
  <c r="D543" i="5"/>
  <c r="G544" i="5"/>
  <c r="C543" i="5"/>
  <c r="H363" i="10"/>
  <c r="T363" i="10"/>
  <c r="E364" i="10"/>
  <c r="F364" i="10" s="1"/>
  <c r="V363" i="10"/>
  <c r="K364" i="10" s="1"/>
  <c r="L365" i="10" s="1"/>
  <c r="E274" i="9"/>
  <c r="H273" i="9"/>
  <c r="B333" i="12" l="1"/>
  <c r="C332" i="12" s="1"/>
  <c r="Q364" i="10"/>
  <c r="O364" i="10"/>
  <c r="S364" i="10"/>
  <c r="R364" i="10"/>
  <c r="M365" i="10"/>
  <c r="B365" i="10" s="1"/>
  <c r="P364" i="10"/>
  <c r="F274" i="9"/>
  <c r="K274" i="9" s="1"/>
  <c r="M275" i="9"/>
  <c r="H543" i="5"/>
  <c r="E544" i="5"/>
  <c r="F544" i="5" s="1"/>
  <c r="B545" i="5" s="1"/>
  <c r="N334" i="12" l="1"/>
  <c r="G333" i="12"/>
  <c r="D332" i="12"/>
  <c r="J334" i="12"/>
  <c r="E333" i="12"/>
  <c r="H332" i="12"/>
  <c r="U332" i="12"/>
  <c r="V332" i="12" s="1"/>
  <c r="T332" i="12"/>
  <c r="D364" i="10"/>
  <c r="N366" i="10"/>
  <c r="G365" i="10"/>
  <c r="C364" i="10"/>
  <c r="U364" i="10" s="1"/>
  <c r="J366" i="10"/>
  <c r="B275" i="9"/>
  <c r="L275" i="9"/>
  <c r="G545" i="5"/>
  <c r="D544" i="5"/>
  <c r="C544" i="5"/>
  <c r="P333" i="12" l="1"/>
  <c r="S333" i="12"/>
  <c r="F333" i="12"/>
  <c r="K333" i="12" s="1"/>
  <c r="L334" i="12" s="1"/>
  <c r="M334" i="12"/>
  <c r="R333" i="12"/>
  <c r="O333" i="12"/>
  <c r="Q333" i="12"/>
  <c r="D274" i="9"/>
  <c r="G275" i="9"/>
  <c r="N276" i="9"/>
  <c r="C274" i="9"/>
  <c r="J276" i="9"/>
  <c r="T364" i="10"/>
  <c r="H364" i="10"/>
  <c r="E365" i="10"/>
  <c r="F365" i="10" s="1"/>
  <c r="V364" i="10"/>
  <c r="K365" i="10" s="1"/>
  <c r="L366" i="10" s="1"/>
  <c r="H544" i="5"/>
  <c r="E545" i="5"/>
  <c r="F545" i="5" s="1"/>
  <c r="B546" i="5" s="1"/>
  <c r="B334" i="12" l="1"/>
  <c r="D333" i="12" s="1"/>
  <c r="D545" i="5"/>
  <c r="G546" i="5"/>
  <c r="C545" i="5"/>
  <c r="E275" i="9"/>
  <c r="H274" i="9"/>
  <c r="Q365" i="10"/>
  <c r="R365" i="10"/>
  <c r="S365" i="10"/>
  <c r="O365" i="10"/>
  <c r="P365" i="10"/>
  <c r="M366" i="10"/>
  <c r="B366" i="10" s="1"/>
  <c r="G334" i="12" l="1"/>
  <c r="N335" i="12"/>
  <c r="J335" i="12"/>
  <c r="C333" i="12"/>
  <c r="U333" i="12" s="1"/>
  <c r="V333" i="12" s="1"/>
  <c r="G366" i="10"/>
  <c r="N367" i="10"/>
  <c r="D365" i="10"/>
  <c r="C365" i="10"/>
  <c r="U365" i="10" s="1"/>
  <c r="J367" i="10"/>
  <c r="F275" i="9"/>
  <c r="K275" i="9" s="1"/>
  <c r="M276" i="9"/>
  <c r="H545" i="5"/>
  <c r="E546" i="5"/>
  <c r="F546" i="5" s="1"/>
  <c r="B547" i="5" s="1"/>
  <c r="E334" i="12" l="1"/>
  <c r="F334" i="12" s="1"/>
  <c r="K334" i="12" s="1"/>
  <c r="L335" i="12" s="1"/>
  <c r="H333" i="12"/>
  <c r="T333" i="12"/>
  <c r="L276" i="9"/>
  <c r="B276" i="9"/>
  <c r="E366" i="10"/>
  <c r="F366" i="10" s="1"/>
  <c r="H365" i="10"/>
  <c r="T365" i="10"/>
  <c r="V365" i="10"/>
  <c r="K366" i="10" s="1"/>
  <c r="L367" i="10" s="1"/>
  <c r="D546" i="5"/>
  <c r="G547" i="5"/>
  <c r="C546" i="5"/>
  <c r="M335" i="12" l="1"/>
  <c r="B335" i="12" s="1"/>
  <c r="S334" i="12"/>
  <c r="R334" i="12"/>
  <c r="O334" i="12"/>
  <c r="Q334" i="12"/>
  <c r="P334" i="12"/>
  <c r="R366" i="10"/>
  <c r="O366" i="10"/>
  <c r="Q366" i="10"/>
  <c r="S366" i="10"/>
  <c r="P366" i="10"/>
  <c r="M367" i="10"/>
  <c r="B367" i="10" s="1"/>
  <c r="G276" i="9"/>
  <c r="N277" i="9"/>
  <c r="D275" i="9"/>
  <c r="C275" i="9"/>
  <c r="J277" i="9"/>
  <c r="H546" i="5"/>
  <c r="E547" i="5"/>
  <c r="F547" i="5" s="1"/>
  <c r="B548" i="5" s="1"/>
  <c r="N336" i="12" l="1"/>
  <c r="C334" i="12"/>
  <c r="D334" i="12"/>
  <c r="G335" i="12"/>
  <c r="J336" i="12"/>
  <c r="H275" i="9"/>
  <c r="E276" i="9"/>
  <c r="D547" i="5"/>
  <c r="G548" i="5"/>
  <c r="C547" i="5"/>
  <c r="G367" i="10"/>
  <c r="N368" i="10"/>
  <c r="D366" i="10"/>
  <c r="C366" i="10"/>
  <c r="U366" i="10" s="1"/>
  <c r="J368" i="10"/>
  <c r="H334" i="12" l="1"/>
  <c r="E335" i="12"/>
  <c r="U334" i="12"/>
  <c r="V334" i="12" s="1"/>
  <c r="T334" i="12"/>
  <c r="H547" i="5"/>
  <c r="E548" i="5"/>
  <c r="F548" i="5" s="1"/>
  <c r="B549" i="5" s="1"/>
  <c r="H366" i="10"/>
  <c r="T366" i="10"/>
  <c r="E367" i="10"/>
  <c r="F367" i="10" s="1"/>
  <c r="V366" i="10"/>
  <c r="K367" i="10" s="1"/>
  <c r="L368" i="10" s="1"/>
  <c r="F276" i="9"/>
  <c r="K276" i="9" s="1"/>
  <c r="M277" i="9"/>
  <c r="R335" i="12" l="1"/>
  <c r="M336" i="12"/>
  <c r="F335" i="12"/>
  <c r="K335" i="12" s="1"/>
  <c r="L336" i="12" s="1"/>
  <c r="B336" i="12" s="1"/>
  <c r="S335" i="12"/>
  <c r="Q335" i="12"/>
  <c r="O335" i="12"/>
  <c r="P335" i="12"/>
  <c r="L277" i="9"/>
  <c r="B277" i="9"/>
  <c r="P367" i="10"/>
  <c r="R367" i="10"/>
  <c r="Q367" i="10"/>
  <c r="O367" i="10"/>
  <c r="M368" i="10"/>
  <c r="B368" i="10" s="1"/>
  <c r="S367" i="10"/>
  <c r="G549" i="5"/>
  <c r="D548" i="5"/>
  <c r="C548" i="5"/>
  <c r="J337" i="12" l="1"/>
  <c r="G336" i="12"/>
  <c r="D335" i="12"/>
  <c r="N337" i="12"/>
  <c r="C335" i="12"/>
  <c r="G368" i="10"/>
  <c r="N369" i="10"/>
  <c r="D367" i="10"/>
  <c r="C367" i="10"/>
  <c r="U367" i="10" s="1"/>
  <c r="J369" i="10"/>
  <c r="N278" i="9"/>
  <c r="D276" i="9"/>
  <c r="G277" i="9"/>
  <c r="C276" i="9"/>
  <c r="J278" i="9"/>
  <c r="H548" i="5"/>
  <c r="E549" i="5"/>
  <c r="F549" i="5" s="1"/>
  <c r="B550" i="5" s="1"/>
  <c r="T335" i="12" l="1"/>
  <c r="E336" i="12"/>
  <c r="H335" i="12"/>
  <c r="U335" i="12"/>
  <c r="V335" i="12" s="1"/>
  <c r="D549" i="5"/>
  <c r="G550" i="5"/>
  <c r="C549" i="5"/>
  <c r="H367" i="10"/>
  <c r="E368" i="10"/>
  <c r="F368" i="10" s="1"/>
  <c r="T367" i="10"/>
  <c r="V367" i="10"/>
  <c r="K368" i="10" s="1"/>
  <c r="L369" i="10" s="1"/>
  <c r="H276" i="9"/>
  <c r="E277" i="9"/>
  <c r="S336" i="12" l="1"/>
  <c r="M337" i="12"/>
  <c r="O336" i="12"/>
  <c r="Q336" i="12"/>
  <c r="F336" i="12"/>
  <c r="K336" i="12" s="1"/>
  <c r="L337" i="12" s="1"/>
  <c r="B337" i="12" s="1"/>
  <c r="P336" i="12"/>
  <c r="R336" i="12"/>
  <c r="R368" i="10"/>
  <c r="Q368" i="10"/>
  <c r="P368" i="10"/>
  <c r="M369" i="10"/>
  <c r="B369" i="10" s="1"/>
  <c r="O368" i="10"/>
  <c r="S368" i="10"/>
  <c r="M278" i="9"/>
  <c r="F277" i="9"/>
  <c r="K277" i="9" s="1"/>
  <c r="H549" i="5"/>
  <c r="E550" i="5"/>
  <c r="F550" i="5" s="1"/>
  <c r="B551" i="5" s="1"/>
  <c r="C336" i="12" l="1"/>
  <c r="D336" i="12"/>
  <c r="G337" i="12"/>
  <c r="N338" i="12"/>
  <c r="J338" i="12"/>
  <c r="N370" i="10"/>
  <c r="D368" i="10"/>
  <c r="G369" i="10"/>
  <c r="C368" i="10"/>
  <c r="U368" i="10" s="1"/>
  <c r="J370" i="10"/>
  <c r="D550" i="5"/>
  <c r="G551" i="5"/>
  <c r="C550" i="5"/>
  <c r="L278" i="9"/>
  <c r="B278" i="9"/>
  <c r="E337" i="12" l="1"/>
  <c r="T336" i="12"/>
  <c r="H336" i="12"/>
  <c r="U336" i="12"/>
  <c r="V336" i="12" s="1"/>
  <c r="T368" i="10"/>
  <c r="H368" i="10"/>
  <c r="E369" i="10"/>
  <c r="F369" i="10" s="1"/>
  <c r="V368" i="10"/>
  <c r="K369" i="10" s="1"/>
  <c r="L370" i="10" s="1"/>
  <c r="D277" i="9"/>
  <c r="G278" i="9"/>
  <c r="N279" i="9"/>
  <c r="C277" i="9"/>
  <c r="J279" i="9"/>
  <c r="H550" i="5"/>
  <c r="E551" i="5"/>
  <c r="F551" i="5" s="1"/>
  <c r="B552" i="5" s="1"/>
  <c r="F337" i="12" l="1"/>
  <c r="K337" i="12" s="1"/>
  <c r="L338" i="12" s="1"/>
  <c r="P337" i="12"/>
  <c r="O337" i="12"/>
  <c r="R337" i="12"/>
  <c r="Q337" i="12"/>
  <c r="S337" i="12"/>
  <c r="M338" i="12"/>
  <c r="G552" i="5"/>
  <c r="D551" i="5"/>
  <c r="C551" i="5"/>
  <c r="R369" i="10"/>
  <c r="O369" i="10"/>
  <c r="M370" i="10"/>
  <c r="B370" i="10" s="1"/>
  <c r="Q369" i="10"/>
  <c r="S369" i="10"/>
  <c r="P369" i="10"/>
  <c r="H277" i="9"/>
  <c r="E278" i="9"/>
  <c r="B338" i="12" l="1"/>
  <c r="N371" i="10"/>
  <c r="D369" i="10"/>
  <c r="G370" i="10"/>
  <c r="C369" i="10"/>
  <c r="U369" i="10" s="1"/>
  <c r="J371" i="10"/>
  <c r="H551" i="5"/>
  <c r="E552" i="5"/>
  <c r="F552" i="5" s="1"/>
  <c r="B553" i="5" s="1"/>
  <c r="M279" i="9"/>
  <c r="F278" i="9"/>
  <c r="K278" i="9" s="1"/>
  <c r="N339" i="12" l="1"/>
  <c r="D337" i="12"/>
  <c r="C337" i="12"/>
  <c r="J339" i="12"/>
  <c r="G338" i="12"/>
  <c r="T369" i="10"/>
  <c r="H369" i="10"/>
  <c r="E370" i="10"/>
  <c r="F370" i="10" s="1"/>
  <c r="V369" i="10"/>
  <c r="L279" i="9"/>
  <c r="B279" i="9"/>
  <c r="D552" i="5"/>
  <c r="G553" i="5"/>
  <c r="C552" i="5"/>
  <c r="K370" i="10" l="1"/>
  <c r="L371" i="10" s="1"/>
  <c r="H337" i="12"/>
  <c r="E338" i="12"/>
  <c r="T337" i="12"/>
  <c r="U337" i="12"/>
  <c r="V337" i="12" s="1"/>
  <c r="N280" i="9"/>
  <c r="G279" i="9"/>
  <c r="D278" i="9"/>
  <c r="C278" i="9"/>
  <c r="J280" i="9"/>
  <c r="P370" i="10"/>
  <c r="Q370" i="10"/>
  <c r="O370" i="10"/>
  <c r="M371" i="10"/>
  <c r="B371" i="10" s="1"/>
  <c r="S370" i="10"/>
  <c r="R370" i="10"/>
  <c r="H552" i="5"/>
  <c r="E553" i="5"/>
  <c r="F553" i="5" s="1"/>
  <c r="B554" i="5" s="1"/>
  <c r="F338" i="12" l="1"/>
  <c r="K338" i="12" s="1"/>
  <c r="L339" i="12" s="1"/>
  <c r="Q338" i="12"/>
  <c r="P338" i="12"/>
  <c r="O338" i="12"/>
  <c r="S338" i="12"/>
  <c r="R338" i="12"/>
  <c r="M339" i="12"/>
  <c r="N372" i="10"/>
  <c r="G371" i="10"/>
  <c r="D370" i="10"/>
  <c r="C370" i="10"/>
  <c r="U370" i="10" s="1"/>
  <c r="J372" i="10"/>
  <c r="E279" i="9"/>
  <c r="H278" i="9"/>
  <c r="G554" i="5"/>
  <c r="D553" i="5"/>
  <c r="C553" i="5"/>
  <c r="B339" i="12" l="1"/>
  <c r="H553" i="5"/>
  <c r="E554" i="5"/>
  <c r="F554" i="5" s="1"/>
  <c r="B555" i="5" s="1"/>
  <c r="E371" i="10"/>
  <c r="F371" i="10" s="1"/>
  <c r="H370" i="10"/>
  <c r="T370" i="10"/>
  <c r="V370" i="10"/>
  <c r="K371" i="10" s="1"/>
  <c r="L372" i="10" s="1"/>
  <c r="F279" i="9"/>
  <c r="K279" i="9" s="1"/>
  <c r="M280" i="9"/>
  <c r="N340" i="12" l="1"/>
  <c r="G339" i="12"/>
  <c r="D338" i="12"/>
  <c r="C338" i="12"/>
  <c r="J340" i="12"/>
  <c r="B280" i="9"/>
  <c r="L280" i="9"/>
  <c r="P371" i="10"/>
  <c r="R371" i="10"/>
  <c r="Q371" i="10"/>
  <c r="S371" i="10"/>
  <c r="M372" i="10"/>
  <c r="B372" i="10" s="1"/>
  <c r="O371" i="10"/>
  <c r="G555" i="5"/>
  <c r="D554" i="5"/>
  <c r="C554" i="5"/>
  <c r="U338" i="12" l="1"/>
  <c r="V338" i="12" s="1"/>
  <c r="T338" i="12"/>
  <c r="H338" i="12"/>
  <c r="E339" i="12"/>
  <c r="G372" i="10"/>
  <c r="D371" i="10"/>
  <c r="N373" i="10"/>
  <c r="C371" i="10"/>
  <c r="U371" i="10" s="1"/>
  <c r="J373" i="10"/>
  <c r="H554" i="5"/>
  <c r="E555" i="5"/>
  <c r="F555" i="5" s="1"/>
  <c r="B556" i="5" s="1"/>
  <c r="G280" i="9"/>
  <c r="N281" i="9"/>
  <c r="D279" i="9"/>
  <c r="C279" i="9"/>
  <c r="J281" i="9"/>
  <c r="P339" i="12" l="1"/>
  <c r="M340" i="12"/>
  <c r="O339" i="12"/>
  <c r="R339" i="12"/>
  <c r="S339" i="12"/>
  <c r="Q339" i="12"/>
  <c r="F339" i="12"/>
  <c r="K339" i="12" s="1"/>
  <c r="L340" i="12" s="1"/>
  <c r="B340" i="12" s="1"/>
  <c r="G556" i="5"/>
  <c r="D555" i="5"/>
  <c r="C555" i="5"/>
  <c r="V371" i="10"/>
  <c r="K372" i="10" s="1"/>
  <c r="L373" i="10" s="1"/>
  <c r="E372" i="10"/>
  <c r="F372" i="10" s="1"/>
  <c r="T371" i="10"/>
  <c r="H371" i="10"/>
  <c r="E280" i="9"/>
  <c r="H279" i="9"/>
  <c r="D339" i="12" l="1"/>
  <c r="C339" i="12"/>
  <c r="J341" i="12"/>
  <c r="G340" i="12"/>
  <c r="N341" i="12"/>
  <c r="O372" i="10"/>
  <c r="M373" i="10"/>
  <c r="B373" i="10" s="1"/>
  <c r="Q372" i="10"/>
  <c r="S372" i="10"/>
  <c r="R372" i="10"/>
  <c r="P372" i="10"/>
  <c r="H555" i="5"/>
  <c r="E556" i="5"/>
  <c r="F556" i="5" s="1"/>
  <c r="B557" i="5" s="1"/>
  <c r="M281" i="9"/>
  <c r="F280" i="9"/>
  <c r="K280" i="9" s="1"/>
  <c r="U339" i="12" l="1"/>
  <c r="V339" i="12" s="1"/>
  <c r="E340" i="12"/>
  <c r="H339" i="12"/>
  <c r="T339" i="12"/>
  <c r="D372" i="10"/>
  <c r="N374" i="10"/>
  <c r="G373" i="10"/>
  <c r="C372" i="10"/>
  <c r="U372" i="10" s="1"/>
  <c r="J374" i="10"/>
  <c r="D556" i="5"/>
  <c r="G557" i="5"/>
  <c r="C556" i="5"/>
  <c r="B281" i="9"/>
  <c r="L281" i="9"/>
  <c r="P340" i="12" l="1"/>
  <c r="R340" i="12"/>
  <c r="O340" i="12"/>
  <c r="F340" i="12"/>
  <c r="K340" i="12" s="1"/>
  <c r="L341" i="12" s="1"/>
  <c r="S340" i="12"/>
  <c r="Q340" i="12"/>
  <c r="M341" i="12"/>
  <c r="V372" i="10"/>
  <c r="K373" i="10" s="1"/>
  <c r="L374" i="10" s="1"/>
  <c r="T372" i="10"/>
  <c r="E373" i="10"/>
  <c r="F373" i="10" s="1"/>
  <c r="H372" i="10"/>
  <c r="G281" i="9"/>
  <c r="N282" i="9"/>
  <c r="D280" i="9"/>
  <c r="C280" i="9"/>
  <c r="J282" i="9"/>
  <c r="H556" i="5"/>
  <c r="E557" i="5"/>
  <c r="F557" i="5" s="1"/>
  <c r="B558" i="5" s="1"/>
  <c r="B341" i="12" l="1"/>
  <c r="G558" i="5"/>
  <c r="D557" i="5"/>
  <c r="C557" i="5"/>
  <c r="O373" i="10"/>
  <c r="P373" i="10"/>
  <c r="R373" i="10"/>
  <c r="S373" i="10"/>
  <c r="M374" i="10"/>
  <c r="B374" i="10" s="1"/>
  <c r="Q373" i="10"/>
  <c r="H280" i="9"/>
  <c r="E281" i="9"/>
  <c r="C340" i="12" l="1"/>
  <c r="D340" i="12"/>
  <c r="N342" i="12"/>
  <c r="J342" i="12"/>
  <c r="G341" i="12"/>
  <c r="N375" i="10"/>
  <c r="D373" i="10"/>
  <c r="G374" i="10"/>
  <c r="C373" i="10"/>
  <c r="U373" i="10" s="1"/>
  <c r="J375" i="10"/>
  <c r="H557" i="5"/>
  <c r="E558" i="5"/>
  <c r="F558" i="5" s="1"/>
  <c r="B559" i="5" s="1"/>
  <c r="M282" i="9"/>
  <c r="F281" i="9"/>
  <c r="K281" i="9" s="1"/>
  <c r="U340" i="12" l="1"/>
  <c r="V340" i="12" s="1"/>
  <c r="H340" i="12"/>
  <c r="E341" i="12"/>
  <c r="T340" i="12"/>
  <c r="D558" i="5"/>
  <c r="G559" i="5"/>
  <c r="C558" i="5"/>
  <c r="T373" i="10"/>
  <c r="E374" i="10"/>
  <c r="F374" i="10" s="1"/>
  <c r="H373" i="10"/>
  <c r="V373" i="10"/>
  <c r="L282" i="9"/>
  <c r="B282" i="9"/>
  <c r="K374" i="10" l="1"/>
  <c r="L375" i="10" s="1"/>
  <c r="F341" i="12"/>
  <c r="K341" i="12" s="1"/>
  <c r="L342" i="12" s="1"/>
  <c r="M342" i="12"/>
  <c r="O341" i="12"/>
  <c r="Q341" i="12"/>
  <c r="R341" i="12"/>
  <c r="S341" i="12"/>
  <c r="P341" i="12"/>
  <c r="S374" i="10"/>
  <c r="Q374" i="10"/>
  <c r="P374" i="10"/>
  <c r="R374" i="10"/>
  <c r="O374" i="10"/>
  <c r="M375" i="10"/>
  <c r="B375" i="10" s="1"/>
  <c r="H558" i="5"/>
  <c r="E559" i="5"/>
  <c r="F559" i="5" s="1"/>
  <c r="B560" i="5" s="1"/>
  <c r="G282" i="9"/>
  <c r="D281" i="9"/>
  <c r="N283" i="9"/>
  <c r="C281" i="9"/>
  <c r="J283" i="9"/>
  <c r="B342" i="12" l="1"/>
  <c r="J343" i="12" s="1"/>
  <c r="N376" i="10"/>
  <c r="G375" i="10"/>
  <c r="D374" i="10"/>
  <c r="C374" i="10"/>
  <c r="U374" i="10" s="1"/>
  <c r="J376" i="10"/>
  <c r="H281" i="9"/>
  <c r="E282" i="9"/>
  <c r="D559" i="5"/>
  <c r="G560" i="5"/>
  <c r="C559" i="5"/>
  <c r="N343" i="12" l="1"/>
  <c r="C341" i="12"/>
  <c r="D341" i="12"/>
  <c r="G342" i="12"/>
  <c r="E342" i="12"/>
  <c r="U341" i="12"/>
  <c r="V341" i="12" s="1"/>
  <c r="H341" i="12"/>
  <c r="T341" i="12"/>
  <c r="H559" i="5"/>
  <c r="E560" i="5"/>
  <c r="F560" i="5" s="1"/>
  <c r="B561" i="5" s="1"/>
  <c r="T374" i="10"/>
  <c r="E375" i="10"/>
  <c r="F375" i="10" s="1"/>
  <c r="H374" i="10"/>
  <c r="V374" i="10"/>
  <c r="K375" i="10" s="1"/>
  <c r="L376" i="10" s="1"/>
  <c r="F282" i="9"/>
  <c r="K282" i="9" s="1"/>
  <c r="M283" i="9"/>
  <c r="M343" i="12" l="1"/>
  <c r="R342" i="12"/>
  <c r="S342" i="12"/>
  <c r="O342" i="12"/>
  <c r="Q342" i="12"/>
  <c r="P342" i="12"/>
  <c r="F342" i="12"/>
  <c r="K342" i="12" s="1"/>
  <c r="L343" i="12" s="1"/>
  <c r="L283" i="9"/>
  <c r="B283" i="9"/>
  <c r="Q375" i="10"/>
  <c r="R375" i="10"/>
  <c r="O375" i="10"/>
  <c r="S375" i="10"/>
  <c r="P375" i="10"/>
  <c r="M376" i="10"/>
  <c r="B376" i="10" s="1"/>
  <c r="G561" i="5"/>
  <c r="D560" i="5"/>
  <c r="C560" i="5"/>
  <c r="B343" i="12" l="1"/>
  <c r="D342" i="12" s="1"/>
  <c r="D375" i="10"/>
  <c r="G376" i="10"/>
  <c r="N377" i="10"/>
  <c r="C375" i="10"/>
  <c r="U375" i="10" s="1"/>
  <c r="J377" i="10"/>
  <c r="H560" i="5"/>
  <c r="E561" i="5"/>
  <c r="F561" i="5" s="1"/>
  <c r="B562" i="5" s="1"/>
  <c r="N284" i="9"/>
  <c r="C282" i="9"/>
  <c r="G283" i="9"/>
  <c r="D282" i="9"/>
  <c r="J284" i="9"/>
  <c r="G343" i="12" l="1"/>
  <c r="N344" i="12"/>
  <c r="C342" i="12"/>
  <c r="U342" i="12" s="1"/>
  <c r="V342" i="12" s="1"/>
  <c r="J344" i="12"/>
  <c r="D561" i="5"/>
  <c r="G562" i="5"/>
  <c r="C561" i="5"/>
  <c r="H375" i="10"/>
  <c r="T375" i="10"/>
  <c r="E376" i="10"/>
  <c r="F376" i="10" s="1"/>
  <c r="V375" i="10"/>
  <c r="E283" i="9"/>
  <c r="H282" i="9"/>
  <c r="K376" i="10" l="1"/>
  <c r="L377" i="10" s="1"/>
  <c r="H342" i="12"/>
  <c r="T342" i="12"/>
  <c r="E343" i="12"/>
  <c r="F343" i="12" s="1"/>
  <c r="K343" i="12" s="1"/>
  <c r="L344" i="12" s="1"/>
  <c r="S376" i="10"/>
  <c r="O376" i="10"/>
  <c r="Q376" i="10"/>
  <c r="R376" i="10"/>
  <c r="P376" i="10"/>
  <c r="M377" i="10"/>
  <c r="B377" i="10" s="1"/>
  <c r="H561" i="5"/>
  <c r="E562" i="5"/>
  <c r="F562" i="5" s="1"/>
  <c r="B563" i="5" s="1"/>
  <c r="M284" i="9"/>
  <c r="F283" i="9"/>
  <c r="K283" i="9" s="1"/>
  <c r="Q343" i="12" l="1"/>
  <c r="M344" i="12"/>
  <c r="B344" i="12" s="1"/>
  <c r="O343" i="12"/>
  <c r="S343" i="12"/>
  <c r="R343" i="12"/>
  <c r="P343" i="12"/>
  <c r="G377" i="10"/>
  <c r="N378" i="10"/>
  <c r="D376" i="10"/>
  <c r="C376" i="10"/>
  <c r="U376" i="10" s="1"/>
  <c r="J378" i="10"/>
  <c r="D562" i="5"/>
  <c r="G563" i="5"/>
  <c r="C562" i="5"/>
  <c r="B284" i="9"/>
  <c r="L284" i="9"/>
  <c r="C343" i="12" l="1"/>
  <c r="E344" i="12" s="1"/>
  <c r="G344" i="12"/>
  <c r="D343" i="12"/>
  <c r="J345" i="12"/>
  <c r="N345" i="12"/>
  <c r="T376" i="10"/>
  <c r="E377" i="10"/>
  <c r="F377" i="10" s="1"/>
  <c r="H376" i="10"/>
  <c r="V376" i="10"/>
  <c r="G284" i="9"/>
  <c r="N285" i="9"/>
  <c r="D283" i="9"/>
  <c r="C283" i="9"/>
  <c r="J285" i="9"/>
  <c r="H562" i="5"/>
  <c r="E563" i="5"/>
  <c r="F563" i="5" s="1"/>
  <c r="B564" i="5" s="1"/>
  <c r="K377" i="10" l="1"/>
  <c r="L378" i="10" s="1"/>
  <c r="T343" i="12"/>
  <c r="H343" i="12"/>
  <c r="U343" i="12"/>
  <c r="V343" i="12" s="1"/>
  <c r="F344" i="12"/>
  <c r="K344" i="12" s="1"/>
  <c r="L345" i="12" s="1"/>
  <c r="M345" i="12"/>
  <c r="O344" i="12"/>
  <c r="R344" i="12"/>
  <c r="Q344" i="12"/>
  <c r="S344" i="12"/>
  <c r="P344" i="12"/>
  <c r="S377" i="10"/>
  <c r="M378" i="10"/>
  <c r="B378" i="10" s="1"/>
  <c r="P377" i="10"/>
  <c r="R377" i="10"/>
  <c r="Q377" i="10"/>
  <c r="O377" i="10"/>
  <c r="H283" i="9"/>
  <c r="E284" i="9"/>
  <c r="D563" i="5"/>
  <c r="G564" i="5"/>
  <c r="C563" i="5"/>
  <c r="B345" i="12" l="1"/>
  <c r="G378" i="10"/>
  <c r="N379" i="10"/>
  <c r="D377" i="10"/>
  <c r="C377" i="10"/>
  <c r="U377" i="10" s="1"/>
  <c r="J379" i="10"/>
  <c r="H563" i="5"/>
  <c r="E564" i="5"/>
  <c r="F564" i="5" s="1"/>
  <c r="B565" i="5" s="1"/>
  <c r="M285" i="9"/>
  <c r="F284" i="9"/>
  <c r="K284" i="9" s="1"/>
  <c r="D344" i="12" l="1"/>
  <c r="G345" i="12"/>
  <c r="C344" i="12"/>
  <c r="J346" i="12"/>
  <c r="N346" i="12"/>
  <c r="E378" i="10"/>
  <c r="F378" i="10" s="1"/>
  <c r="T377" i="10"/>
  <c r="H377" i="10"/>
  <c r="V377" i="10"/>
  <c r="L285" i="9"/>
  <c r="B285" i="9"/>
  <c r="D564" i="5"/>
  <c r="G565" i="5"/>
  <c r="C564" i="5"/>
  <c r="K378" i="10" l="1"/>
  <c r="L379" i="10" s="1"/>
  <c r="U344" i="12"/>
  <c r="V344" i="12" s="1"/>
  <c r="E345" i="12"/>
  <c r="H344" i="12"/>
  <c r="T344" i="12"/>
  <c r="D284" i="9"/>
  <c r="G285" i="9"/>
  <c r="N286" i="9"/>
  <c r="C284" i="9"/>
  <c r="J286" i="9"/>
  <c r="H564" i="5"/>
  <c r="E565" i="5"/>
  <c r="F565" i="5" s="1"/>
  <c r="B566" i="5" s="1"/>
  <c r="O378" i="10"/>
  <c r="M379" i="10"/>
  <c r="B379" i="10" s="1"/>
  <c r="S378" i="10"/>
  <c r="P378" i="10"/>
  <c r="R378" i="10"/>
  <c r="Q378" i="10"/>
  <c r="Q345" i="12" l="1"/>
  <c r="F345" i="12"/>
  <c r="K345" i="12" s="1"/>
  <c r="L346" i="12" s="1"/>
  <c r="R345" i="12"/>
  <c r="M346" i="12"/>
  <c r="P345" i="12"/>
  <c r="O345" i="12"/>
  <c r="S345" i="12"/>
  <c r="D378" i="10"/>
  <c r="G379" i="10"/>
  <c r="N380" i="10"/>
  <c r="C378" i="10"/>
  <c r="U378" i="10" s="1"/>
  <c r="J380" i="10"/>
  <c r="H284" i="9"/>
  <c r="E285" i="9"/>
  <c r="D565" i="5"/>
  <c r="G566" i="5"/>
  <c r="C565" i="5"/>
  <c r="B346" i="12" l="1"/>
  <c r="J347" i="12" s="1"/>
  <c r="H565" i="5"/>
  <c r="E566" i="5"/>
  <c r="F566" i="5" s="1"/>
  <c r="B567" i="5" s="1"/>
  <c r="E379" i="10"/>
  <c r="F379" i="10" s="1"/>
  <c r="T378" i="10"/>
  <c r="H378" i="10"/>
  <c r="V378" i="10"/>
  <c r="K379" i="10" s="1"/>
  <c r="L380" i="10" s="1"/>
  <c r="M286" i="9"/>
  <c r="F285" i="9"/>
  <c r="K285" i="9" s="1"/>
  <c r="D345" i="12" l="1"/>
  <c r="N347" i="12"/>
  <c r="G346" i="12"/>
  <c r="C345" i="12"/>
  <c r="H345" i="12" s="1"/>
  <c r="D566" i="5"/>
  <c r="G567" i="5"/>
  <c r="C566" i="5"/>
  <c r="L286" i="9"/>
  <c r="B286" i="9"/>
  <c r="S379" i="10"/>
  <c r="R379" i="10"/>
  <c r="Q379" i="10"/>
  <c r="O379" i="10"/>
  <c r="M380" i="10"/>
  <c r="B380" i="10" s="1"/>
  <c r="P379" i="10"/>
  <c r="T345" i="12" l="1"/>
  <c r="E346" i="12"/>
  <c r="F346" i="12" s="1"/>
  <c r="K346" i="12" s="1"/>
  <c r="L347" i="12" s="1"/>
  <c r="U345" i="12"/>
  <c r="V345" i="12" s="1"/>
  <c r="D379" i="10"/>
  <c r="N381" i="10"/>
  <c r="G380" i="10"/>
  <c r="C379" i="10"/>
  <c r="U379" i="10" s="1"/>
  <c r="J381" i="10"/>
  <c r="G286" i="9"/>
  <c r="N287" i="9"/>
  <c r="D285" i="9"/>
  <c r="C285" i="9"/>
  <c r="J287" i="9"/>
  <c r="H566" i="5"/>
  <c r="E567" i="5"/>
  <c r="F567" i="5" s="1"/>
  <c r="B568" i="5" s="1"/>
  <c r="M347" i="12" l="1"/>
  <c r="B347" i="12" s="1"/>
  <c r="O346" i="12"/>
  <c r="R346" i="12"/>
  <c r="S346" i="12"/>
  <c r="Q346" i="12"/>
  <c r="P346" i="12"/>
  <c r="D567" i="5"/>
  <c r="G568" i="5"/>
  <c r="C567" i="5"/>
  <c r="T379" i="10"/>
  <c r="E380" i="10"/>
  <c r="F380" i="10" s="1"/>
  <c r="H379" i="10"/>
  <c r="V379" i="10"/>
  <c r="K380" i="10" s="1"/>
  <c r="L381" i="10" s="1"/>
  <c r="H285" i="9"/>
  <c r="E286" i="9"/>
  <c r="D346" i="12" l="1"/>
  <c r="G347" i="12"/>
  <c r="J348" i="12"/>
  <c r="N348" i="12"/>
  <c r="C346" i="12"/>
  <c r="S380" i="10"/>
  <c r="R380" i="10"/>
  <c r="M381" i="10"/>
  <c r="B381" i="10" s="1"/>
  <c r="P380" i="10"/>
  <c r="Q380" i="10"/>
  <c r="O380" i="10"/>
  <c r="F286" i="9"/>
  <c r="K286" i="9" s="1"/>
  <c r="M287" i="9"/>
  <c r="H567" i="5"/>
  <c r="E568" i="5"/>
  <c r="F568" i="5" s="1"/>
  <c r="B569" i="5" s="1"/>
  <c r="T346" i="12" l="1"/>
  <c r="E347" i="12"/>
  <c r="H346" i="12"/>
  <c r="U346" i="12"/>
  <c r="V346" i="12" s="1"/>
  <c r="B287" i="9"/>
  <c r="L287" i="9"/>
  <c r="D380" i="10"/>
  <c r="N382" i="10"/>
  <c r="G381" i="10"/>
  <c r="C380" i="10"/>
  <c r="U380" i="10" s="1"/>
  <c r="J382" i="10"/>
  <c r="D568" i="5"/>
  <c r="G569" i="5"/>
  <c r="C568" i="5"/>
  <c r="S347" i="12" l="1"/>
  <c r="O347" i="12"/>
  <c r="R347" i="12"/>
  <c r="F347" i="12"/>
  <c r="K347" i="12" s="1"/>
  <c r="L348" i="12" s="1"/>
  <c r="M348" i="12"/>
  <c r="P347" i="12"/>
  <c r="Q347" i="12"/>
  <c r="E381" i="10"/>
  <c r="F381" i="10" s="1"/>
  <c r="H380" i="10"/>
  <c r="T380" i="10"/>
  <c r="V380" i="10"/>
  <c r="H568" i="5"/>
  <c r="E569" i="5"/>
  <c r="F569" i="5" s="1"/>
  <c r="B570" i="5" s="1"/>
  <c r="D286" i="9"/>
  <c r="G287" i="9"/>
  <c r="N288" i="9"/>
  <c r="C286" i="9"/>
  <c r="J288" i="9"/>
  <c r="K381" i="10" l="1"/>
  <c r="L382" i="10" s="1"/>
  <c r="B348" i="12"/>
  <c r="N349" i="12" s="1"/>
  <c r="H286" i="9"/>
  <c r="E287" i="9"/>
  <c r="P381" i="10"/>
  <c r="M382" i="10"/>
  <c r="B382" i="10" s="1"/>
  <c r="S381" i="10"/>
  <c r="R381" i="10"/>
  <c r="O381" i="10"/>
  <c r="Q381" i="10"/>
  <c r="G570" i="5"/>
  <c r="D569" i="5"/>
  <c r="C569" i="5"/>
  <c r="C347" i="12" l="1"/>
  <c r="E348" i="12" s="1"/>
  <c r="D347" i="12"/>
  <c r="J349" i="12"/>
  <c r="G348" i="12"/>
  <c r="D381" i="10"/>
  <c r="G382" i="10"/>
  <c r="N383" i="10"/>
  <c r="J383" i="10"/>
  <c r="C381" i="10"/>
  <c r="U381" i="10" s="1"/>
  <c r="H569" i="5"/>
  <c r="E570" i="5"/>
  <c r="F570" i="5" s="1"/>
  <c r="B571" i="5" s="1"/>
  <c r="F287" i="9"/>
  <c r="K287" i="9" s="1"/>
  <c r="M288" i="9"/>
  <c r="U347" i="12" l="1"/>
  <c r="V347" i="12" s="1"/>
  <c r="T347" i="12"/>
  <c r="H347" i="12"/>
  <c r="R348" i="12"/>
  <c r="P348" i="12"/>
  <c r="O348" i="12"/>
  <c r="M349" i="12"/>
  <c r="F348" i="12"/>
  <c r="K348" i="12" s="1"/>
  <c r="L349" i="12" s="1"/>
  <c r="Q348" i="12"/>
  <c r="S348" i="12"/>
  <c r="T381" i="10"/>
  <c r="E382" i="10"/>
  <c r="F382" i="10" s="1"/>
  <c r="H381" i="10"/>
  <c r="V381" i="10"/>
  <c r="K382" i="10" s="1"/>
  <c r="L383" i="10" s="1"/>
  <c r="D570" i="5"/>
  <c r="G571" i="5"/>
  <c r="C570" i="5"/>
  <c r="L288" i="9"/>
  <c r="B288" i="9"/>
  <c r="B349" i="12" l="1"/>
  <c r="D348" i="12" s="1"/>
  <c r="D287" i="9"/>
  <c r="N289" i="9"/>
  <c r="G288" i="9"/>
  <c r="C287" i="9"/>
  <c r="J289" i="9"/>
  <c r="H570" i="5"/>
  <c r="E571" i="5"/>
  <c r="F571" i="5" s="1"/>
  <c r="B572" i="5" s="1"/>
  <c r="O382" i="10"/>
  <c r="S382" i="10"/>
  <c r="R382" i="10"/>
  <c r="P382" i="10"/>
  <c r="Q382" i="10"/>
  <c r="M383" i="10"/>
  <c r="B383" i="10" s="1"/>
  <c r="J350" i="12" l="1"/>
  <c r="C348" i="12"/>
  <c r="G349" i="12"/>
  <c r="N350" i="12"/>
  <c r="H348" i="12"/>
  <c r="E349" i="12"/>
  <c r="T348" i="12"/>
  <c r="U348" i="12"/>
  <c r="V348" i="12" s="1"/>
  <c r="D382" i="10"/>
  <c r="N384" i="10"/>
  <c r="G383" i="10"/>
  <c r="C382" i="10"/>
  <c r="U382" i="10" s="1"/>
  <c r="J384" i="10"/>
  <c r="E288" i="9"/>
  <c r="H287" i="9"/>
  <c r="D571" i="5"/>
  <c r="G572" i="5"/>
  <c r="C571" i="5"/>
  <c r="F349" i="12" l="1"/>
  <c r="K349" i="12" s="1"/>
  <c r="L350" i="12" s="1"/>
  <c r="P349" i="12"/>
  <c r="R349" i="12"/>
  <c r="M350" i="12"/>
  <c r="S349" i="12"/>
  <c r="O349" i="12"/>
  <c r="Q349" i="12"/>
  <c r="H571" i="5"/>
  <c r="E572" i="5"/>
  <c r="F572" i="5" s="1"/>
  <c r="B573" i="5" s="1"/>
  <c r="E383" i="10"/>
  <c r="F383" i="10" s="1"/>
  <c r="H382" i="10"/>
  <c r="T382" i="10"/>
  <c r="V382" i="10"/>
  <c r="K383" i="10" s="1"/>
  <c r="L384" i="10" s="1"/>
  <c r="F288" i="9"/>
  <c r="K288" i="9" s="1"/>
  <c r="M289" i="9"/>
  <c r="B350" i="12" l="1"/>
  <c r="D349" i="12" s="1"/>
  <c r="L289" i="9"/>
  <c r="B289" i="9"/>
  <c r="Q383" i="10"/>
  <c r="P383" i="10"/>
  <c r="S383" i="10"/>
  <c r="O383" i="10"/>
  <c r="M384" i="10"/>
  <c r="B384" i="10" s="1"/>
  <c r="R383" i="10"/>
  <c r="D572" i="5"/>
  <c r="G573" i="5"/>
  <c r="C572" i="5"/>
  <c r="J351" i="12" l="1"/>
  <c r="C349" i="12"/>
  <c r="E350" i="12" s="1"/>
  <c r="G350" i="12"/>
  <c r="N351" i="12"/>
  <c r="T349" i="12"/>
  <c r="N385" i="10"/>
  <c r="G384" i="10"/>
  <c r="D383" i="10"/>
  <c r="C383" i="10"/>
  <c r="U383" i="10" s="1"/>
  <c r="J385" i="10"/>
  <c r="H572" i="5"/>
  <c r="E573" i="5"/>
  <c r="F573" i="5" s="1"/>
  <c r="B574" i="5" s="1"/>
  <c r="N290" i="9"/>
  <c r="D288" i="9"/>
  <c r="G289" i="9"/>
  <c r="C288" i="9"/>
  <c r="J290" i="9"/>
  <c r="U349" i="12" l="1"/>
  <c r="V349" i="12" s="1"/>
  <c r="H349" i="12"/>
  <c r="F350" i="12"/>
  <c r="K350" i="12" s="1"/>
  <c r="L351" i="12" s="1"/>
  <c r="O350" i="12"/>
  <c r="M351" i="12"/>
  <c r="Q350" i="12"/>
  <c r="S350" i="12"/>
  <c r="R350" i="12"/>
  <c r="P350" i="12"/>
  <c r="D573" i="5"/>
  <c r="G574" i="5"/>
  <c r="C573" i="5"/>
  <c r="T383" i="10"/>
  <c r="H383" i="10"/>
  <c r="E384" i="10"/>
  <c r="F384" i="10" s="1"/>
  <c r="V383" i="10"/>
  <c r="K384" i="10" s="1"/>
  <c r="L385" i="10" s="1"/>
  <c r="E289" i="9"/>
  <c r="H288" i="9"/>
  <c r="B351" i="12" l="1"/>
  <c r="F289" i="9"/>
  <c r="K289" i="9" s="1"/>
  <c r="M290" i="9"/>
  <c r="H573" i="5"/>
  <c r="E574" i="5"/>
  <c r="F574" i="5" s="1"/>
  <c r="B575" i="5" s="1"/>
  <c r="P384" i="10"/>
  <c r="S384" i="10"/>
  <c r="Q384" i="10"/>
  <c r="O384" i="10"/>
  <c r="M385" i="10"/>
  <c r="B385" i="10" s="1"/>
  <c r="R384" i="10"/>
  <c r="G351" i="12" l="1"/>
  <c r="D350" i="12"/>
  <c r="J352" i="12"/>
  <c r="C350" i="12"/>
  <c r="N352" i="12"/>
  <c r="N386" i="10"/>
  <c r="G385" i="10"/>
  <c r="D384" i="10"/>
  <c r="C384" i="10"/>
  <c r="U384" i="10" s="1"/>
  <c r="J386" i="10"/>
  <c r="G575" i="5"/>
  <c r="D574" i="5"/>
  <c r="C574" i="5"/>
  <c r="B290" i="9"/>
  <c r="L290" i="9"/>
  <c r="E351" i="12" l="1"/>
  <c r="T350" i="12"/>
  <c r="U350" i="12"/>
  <c r="V350" i="12" s="1"/>
  <c r="H350" i="12"/>
  <c r="T384" i="10"/>
  <c r="E385" i="10"/>
  <c r="F385" i="10" s="1"/>
  <c r="H384" i="10"/>
  <c r="V384" i="10"/>
  <c r="K385" i="10" s="1"/>
  <c r="L386" i="10" s="1"/>
  <c r="D289" i="9"/>
  <c r="N291" i="9"/>
  <c r="G290" i="9"/>
  <c r="C289" i="9"/>
  <c r="J291" i="9"/>
  <c r="H574" i="5"/>
  <c r="E575" i="5"/>
  <c r="F575" i="5" s="1"/>
  <c r="B576" i="5" s="1"/>
  <c r="M352" i="12" l="1"/>
  <c r="R351" i="12"/>
  <c r="P351" i="12"/>
  <c r="Q351" i="12"/>
  <c r="S351" i="12"/>
  <c r="O351" i="12"/>
  <c r="F351" i="12"/>
  <c r="K351" i="12" s="1"/>
  <c r="L352" i="12" s="1"/>
  <c r="H289" i="9"/>
  <c r="E290" i="9"/>
  <c r="R385" i="10"/>
  <c r="Q385" i="10"/>
  <c r="S385" i="10"/>
  <c r="M386" i="10"/>
  <c r="B386" i="10" s="1"/>
  <c r="O385" i="10"/>
  <c r="P385" i="10"/>
  <c r="D575" i="5"/>
  <c r="G576" i="5"/>
  <c r="C575" i="5"/>
  <c r="B352" i="12" l="1"/>
  <c r="J353" i="12" s="1"/>
  <c r="D385" i="10"/>
  <c r="G386" i="10"/>
  <c r="N387" i="10"/>
  <c r="C385" i="10"/>
  <c r="U385" i="10" s="1"/>
  <c r="J387" i="10"/>
  <c r="H575" i="5"/>
  <c r="E576" i="5"/>
  <c r="F576" i="5" s="1"/>
  <c r="B577" i="5" s="1"/>
  <c r="M291" i="9"/>
  <c r="F290" i="9"/>
  <c r="K290" i="9" s="1"/>
  <c r="C351" i="12" l="1"/>
  <c r="T351" i="12" s="1"/>
  <c r="G352" i="12"/>
  <c r="N353" i="12"/>
  <c r="D351" i="12"/>
  <c r="T385" i="10"/>
  <c r="E386" i="10"/>
  <c r="F386" i="10" s="1"/>
  <c r="H385" i="10"/>
  <c r="V385" i="10"/>
  <c r="K386" i="10" s="1"/>
  <c r="L387" i="10" s="1"/>
  <c r="G577" i="5"/>
  <c r="D576" i="5"/>
  <c r="C576" i="5"/>
  <c r="L291" i="9"/>
  <c r="B291" i="9"/>
  <c r="E352" i="12" l="1"/>
  <c r="Q352" i="12" s="1"/>
  <c r="H351" i="12"/>
  <c r="U351" i="12"/>
  <c r="V351" i="12" s="1"/>
  <c r="G291" i="9"/>
  <c r="N292" i="9"/>
  <c r="D290" i="9"/>
  <c r="C290" i="9"/>
  <c r="J292" i="9"/>
  <c r="H576" i="5"/>
  <c r="E577" i="5"/>
  <c r="F577" i="5" s="1"/>
  <c r="B578" i="5" s="1"/>
  <c r="P386" i="10"/>
  <c r="O386" i="10"/>
  <c r="Q386" i="10"/>
  <c r="R386" i="10"/>
  <c r="M387" i="10"/>
  <c r="B387" i="10" s="1"/>
  <c r="S386" i="10"/>
  <c r="M353" i="12" l="1"/>
  <c r="R352" i="12"/>
  <c r="O352" i="12"/>
  <c r="S352" i="12"/>
  <c r="P352" i="12"/>
  <c r="F352" i="12"/>
  <c r="K352" i="12" s="1"/>
  <c r="L353" i="12" s="1"/>
  <c r="B353" i="12" s="1"/>
  <c r="G387" i="10"/>
  <c r="D386" i="10"/>
  <c r="N388" i="10"/>
  <c r="C386" i="10"/>
  <c r="U386" i="10" s="1"/>
  <c r="J388" i="10"/>
  <c r="H290" i="9"/>
  <c r="E291" i="9"/>
  <c r="D577" i="5"/>
  <c r="G578" i="5"/>
  <c r="C577" i="5"/>
  <c r="C352" i="12" l="1"/>
  <c r="N354" i="12"/>
  <c r="J354" i="12"/>
  <c r="G353" i="12"/>
  <c r="D352" i="12"/>
  <c r="E387" i="10"/>
  <c r="F387" i="10" s="1"/>
  <c r="H386" i="10"/>
  <c r="T386" i="10"/>
  <c r="V386" i="10"/>
  <c r="H577" i="5"/>
  <c r="E578" i="5"/>
  <c r="F578" i="5" s="1"/>
  <c r="B579" i="5" s="1"/>
  <c r="M292" i="9"/>
  <c r="F291" i="9"/>
  <c r="K291" i="9" s="1"/>
  <c r="K387" i="10" l="1"/>
  <c r="L388" i="10" s="1"/>
  <c r="T352" i="12"/>
  <c r="E353" i="12"/>
  <c r="H352" i="12"/>
  <c r="U352" i="12"/>
  <c r="V352" i="12" s="1"/>
  <c r="P387" i="10"/>
  <c r="S387" i="10"/>
  <c r="M388" i="10"/>
  <c r="B388" i="10" s="1"/>
  <c r="R387" i="10"/>
  <c r="O387" i="10"/>
  <c r="Q387" i="10"/>
  <c r="L292" i="9"/>
  <c r="B292" i="9"/>
  <c r="D578" i="5"/>
  <c r="G579" i="5"/>
  <c r="C578" i="5"/>
  <c r="P353" i="12" l="1"/>
  <c r="Q353" i="12"/>
  <c r="M354" i="12"/>
  <c r="R353" i="12"/>
  <c r="O353" i="12"/>
  <c r="S353" i="12"/>
  <c r="F353" i="12"/>
  <c r="K353" i="12" s="1"/>
  <c r="L354" i="12" s="1"/>
  <c r="B354" i="12" s="1"/>
  <c r="D387" i="10"/>
  <c r="G388" i="10"/>
  <c r="N389" i="10"/>
  <c r="C387" i="10"/>
  <c r="U387" i="10" s="1"/>
  <c r="J389" i="10"/>
  <c r="H578" i="5"/>
  <c r="E579" i="5"/>
  <c r="F579" i="5" s="1"/>
  <c r="B580" i="5" s="1"/>
  <c r="N293" i="9"/>
  <c r="G292" i="9"/>
  <c r="D291" i="9"/>
  <c r="C291" i="9"/>
  <c r="J293" i="9"/>
  <c r="N355" i="12" l="1"/>
  <c r="D353" i="12"/>
  <c r="G354" i="12"/>
  <c r="J355" i="12"/>
  <c r="C353" i="12"/>
  <c r="G580" i="5"/>
  <c r="D579" i="5"/>
  <c r="C579" i="5"/>
  <c r="T387" i="10"/>
  <c r="H387" i="10"/>
  <c r="E388" i="10"/>
  <c r="F388" i="10" s="1"/>
  <c r="V387" i="10"/>
  <c r="K388" i="10" s="1"/>
  <c r="L389" i="10" s="1"/>
  <c r="E292" i="9"/>
  <c r="H291" i="9"/>
  <c r="T353" i="12" l="1"/>
  <c r="H353" i="12"/>
  <c r="E354" i="12"/>
  <c r="U353" i="12"/>
  <c r="V353" i="12" s="1"/>
  <c r="F292" i="9"/>
  <c r="K292" i="9" s="1"/>
  <c r="M293" i="9"/>
  <c r="H579" i="5"/>
  <c r="E580" i="5"/>
  <c r="F580" i="5" s="1"/>
  <c r="B581" i="5" s="1"/>
  <c r="S388" i="10"/>
  <c r="M389" i="10"/>
  <c r="B389" i="10" s="1"/>
  <c r="P388" i="10"/>
  <c r="R388" i="10"/>
  <c r="O388" i="10"/>
  <c r="Q388" i="10"/>
  <c r="R354" i="12" l="1"/>
  <c r="P354" i="12"/>
  <c r="Q354" i="12"/>
  <c r="M355" i="12"/>
  <c r="F354" i="12"/>
  <c r="K354" i="12" s="1"/>
  <c r="L355" i="12" s="1"/>
  <c r="O354" i="12"/>
  <c r="S354" i="12"/>
  <c r="G389" i="10"/>
  <c r="D388" i="10"/>
  <c r="N390" i="10"/>
  <c r="C388" i="10"/>
  <c r="U388" i="10" s="1"/>
  <c r="J390" i="10"/>
  <c r="D580" i="5"/>
  <c r="G581" i="5"/>
  <c r="C580" i="5"/>
  <c r="B293" i="9"/>
  <c r="L293" i="9"/>
  <c r="B355" i="12" l="1"/>
  <c r="N356" i="12" s="1"/>
  <c r="H388" i="10"/>
  <c r="T388" i="10"/>
  <c r="E389" i="10"/>
  <c r="F389" i="10" s="1"/>
  <c r="V388" i="10"/>
  <c r="K389" i="10" s="1"/>
  <c r="L390" i="10" s="1"/>
  <c r="G293" i="9"/>
  <c r="D292" i="9"/>
  <c r="N294" i="9"/>
  <c r="C292" i="9"/>
  <c r="J294" i="9"/>
  <c r="H580" i="5"/>
  <c r="E581" i="5"/>
  <c r="F581" i="5" s="1"/>
  <c r="B582" i="5" s="1"/>
  <c r="G355" i="12" l="1"/>
  <c r="D354" i="12"/>
  <c r="J356" i="12"/>
  <c r="C354" i="12"/>
  <c r="E355" i="12" s="1"/>
  <c r="S389" i="10"/>
  <c r="P389" i="10"/>
  <c r="Q389" i="10"/>
  <c r="O389" i="10"/>
  <c r="M390" i="10"/>
  <c r="B390" i="10" s="1"/>
  <c r="R389" i="10"/>
  <c r="H292" i="9"/>
  <c r="E293" i="9"/>
  <c r="G582" i="5"/>
  <c r="D581" i="5"/>
  <c r="C581" i="5"/>
  <c r="T354" i="12" l="1"/>
  <c r="H354" i="12"/>
  <c r="U354" i="12"/>
  <c r="V354" i="12" s="1"/>
  <c r="Q355" i="12"/>
  <c r="F355" i="12"/>
  <c r="K355" i="12" s="1"/>
  <c r="L356" i="12" s="1"/>
  <c r="O355" i="12"/>
  <c r="R355" i="12"/>
  <c r="M356" i="12"/>
  <c r="S355" i="12"/>
  <c r="P355" i="12"/>
  <c r="D389" i="10"/>
  <c r="N391" i="10"/>
  <c r="G390" i="10"/>
  <c r="C389" i="10"/>
  <c r="U389" i="10" s="1"/>
  <c r="J391" i="10"/>
  <c r="H581" i="5"/>
  <c r="E582" i="5"/>
  <c r="F582" i="5" s="1"/>
  <c r="B583" i="5" s="1"/>
  <c r="F293" i="9"/>
  <c r="K293" i="9" s="1"/>
  <c r="M294" i="9"/>
  <c r="B356" i="12" l="1"/>
  <c r="C355" i="12" s="1"/>
  <c r="G583" i="5"/>
  <c r="D582" i="5"/>
  <c r="C582" i="5"/>
  <c r="H389" i="10"/>
  <c r="T389" i="10"/>
  <c r="E390" i="10"/>
  <c r="F390" i="10" s="1"/>
  <c r="V389" i="10"/>
  <c r="K390" i="10" s="1"/>
  <c r="L391" i="10" s="1"/>
  <c r="L294" i="9"/>
  <c r="B294" i="9"/>
  <c r="G356" i="12" l="1"/>
  <c r="N357" i="12"/>
  <c r="D355" i="12"/>
  <c r="J357" i="12"/>
  <c r="U355" i="12"/>
  <c r="V355" i="12" s="1"/>
  <c r="H355" i="12"/>
  <c r="T355" i="12"/>
  <c r="E356" i="12"/>
  <c r="R390" i="10"/>
  <c r="Q390" i="10"/>
  <c r="O390" i="10"/>
  <c r="S390" i="10"/>
  <c r="P390" i="10"/>
  <c r="M391" i="10"/>
  <c r="B391" i="10" s="1"/>
  <c r="D293" i="9"/>
  <c r="N295" i="9"/>
  <c r="G294" i="9"/>
  <c r="C293" i="9"/>
  <c r="J295" i="9"/>
  <c r="H582" i="5"/>
  <c r="E583" i="5"/>
  <c r="F583" i="5" s="1"/>
  <c r="B584" i="5" s="1"/>
  <c r="M357" i="12" l="1"/>
  <c r="O356" i="12"/>
  <c r="S356" i="12"/>
  <c r="R356" i="12"/>
  <c r="F356" i="12"/>
  <c r="K356" i="12" s="1"/>
  <c r="L357" i="12" s="1"/>
  <c r="Q356" i="12"/>
  <c r="P356" i="12"/>
  <c r="D390" i="10"/>
  <c r="G391" i="10"/>
  <c r="N392" i="10"/>
  <c r="C390" i="10"/>
  <c r="U390" i="10" s="1"/>
  <c r="J392" i="10"/>
  <c r="D583" i="5"/>
  <c r="G584" i="5"/>
  <c r="C583" i="5"/>
  <c r="E294" i="9"/>
  <c r="H293" i="9"/>
  <c r="B357" i="12" l="1"/>
  <c r="D356" i="12" s="1"/>
  <c r="T390" i="10"/>
  <c r="H390" i="10"/>
  <c r="E391" i="10"/>
  <c r="F391" i="10" s="1"/>
  <c r="V390" i="10"/>
  <c r="K391" i="10" s="1"/>
  <c r="L392" i="10" s="1"/>
  <c r="F294" i="9"/>
  <c r="K294" i="9" s="1"/>
  <c r="M295" i="9"/>
  <c r="H583" i="5"/>
  <c r="E584" i="5"/>
  <c r="F584" i="5" s="1"/>
  <c r="B585" i="5" s="1"/>
  <c r="C356" i="12" l="1"/>
  <c r="E357" i="12" s="1"/>
  <c r="J358" i="12"/>
  <c r="G357" i="12"/>
  <c r="N358" i="12"/>
  <c r="M392" i="10"/>
  <c r="B392" i="10" s="1"/>
  <c r="O391" i="10"/>
  <c r="P391" i="10"/>
  <c r="R391" i="10"/>
  <c r="S391" i="10"/>
  <c r="Q391" i="10"/>
  <c r="D584" i="5"/>
  <c r="G585" i="5"/>
  <c r="C584" i="5"/>
  <c r="L295" i="9"/>
  <c r="B295" i="9"/>
  <c r="T356" i="12" l="1"/>
  <c r="U356" i="12"/>
  <c r="V356" i="12" s="1"/>
  <c r="H356" i="12"/>
  <c r="P357" i="12"/>
  <c r="O357" i="12"/>
  <c r="F357" i="12"/>
  <c r="K357" i="12" s="1"/>
  <c r="L358" i="12" s="1"/>
  <c r="M358" i="12"/>
  <c r="S357" i="12"/>
  <c r="Q357" i="12"/>
  <c r="R357" i="12"/>
  <c r="D391" i="10"/>
  <c r="G392" i="10"/>
  <c r="N393" i="10"/>
  <c r="C391" i="10"/>
  <c r="U391" i="10" s="1"/>
  <c r="J393" i="10"/>
  <c r="D294" i="9"/>
  <c r="N296" i="9"/>
  <c r="G295" i="9"/>
  <c r="C294" i="9"/>
  <c r="J296" i="9"/>
  <c r="H584" i="5"/>
  <c r="E585" i="5"/>
  <c r="F585" i="5" s="1"/>
  <c r="B586" i="5" s="1"/>
  <c r="B358" i="12" l="1"/>
  <c r="J359" i="12" s="1"/>
  <c r="D585" i="5"/>
  <c r="G586" i="5"/>
  <c r="C585" i="5"/>
  <c r="T391" i="10"/>
  <c r="H391" i="10"/>
  <c r="E392" i="10"/>
  <c r="F392" i="10" s="1"/>
  <c r="V391" i="10"/>
  <c r="K392" i="10" s="1"/>
  <c r="L393" i="10" s="1"/>
  <c r="E295" i="9"/>
  <c r="H294" i="9"/>
  <c r="N359" i="12" l="1"/>
  <c r="D357" i="12"/>
  <c r="C357" i="12"/>
  <c r="U357" i="12" s="1"/>
  <c r="V357" i="12" s="1"/>
  <c r="G358" i="12"/>
  <c r="S392" i="10"/>
  <c r="Q392" i="10"/>
  <c r="O392" i="10"/>
  <c r="M393" i="10"/>
  <c r="B393" i="10" s="1"/>
  <c r="R392" i="10"/>
  <c r="P392" i="10"/>
  <c r="H585" i="5"/>
  <c r="E586" i="5"/>
  <c r="F586" i="5" s="1"/>
  <c r="B587" i="5" s="1"/>
  <c r="M296" i="9"/>
  <c r="F295" i="9"/>
  <c r="K295" i="9" s="1"/>
  <c r="H357" i="12" l="1"/>
  <c r="T357" i="12"/>
  <c r="E358" i="12"/>
  <c r="P358" i="12" s="1"/>
  <c r="G393" i="10"/>
  <c r="N394" i="10"/>
  <c r="D392" i="10"/>
  <c r="C392" i="10"/>
  <c r="U392" i="10" s="1"/>
  <c r="J394" i="10"/>
  <c r="D586" i="5"/>
  <c r="G587" i="5"/>
  <c r="C586" i="5"/>
  <c r="L296" i="9"/>
  <c r="B296" i="9"/>
  <c r="M359" i="12" l="1"/>
  <c r="F358" i="12"/>
  <c r="K358" i="12" s="1"/>
  <c r="L359" i="12" s="1"/>
  <c r="R358" i="12"/>
  <c r="O358" i="12"/>
  <c r="S358" i="12"/>
  <c r="Q358" i="12"/>
  <c r="H392" i="10"/>
  <c r="T392" i="10"/>
  <c r="E393" i="10"/>
  <c r="F393" i="10" s="1"/>
  <c r="V392" i="10"/>
  <c r="K393" i="10" s="1"/>
  <c r="L394" i="10" s="1"/>
  <c r="D295" i="9"/>
  <c r="N297" i="9"/>
  <c r="G296" i="9"/>
  <c r="C295" i="9"/>
  <c r="J297" i="9"/>
  <c r="H586" i="5"/>
  <c r="E587" i="5"/>
  <c r="F587" i="5" s="1"/>
  <c r="B588" i="5" s="1"/>
  <c r="B359" i="12" l="1"/>
  <c r="D358" i="12" s="1"/>
  <c r="D587" i="5"/>
  <c r="G588" i="5"/>
  <c r="C587" i="5"/>
  <c r="H295" i="9"/>
  <c r="E296" i="9"/>
  <c r="S393" i="10"/>
  <c r="P393" i="10"/>
  <c r="Q393" i="10"/>
  <c r="R393" i="10"/>
  <c r="O393" i="10"/>
  <c r="M394" i="10"/>
  <c r="B394" i="10" s="1"/>
  <c r="G359" i="12" l="1"/>
  <c r="J360" i="12"/>
  <c r="N360" i="12"/>
  <c r="C358" i="12"/>
  <c r="E359" i="12" s="1"/>
  <c r="N395" i="10"/>
  <c r="G394" i="10"/>
  <c r="D393" i="10"/>
  <c r="C393" i="10"/>
  <c r="U393" i="10" s="1"/>
  <c r="J395" i="10"/>
  <c r="F296" i="9"/>
  <c r="K296" i="9" s="1"/>
  <c r="M297" i="9"/>
  <c r="H587" i="5"/>
  <c r="E588" i="5"/>
  <c r="F588" i="5" s="1"/>
  <c r="B589" i="5" s="1"/>
  <c r="U358" i="12" l="1"/>
  <c r="V358" i="12" s="1"/>
  <c r="S359" i="12"/>
  <c r="H358" i="12"/>
  <c r="T358" i="12"/>
  <c r="O359" i="12"/>
  <c r="M360" i="12"/>
  <c r="Q359" i="12"/>
  <c r="R359" i="12"/>
  <c r="F359" i="12"/>
  <c r="K359" i="12" s="1"/>
  <c r="L360" i="12" s="1"/>
  <c r="P359" i="12"/>
  <c r="L297" i="9"/>
  <c r="B297" i="9"/>
  <c r="T393" i="10"/>
  <c r="E394" i="10"/>
  <c r="F394" i="10" s="1"/>
  <c r="H393" i="10"/>
  <c r="V393" i="10"/>
  <c r="K394" i="10" s="1"/>
  <c r="L395" i="10" s="1"/>
  <c r="G589" i="5"/>
  <c r="D588" i="5"/>
  <c r="C588" i="5"/>
  <c r="B360" i="12" l="1"/>
  <c r="C359" i="12" s="1"/>
  <c r="T359" i="12" s="1"/>
  <c r="D296" i="9"/>
  <c r="C296" i="9"/>
  <c r="N298" i="9"/>
  <c r="G297" i="9"/>
  <c r="J298" i="9"/>
  <c r="Q394" i="10"/>
  <c r="R394" i="10"/>
  <c r="O394" i="10"/>
  <c r="M395" i="10"/>
  <c r="B395" i="10" s="1"/>
  <c r="P394" i="10"/>
  <c r="S394" i="10"/>
  <c r="H588" i="5"/>
  <c r="E589" i="5"/>
  <c r="F589" i="5" s="1"/>
  <c r="B590" i="5" s="1"/>
  <c r="H359" i="12" l="1"/>
  <c r="G360" i="12"/>
  <c r="E360" i="12"/>
  <c r="F360" i="12" s="1"/>
  <c r="K360" i="12" s="1"/>
  <c r="L361" i="12" s="1"/>
  <c r="U359" i="12"/>
  <c r="V359" i="12" s="1"/>
  <c r="N361" i="12"/>
  <c r="D359" i="12"/>
  <c r="J361" i="12"/>
  <c r="G590" i="5"/>
  <c r="D589" i="5"/>
  <c r="C589" i="5"/>
  <c r="H296" i="9"/>
  <c r="E297" i="9"/>
  <c r="N396" i="10"/>
  <c r="D394" i="10"/>
  <c r="G395" i="10"/>
  <c r="C394" i="10"/>
  <c r="U394" i="10" s="1"/>
  <c r="J396" i="10"/>
  <c r="S360" i="12" l="1"/>
  <c r="R360" i="12"/>
  <c r="Q360" i="12"/>
  <c r="M361" i="12"/>
  <c r="B361" i="12" s="1"/>
  <c r="O360" i="12"/>
  <c r="P360" i="12"/>
  <c r="F297" i="9"/>
  <c r="K297" i="9" s="1"/>
  <c r="M298" i="9"/>
  <c r="E395" i="10"/>
  <c r="F395" i="10" s="1"/>
  <c r="H394" i="10"/>
  <c r="T394" i="10"/>
  <c r="V394" i="10"/>
  <c r="K395" i="10" s="1"/>
  <c r="L396" i="10" s="1"/>
  <c r="H589" i="5"/>
  <c r="E590" i="5"/>
  <c r="F590" i="5" s="1"/>
  <c r="B591" i="5" s="1"/>
  <c r="N362" i="12" l="1"/>
  <c r="D360" i="12"/>
  <c r="G361" i="12"/>
  <c r="J362" i="12"/>
  <c r="C360" i="12"/>
  <c r="O395" i="10"/>
  <c r="P395" i="10"/>
  <c r="M396" i="10"/>
  <c r="B396" i="10" s="1"/>
  <c r="S395" i="10"/>
  <c r="Q395" i="10"/>
  <c r="R395" i="10"/>
  <c r="D590" i="5"/>
  <c r="G591" i="5"/>
  <c r="C590" i="5"/>
  <c r="L298" i="9"/>
  <c r="B298" i="9"/>
  <c r="H360" i="12" l="1"/>
  <c r="U360" i="12"/>
  <c r="V360" i="12" s="1"/>
  <c r="T360" i="12"/>
  <c r="E361" i="12"/>
  <c r="G396" i="10"/>
  <c r="N397" i="10"/>
  <c r="D395" i="10"/>
  <c r="C395" i="10"/>
  <c r="U395" i="10" s="1"/>
  <c r="J397" i="10"/>
  <c r="D297" i="9"/>
  <c r="N299" i="9"/>
  <c r="G298" i="9"/>
  <c r="C297" i="9"/>
  <c r="J299" i="9"/>
  <c r="H590" i="5"/>
  <c r="E591" i="5"/>
  <c r="F591" i="5" s="1"/>
  <c r="B592" i="5" s="1"/>
  <c r="R361" i="12" l="1"/>
  <c r="M362" i="12"/>
  <c r="Q361" i="12"/>
  <c r="O361" i="12"/>
  <c r="F361" i="12"/>
  <c r="K361" i="12" s="1"/>
  <c r="L362" i="12" s="1"/>
  <c r="B362" i="12" s="1"/>
  <c r="P361" i="12"/>
  <c r="S361" i="12"/>
  <c r="T395" i="10"/>
  <c r="E396" i="10"/>
  <c r="F396" i="10" s="1"/>
  <c r="V395" i="10"/>
  <c r="K396" i="10" s="1"/>
  <c r="L397" i="10" s="1"/>
  <c r="H395" i="10"/>
  <c r="E298" i="9"/>
  <c r="H297" i="9"/>
  <c r="G592" i="5"/>
  <c r="D591" i="5"/>
  <c r="C591" i="5"/>
  <c r="D361" i="12" l="1"/>
  <c r="J363" i="12"/>
  <c r="C361" i="12"/>
  <c r="G362" i="12"/>
  <c r="N363" i="12"/>
  <c r="H591" i="5"/>
  <c r="E592" i="5"/>
  <c r="F592" i="5" s="1"/>
  <c r="B593" i="5" s="1"/>
  <c r="M299" i="9"/>
  <c r="F298" i="9"/>
  <c r="K298" i="9" s="1"/>
  <c r="M397" i="10"/>
  <c r="B397" i="10" s="1"/>
  <c r="S396" i="10"/>
  <c r="Q396" i="10"/>
  <c r="O396" i="10"/>
  <c r="P396" i="10"/>
  <c r="R396" i="10"/>
  <c r="H361" i="12" l="1"/>
  <c r="T361" i="12"/>
  <c r="U361" i="12"/>
  <c r="V361" i="12" s="1"/>
  <c r="E362" i="12"/>
  <c r="G397" i="10"/>
  <c r="D396" i="10"/>
  <c r="N398" i="10"/>
  <c r="C396" i="10"/>
  <c r="U396" i="10" s="1"/>
  <c r="J398" i="10"/>
  <c r="L299" i="9"/>
  <c r="B299" i="9"/>
  <c r="D592" i="5"/>
  <c r="G593" i="5"/>
  <c r="C592" i="5"/>
  <c r="F362" i="12" l="1"/>
  <c r="K362" i="12" s="1"/>
  <c r="L363" i="12" s="1"/>
  <c r="R362" i="12"/>
  <c r="M363" i="12"/>
  <c r="S362" i="12"/>
  <c r="O362" i="12"/>
  <c r="Q362" i="12"/>
  <c r="P362" i="12"/>
  <c r="T396" i="10"/>
  <c r="H396" i="10"/>
  <c r="E397" i="10"/>
  <c r="F397" i="10" s="1"/>
  <c r="V396" i="10"/>
  <c r="H592" i="5"/>
  <c r="E593" i="5"/>
  <c r="F593" i="5" s="1"/>
  <c r="B594" i="5" s="1"/>
  <c r="D298" i="9"/>
  <c r="N300" i="9"/>
  <c r="G299" i="9"/>
  <c r="C298" i="9"/>
  <c r="J300" i="9"/>
  <c r="K397" i="10" l="1"/>
  <c r="L398" i="10" s="1"/>
  <c r="B363" i="12"/>
  <c r="D362" i="12" s="1"/>
  <c r="G594" i="5"/>
  <c r="D593" i="5"/>
  <c r="C593" i="5"/>
  <c r="P397" i="10"/>
  <c r="Q397" i="10"/>
  <c r="R397" i="10"/>
  <c r="O397" i="10"/>
  <c r="M398" i="10"/>
  <c r="B398" i="10" s="1"/>
  <c r="S397" i="10"/>
  <c r="H298" i="9"/>
  <c r="E299" i="9"/>
  <c r="J364" i="12" l="1"/>
  <c r="C362" i="12"/>
  <c r="N364" i="12"/>
  <c r="G363" i="12"/>
  <c r="T362" i="12"/>
  <c r="E363" i="12"/>
  <c r="U362" i="12"/>
  <c r="V362" i="12" s="1"/>
  <c r="H362" i="12"/>
  <c r="N399" i="10"/>
  <c r="D397" i="10"/>
  <c r="G398" i="10"/>
  <c r="C397" i="10"/>
  <c r="U397" i="10" s="1"/>
  <c r="J399" i="10"/>
  <c r="M300" i="9"/>
  <c r="F299" i="9"/>
  <c r="K299" i="9" s="1"/>
  <c r="H593" i="5"/>
  <c r="E594" i="5"/>
  <c r="F594" i="5" s="1"/>
  <c r="B595" i="5" s="1"/>
  <c r="Q363" i="12" l="1"/>
  <c r="S363" i="12"/>
  <c r="F363" i="12"/>
  <c r="K363" i="12" s="1"/>
  <c r="L364" i="12" s="1"/>
  <c r="O363" i="12"/>
  <c r="R363" i="12"/>
  <c r="M364" i="12"/>
  <c r="P363" i="12"/>
  <c r="H397" i="10"/>
  <c r="T397" i="10"/>
  <c r="V397" i="10"/>
  <c r="E398" i="10"/>
  <c r="F398" i="10" s="1"/>
  <c r="D594" i="5"/>
  <c r="G595" i="5"/>
  <c r="C594" i="5"/>
  <c r="L300" i="9"/>
  <c r="B300" i="9"/>
  <c r="K398" i="10" l="1"/>
  <c r="L399" i="10" s="1"/>
  <c r="B364" i="12"/>
  <c r="N365" i="12" s="1"/>
  <c r="H594" i="5"/>
  <c r="E595" i="5"/>
  <c r="F595" i="5" s="1"/>
  <c r="B596" i="5" s="1"/>
  <c r="R398" i="10"/>
  <c r="O398" i="10"/>
  <c r="P398" i="10"/>
  <c r="S398" i="10"/>
  <c r="Q398" i="10"/>
  <c r="M399" i="10"/>
  <c r="B399" i="10" s="1"/>
  <c r="N301" i="9"/>
  <c r="G300" i="9"/>
  <c r="D299" i="9"/>
  <c r="C299" i="9"/>
  <c r="J301" i="9"/>
  <c r="G364" i="12" l="1"/>
  <c r="J365" i="12"/>
  <c r="D363" i="12"/>
  <c r="C363" i="12"/>
  <c r="U363" i="12" s="1"/>
  <c r="V363" i="12" s="1"/>
  <c r="N400" i="10"/>
  <c r="G399" i="10"/>
  <c r="D398" i="10"/>
  <c r="C398" i="10"/>
  <c r="U398" i="10" s="1"/>
  <c r="J400" i="10"/>
  <c r="H299" i="9"/>
  <c r="E300" i="9"/>
  <c r="G596" i="5"/>
  <c r="D595" i="5"/>
  <c r="C595" i="5"/>
  <c r="T363" i="12" l="1"/>
  <c r="H363" i="12"/>
  <c r="E364" i="12"/>
  <c r="R364" i="12" s="1"/>
  <c r="H595" i="5"/>
  <c r="E596" i="5"/>
  <c r="F596" i="5" s="1"/>
  <c r="B597" i="5" s="1"/>
  <c r="E399" i="10"/>
  <c r="F399" i="10" s="1"/>
  <c r="H398" i="10"/>
  <c r="T398" i="10"/>
  <c r="V398" i="10"/>
  <c r="F300" i="9"/>
  <c r="K300" i="9" s="1"/>
  <c r="M301" i="9"/>
  <c r="K399" i="10" l="1"/>
  <c r="L400" i="10" s="1"/>
  <c r="F364" i="12"/>
  <c r="K364" i="12" s="1"/>
  <c r="L365" i="12" s="1"/>
  <c r="M365" i="12"/>
  <c r="S364" i="12"/>
  <c r="P364" i="12"/>
  <c r="Q364" i="12"/>
  <c r="O364" i="12"/>
  <c r="L301" i="9"/>
  <c r="B301" i="9"/>
  <c r="Q399" i="10"/>
  <c r="M400" i="10"/>
  <c r="B400" i="10" s="1"/>
  <c r="P399" i="10"/>
  <c r="R399" i="10"/>
  <c r="S399" i="10"/>
  <c r="O399" i="10"/>
  <c r="G597" i="5"/>
  <c r="D596" i="5"/>
  <c r="C596" i="5"/>
  <c r="B365" i="12" l="1"/>
  <c r="C364" i="12" s="1"/>
  <c r="H364" i="12" s="1"/>
  <c r="N401" i="10"/>
  <c r="G400" i="10"/>
  <c r="D399" i="10"/>
  <c r="C399" i="10"/>
  <c r="U399" i="10" s="1"/>
  <c r="J401" i="10"/>
  <c r="G301" i="9"/>
  <c r="D300" i="9"/>
  <c r="N302" i="9"/>
  <c r="C300" i="9"/>
  <c r="J302" i="9"/>
  <c r="H596" i="5"/>
  <c r="E597" i="5"/>
  <c r="F597" i="5" s="1"/>
  <c r="B598" i="5" s="1"/>
  <c r="U364" i="12" l="1"/>
  <c r="V364" i="12" s="1"/>
  <c r="E365" i="12"/>
  <c r="M366" i="12" s="1"/>
  <c r="T364" i="12"/>
  <c r="N366" i="12"/>
  <c r="D364" i="12"/>
  <c r="J366" i="12"/>
  <c r="G365" i="12"/>
  <c r="G598" i="5"/>
  <c r="D597" i="5"/>
  <c r="C597" i="5"/>
  <c r="T399" i="10"/>
  <c r="H399" i="10"/>
  <c r="E400" i="10"/>
  <c r="F400" i="10" s="1"/>
  <c r="V399" i="10"/>
  <c r="K400" i="10" s="1"/>
  <c r="L401" i="10" s="1"/>
  <c r="E301" i="9"/>
  <c r="H300" i="9"/>
  <c r="F365" i="12" l="1"/>
  <c r="K365" i="12" s="1"/>
  <c r="L366" i="12" s="1"/>
  <c r="B366" i="12" s="1"/>
  <c r="C365" i="12" s="1"/>
  <c r="O365" i="12"/>
  <c r="P365" i="12"/>
  <c r="S365" i="12"/>
  <c r="R365" i="12"/>
  <c r="Q365" i="12"/>
  <c r="S400" i="10"/>
  <c r="P400" i="10"/>
  <c r="Q400" i="10"/>
  <c r="M401" i="10"/>
  <c r="B401" i="10" s="1"/>
  <c r="O400" i="10"/>
  <c r="R400" i="10"/>
  <c r="H597" i="5"/>
  <c r="E598" i="5"/>
  <c r="F598" i="5" s="1"/>
  <c r="B599" i="5" s="1"/>
  <c r="M302" i="9"/>
  <c r="F301" i="9"/>
  <c r="K301" i="9" s="1"/>
  <c r="N367" i="12" l="1"/>
  <c r="D365" i="12"/>
  <c r="G366" i="12"/>
  <c r="J367" i="12"/>
  <c r="U365" i="12"/>
  <c r="V365" i="12" s="1"/>
  <c r="E366" i="12"/>
  <c r="H365" i="12"/>
  <c r="T365" i="12"/>
  <c r="G401" i="10"/>
  <c r="D400" i="10"/>
  <c r="N402" i="10"/>
  <c r="C400" i="10"/>
  <c r="U400" i="10" s="1"/>
  <c r="J402" i="10"/>
  <c r="L302" i="9"/>
  <c r="B302" i="9"/>
  <c r="G599" i="5"/>
  <c r="D598" i="5"/>
  <c r="C598" i="5"/>
  <c r="F366" i="12" l="1"/>
  <c r="K366" i="12" s="1"/>
  <c r="L367" i="12" s="1"/>
  <c r="O366" i="12"/>
  <c r="Q366" i="12"/>
  <c r="P366" i="12"/>
  <c r="R366" i="12"/>
  <c r="M367" i="12"/>
  <c r="S366" i="12"/>
  <c r="T400" i="10"/>
  <c r="E401" i="10"/>
  <c r="F401" i="10" s="1"/>
  <c r="H400" i="10"/>
  <c r="V400" i="10"/>
  <c r="H598" i="5"/>
  <c r="E599" i="5"/>
  <c r="F599" i="5" s="1"/>
  <c r="B600" i="5" s="1"/>
  <c r="D301" i="9"/>
  <c r="N303" i="9"/>
  <c r="G302" i="9"/>
  <c r="C301" i="9"/>
  <c r="J303" i="9"/>
  <c r="K401" i="10" l="1"/>
  <c r="L402" i="10" s="1"/>
  <c r="B367" i="12"/>
  <c r="G600" i="5"/>
  <c r="D599" i="5"/>
  <c r="C599" i="5"/>
  <c r="S401" i="10"/>
  <c r="P401" i="10"/>
  <c r="R401" i="10"/>
  <c r="M402" i="10"/>
  <c r="B402" i="10" s="1"/>
  <c r="Q401" i="10"/>
  <c r="O401" i="10"/>
  <c r="E302" i="9"/>
  <c r="H301" i="9"/>
  <c r="G367" i="12" l="1"/>
  <c r="N368" i="12"/>
  <c r="D366" i="12"/>
  <c r="J368" i="12"/>
  <c r="C366" i="12"/>
  <c r="N403" i="10"/>
  <c r="G402" i="10"/>
  <c r="D401" i="10"/>
  <c r="C401" i="10"/>
  <c r="U401" i="10" s="1"/>
  <c r="J403" i="10"/>
  <c r="M303" i="9"/>
  <c r="F302" i="9"/>
  <c r="K302" i="9" s="1"/>
  <c r="H599" i="5"/>
  <c r="E600" i="5"/>
  <c r="F600" i="5" s="1"/>
  <c r="B601" i="5" s="1"/>
  <c r="T366" i="12" l="1"/>
  <c r="H366" i="12"/>
  <c r="E367" i="12"/>
  <c r="U366" i="12"/>
  <c r="V366" i="12" s="1"/>
  <c r="D600" i="5"/>
  <c r="G601" i="5"/>
  <c r="C600" i="5"/>
  <c r="E402" i="10"/>
  <c r="F402" i="10" s="1"/>
  <c r="T401" i="10"/>
  <c r="H401" i="10"/>
  <c r="V401" i="10"/>
  <c r="B303" i="9"/>
  <c r="L303" i="9"/>
  <c r="K402" i="10" l="1"/>
  <c r="L403" i="10" s="1"/>
  <c r="S367" i="12"/>
  <c r="P367" i="12"/>
  <c r="Q367" i="12"/>
  <c r="R367" i="12"/>
  <c r="M368" i="12"/>
  <c r="F367" i="12"/>
  <c r="K367" i="12" s="1"/>
  <c r="L368" i="12" s="1"/>
  <c r="O367" i="12"/>
  <c r="M403" i="10"/>
  <c r="B403" i="10" s="1"/>
  <c r="Q402" i="10"/>
  <c r="O402" i="10"/>
  <c r="P402" i="10"/>
  <c r="S402" i="10"/>
  <c r="R402" i="10"/>
  <c r="C302" i="9"/>
  <c r="D302" i="9"/>
  <c r="G303" i="9"/>
  <c r="N304" i="9"/>
  <c r="J304" i="9"/>
  <c r="H600" i="5"/>
  <c r="E601" i="5"/>
  <c r="F601" i="5" s="1"/>
  <c r="B602" i="5" s="1"/>
  <c r="B368" i="12" l="1"/>
  <c r="N369" i="12" s="1"/>
  <c r="N404" i="10"/>
  <c r="G403" i="10"/>
  <c r="D402" i="10"/>
  <c r="C402" i="10"/>
  <c r="U402" i="10" s="1"/>
  <c r="J404" i="10"/>
  <c r="E303" i="9"/>
  <c r="H302" i="9"/>
  <c r="D601" i="5"/>
  <c r="G602" i="5"/>
  <c r="C601" i="5"/>
  <c r="J369" i="12" l="1"/>
  <c r="G368" i="12"/>
  <c r="D367" i="12"/>
  <c r="C367" i="12"/>
  <c r="U367" i="12" s="1"/>
  <c r="V367" i="12" s="1"/>
  <c r="M304" i="9"/>
  <c r="F303" i="9"/>
  <c r="K303" i="9" s="1"/>
  <c r="H601" i="5"/>
  <c r="E602" i="5"/>
  <c r="F602" i="5" s="1"/>
  <c r="B603" i="5" s="1"/>
  <c r="H402" i="10"/>
  <c r="T402" i="10"/>
  <c r="E403" i="10"/>
  <c r="F403" i="10" s="1"/>
  <c r="V402" i="10"/>
  <c r="K403" i="10" s="1"/>
  <c r="L404" i="10" s="1"/>
  <c r="T367" i="12" l="1"/>
  <c r="E368" i="12"/>
  <c r="S368" i="12" s="1"/>
  <c r="H367" i="12"/>
  <c r="R403" i="10"/>
  <c r="O403" i="10"/>
  <c r="S403" i="10"/>
  <c r="P403" i="10"/>
  <c r="M404" i="10"/>
  <c r="B404" i="10" s="1"/>
  <c r="Q403" i="10"/>
  <c r="D602" i="5"/>
  <c r="G603" i="5"/>
  <c r="C602" i="5"/>
  <c r="L304" i="9"/>
  <c r="B304" i="9"/>
  <c r="M369" i="12" l="1"/>
  <c r="F368" i="12"/>
  <c r="K368" i="12" s="1"/>
  <c r="L369" i="12" s="1"/>
  <c r="Q368" i="12"/>
  <c r="O368" i="12"/>
  <c r="R368" i="12"/>
  <c r="P368" i="12"/>
  <c r="N405" i="10"/>
  <c r="G404" i="10"/>
  <c r="D403" i="10"/>
  <c r="C403" i="10"/>
  <c r="U403" i="10" s="1"/>
  <c r="J405" i="10"/>
  <c r="D303" i="9"/>
  <c r="N305" i="9"/>
  <c r="G304" i="9"/>
  <c r="C303" i="9"/>
  <c r="J305" i="9"/>
  <c r="H602" i="5"/>
  <c r="E603" i="5"/>
  <c r="F603" i="5" s="1"/>
  <c r="B604" i="5" s="1"/>
  <c r="B369" i="12" l="1"/>
  <c r="J370" i="12" s="1"/>
  <c r="T403" i="10"/>
  <c r="H403" i="10"/>
  <c r="E404" i="10"/>
  <c r="F404" i="10" s="1"/>
  <c r="V403" i="10"/>
  <c r="K404" i="10" s="1"/>
  <c r="L405" i="10" s="1"/>
  <c r="H303" i="9"/>
  <c r="E304" i="9"/>
  <c r="G604" i="5"/>
  <c r="D603" i="5"/>
  <c r="C603" i="5"/>
  <c r="N370" i="12" l="1"/>
  <c r="G369" i="12"/>
  <c r="D368" i="12"/>
  <c r="C368" i="12"/>
  <c r="M405" i="10"/>
  <c r="B405" i="10" s="1"/>
  <c r="P404" i="10"/>
  <c r="S404" i="10"/>
  <c r="Q404" i="10"/>
  <c r="O404" i="10"/>
  <c r="R404" i="10"/>
  <c r="H603" i="5"/>
  <c r="E604" i="5"/>
  <c r="F604" i="5" s="1"/>
  <c r="B605" i="5" s="1"/>
  <c r="M305" i="9"/>
  <c r="F304" i="9"/>
  <c r="K304" i="9" s="1"/>
  <c r="U368" i="12" l="1"/>
  <c r="V368" i="12" s="1"/>
  <c r="T368" i="12"/>
  <c r="E369" i="12"/>
  <c r="H368" i="12"/>
  <c r="D404" i="10"/>
  <c r="N406" i="10"/>
  <c r="G405" i="10"/>
  <c r="C404" i="10"/>
  <c r="U404" i="10" s="1"/>
  <c r="J406" i="10"/>
  <c r="G605" i="5"/>
  <c r="D604" i="5"/>
  <c r="C604" i="5"/>
  <c r="L305" i="9"/>
  <c r="B305" i="9"/>
  <c r="R369" i="12" l="1"/>
  <c r="Q369" i="12"/>
  <c r="S369" i="12"/>
  <c r="M370" i="12"/>
  <c r="O369" i="12"/>
  <c r="P369" i="12"/>
  <c r="F369" i="12"/>
  <c r="K369" i="12" s="1"/>
  <c r="L370" i="12" s="1"/>
  <c r="E405" i="10"/>
  <c r="F405" i="10" s="1"/>
  <c r="T404" i="10"/>
  <c r="H404" i="10"/>
  <c r="V404" i="10"/>
  <c r="D304" i="9"/>
  <c r="N306" i="9"/>
  <c r="G305" i="9"/>
  <c r="C304" i="9"/>
  <c r="J306" i="9"/>
  <c r="H604" i="5"/>
  <c r="E605" i="5"/>
  <c r="F605" i="5" s="1"/>
  <c r="B606" i="5" s="1"/>
  <c r="K405" i="10" l="1"/>
  <c r="L406" i="10" s="1"/>
  <c r="B370" i="12"/>
  <c r="D369" i="12" s="1"/>
  <c r="G606" i="5"/>
  <c r="D605" i="5"/>
  <c r="C605" i="5"/>
  <c r="H304" i="9"/>
  <c r="E305" i="9"/>
  <c r="Q405" i="10"/>
  <c r="O405" i="10"/>
  <c r="P405" i="10"/>
  <c r="M406" i="10"/>
  <c r="B406" i="10" s="1"/>
  <c r="R405" i="10"/>
  <c r="S405" i="10"/>
  <c r="G370" i="12" l="1"/>
  <c r="C369" i="12"/>
  <c r="T369" i="12" s="1"/>
  <c r="J371" i="12"/>
  <c r="N371" i="12"/>
  <c r="N407" i="10"/>
  <c r="D405" i="10"/>
  <c r="G406" i="10"/>
  <c r="C405" i="10"/>
  <c r="U405" i="10" s="1"/>
  <c r="J407" i="10"/>
  <c r="M306" i="9"/>
  <c r="F305" i="9"/>
  <c r="K305" i="9" s="1"/>
  <c r="H605" i="5"/>
  <c r="E606" i="5"/>
  <c r="F606" i="5" s="1"/>
  <c r="B607" i="5" s="1"/>
  <c r="U369" i="12" l="1"/>
  <c r="V369" i="12" s="1"/>
  <c r="H369" i="12"/>
  <c r="E370" i="12"/>
  <c r="P370" i="12" s="1"/>
  <c r="L306" i="9"/>
  <c r="B306" i="9"/>
  <c r="E406" i="10"/>
  <c r="F406" i="10" s="1"/>
  <c r="H405" i="10"/>
  <c r="T405" i="10"/>
  <c r="V405" i="10"/>
  <c r="K406" i="10" s="1"/>
  <c r="L407" i="10" s="1"/>
  <c r="G607" i="5"/>
  <c r="D606" i="5"/>
  <c r="C606" i="5"/>
  <c r="Q370" i="12" l="1"/>
  <c r="O370" i="12"/>
  <c r="F370" i="12"/>
  <c r="K370" i="12" s="1"/>
  <c r="L371" i="12" s="1"/>
  <c r="S370" i="12"/>
  <c r="M371" i="12"/>
  <c r="R370" i="12"/>
  <c r="Q406" i="10"/>
  <c r="M407" i="10"/>
  <c r="B407" i="10" s="1"/>
  <c r="P406" i="10"/>
  <c r="O406" i="10"/>
  <c r="S406" i="10"/>
  <c r="R406" i="10"/>
  <c r="D305" i="9"/>
  <c r="N307" i="9"/>
  <c r="G306" i="9"/>
  <c r="C305" i="9"/>
  <c r="J307" i="9"/>
  <c r="H606" i="5"/>
  <c r="E607" i="5"/>
  <c r="F607" i="5" s="1"/>
  <c r="B608" i="5" s="1"/>
  <c r="B371" i="12" l="1"/>
  <c r="J372" i="12" s="1"/>
  <c r="N408" i="10"/>
  <c r="G407" i="10"/>
  <c r="D406" i="10"/>
  <c r="C406" i="10"/>
  <c r="U406" i="10" s="1"/>
  <c r="J408" i="10"/>
  <c r="E306" i="9"/>
  <c r="H305" i="9"/>
  <c r="D607" i="5"/>
  <c r="G608" i="5"/>
  <c r="C607" i="5"/>
  <c r="C370" i="12" l="1"/>
  <c r="E371" i="12" s="1"/>
  <c r="G371" i="12"/>
  <c r="D370" i="12"/>
  <c r="N372" i="12"/>
  <c r="M307" i="9"/>
  <c r="F306" i="9"/>
  <c r="K306" i="9" s="1"/>
  <c r="H607" i="5"/>
  <c r="E608" i="5"/>
  <c r="F608" i="5" s="1"/>
  <c r="B609" i="5" s="1"/>
  <c r="T406" i="10"/>
  <c r="H406" i="10"/>
  <c r="E407" i="10"/>
  <c r="F407" i="10" s="1"/>
  <c r="V406" i="10"/>
  <c r="K407" i="10" s="1"/>
  <c r="L408" i="10" s="1"/>
  <c r="R371" i="12" l="1"/>
  <c r="T370" i="12"/>
  <c r="U370" i="12"/>
  <c r="V370" i="12" s="1"/>
  <c r="H370" i="12"/>
  <c r="F371" i="12"/>
  <c r="K371" i="12" s="1"/>
  <c r="L372" i="12" s="1"/>
  <c r="S371" i="12"/>
  <c r="M372" i="12"/>
  <c r="P371" i="12"/>
  <c r="Q371" i="12"/>
  <c r="O371" i="12"/>
  <c r="D608" i="5"/>
  <c r="G609" i="5"/>
  <c r="C608" i="5"/>
  <c r="R407" i="10"/>
  <c r="O407" i="10"/>
  <c r="Q407" i="10"/>
  <c r="M408" i="10"/>
  <c r="B408" i="10" s="1"/>
  <c r="P407" i="10"/>
  <c r="S407" i="10"/>
  <c r="L307" i="9"/>
  <c r="B307" i="9"/>
  <c r="B372" i="12" l="1"/>
  <c r="N373" i="12" s="1"/>
  <c r="N409" i="10"/>
  <c r="D407" i="10"/>
  <c r="G408" i="10"/>
  <c r="C407" i="10"/>
  <c r="U407" i="10" s="1"/>
  <c r="J409" i="10"/>
  <c r="N308" i="9"/>
  <c r="G307" i="9"/>
  <c r="D306" i="9"/>
  <c r="C306" i="9"/>
  <c r="J308" i="9"/>
  <c r="H608" i="5"/>
  <c r="E609" i="5"/>
  <c r="F609" i="5" s="1"/>
  <c r="B610" i="5" s="1"/>
  <c r="C371" i="12" l="1"/>
  <c r="H371" i="12" s="1"/>
  <c r="J373" i="12"/>
  <c r="G372" i="12"/>
  <c r="D371" i="12"/>
  <c r="T407" i="10"/>
  <c r="E408" i="10"/>
  <c r="F408" i="10" s="1"/>
  <c r="V407" i="10"/>
  <c r="K408" i="10" s="1"/>
  <c r="L409" i="10" s="1"/>
  <c r="H407" i="10"/>
  <c r="G610" i="5"/>
  <c r="D609" i="5"/>
  <c r="C609" i="5"/>
  <c r="E307" i="9"/>
  <c r="H306" i="9"/>
  <c r="T371" i="12" l="1"/>
  <c r="U371" i="12"/>
  <c r="V371" i="12" s="1"/>
  <c r="E372" i="12"/>
  <c r="F372" i="12" s="1"/>
  <c r="K372" i="12" s="1"/>
  <c r="L373" i="12" s="1"/>
  <c r="P408" i="10"/>
  <c r="R408" i="10"/>
  <c r="M409" i="10"/>
  <c r="B409" i="10" s="1"/>
  <c r="O408" i="10"/>
  <c r="S408" i="10"/>
  <c r="Q408" i="10"/>
  <c r="M308" i="9"/>
  <c r="F307" i="9"/>
  <c r="K307" i="9" s="1"/>
  <c r="H609" i="5"/>
  <c r="E610" i="5"/>
  <c r="F610" i="5" s="1"/>
  <c r="B611" i="5" s="1"/>
  <c r="M373" i="12" l="1"/>
  <c r="B373" i="12" s="1"/>
  <c r="S372" i="12"/>
  <c r="O372" i="12"/>
  <c r="R372" i="12"/>
  <c r="Q372" i="12"/>
  <c r="P372" i="12"/>
  <c r="G409" i="10"/>
  <c r="D408" i="10"/>
  <c r="N410" i="10"/>
  <c r="C408" i="10"/>
  <c r="U408" i="10" s="1"/>
  <c r="J410" i="10"/>
  <c r="D610" i="5"/>
  <c r="G611" i="5"/>
  <c r="C610" i="5"/>
  <c r="L308" i="9"/>
  <c r="B308" i="9"/>
  <c r="J374" i="12" l="1"/>
  <c r="C372" i="12"/>
  <c r="H372" i="12" s="1"/>
  <c r="G373" i="12"/>
  <c r="D372" i="12"/>
  <c r="N374" i="12"/>
  <c r="U372" i="12"/>
  <c r="V372" i="12" s="1"/>
  <c r="E373" i="12"/>
  <c r="T408" i="10"/>
  <c r="E409" i="10"/>
  <c r="F409" i="10" s="1"/>
  <c r="H408" i="10"/>
  <c r="V408" i="10"/>
  <c r="K409" i="10" s="1"/>
  <c r="L410" i="10" s="1"/>
  <c r="G308" i="9"/>
  <c r="D307" i="9"/>
  <c r="N309" i="9"/>
  <c r="C307" i="9"/>
  <c r="J309" i="9"/>
  <c r="H610" i="5"/>
  <c r="E611" i="5"/>
  <c r="F611" i="5" s="1"/>
  <c r="B612" i="5" s="1"/>
  <c r="T372" i="12" l="1"/>
  <c r="Q373" i="12"/>
  <c r="R373" i="12"/>
  <c r="P373" i="12"/>
  <c r="M374" i="12"/>
  <c r="S373" i="12"/>
  <c r="F373" i="12"/>
  <c r="K373" i="12" s="1"/>
  <c r="L374" i="12" s="1"/>
  <c r="O373" i="12"/>
  <c r="R409" i="10"/>
  <c r="Q409" i="10"/>
  <c r="S409" i="10"/>
  <c r="M410" i="10"/>
  <c r="B410" i="10" s="1"/>
  <c r="P409" i="10"/>
  <c r="O409" i="10"/>
  <c r="G612" i="5"/>
  <c r="D611" i="5"/>
  <c r="C611" i="5"/>
  <c r="H307" i="9"/>
  <c r="E308" i="9"/>
  <c r="B374" i="12" l="1"/>
  <c r="D373" i="12" s="1"/>
  <c r="G410" i="10"/>
  <c r="D409" i="10"/>
  <c r="N411" i="10"/>
  <c r="C409" i="10"/>
  <c r="U409" i="10" s="1"/>
  <c r="J411" i="10"/>
  <c r="H611" i="5"/>
  <c r="E612" i="5"/>
  <c r="F612" i="5" s="1"/>
  <c r="B613" i="5" s="1"/>
  <c r="F308" i="9"/>
  <c r="K308" i="9" s="1"/>
  <c r="M309" i="9"/>
  <c r="N375" i="12" l="1"/>
  <c r="C373" i="12"/>
  <c r="H373" i="12" s="1"/>
  <c r="G374" i="12"/>
  <c r="J375" i="12"/>
  <c r="E410" i="10"/>
  <c r="F410" i="10" s="1"/>
  <c r="H409" i="10"/>
  <c r="T409" i="10"/>
  <c r="V409" i="10"/>
  <c r="K410" i="10" s="1"/>
  <c r="L411" i="10" s="1"/>
  <c r="G613" i="5"/>
  <c r="D612" i="5"/>
  <c r="C612" i="5"/>
  <c r="L309" i="9"/>
  <c r="B309" i="9"/>
  <c r="T373" i="12" l="1"/>
  <c r="U373" i="12"/>
  <c r="V373" i="12" s="1"/>
  <c r="E374" i="12"/>
  <c r="F374" i="12" s="1"/>
  <c r="K374" i="12" s="1"/>
  <c r="L375" i="12" s="1"/>
  <c r="H612" i="5"/>
  <c r="E613" i="5"/>
  <c r="F613" i="5" s="1"/>
  <c r="B614" i="5" s="1"/>
  <c r="Q410" i="10"/>
  <c r="P410" i="10"/>
  <c r="M411" i="10"/>
  <c r="B411" i="10" s="1"/>
  <c r="S410" i="10"/>
  <c r="R410" i="10"/>
  <c r="O410" i="10"/>
  <c r="G309" i="9"/>
  <c r="N310" i="9"/>
  <c r="D308" i="9"/>
  <c r="C308" i="9"/>
  <c r="J310" i="9"/>
  <c r="R374" i="12" l="1"/>
  <c r="Q374" i="12"/>
  <c r="P374" i="12"/>
  <c r="M375" i="12"/>
  <c r="B375" i="12" s="1"/>
  <c r="O374" i="12"/>
  <c r="S374" i="12"/>
  <c r="D410" i="10"/>
  <c r="N412" i="10"/>
  <c r="G411" i="10"/>
  <c r="C410" i="10"/>
  <c r="U410" i="10" s="1"/>
  <c r="J412" i="10"/>
  <c r="H308" i="9"/>
  <c r="E309" i="9"/>
  <c r="G614" i="5"/>
  <c r="D613" i="5"/>
  <c r="C613" i="5"/>
  <c r="D374" i="12" l="1"/>
  <c r="N376" i="12"/>
  <c r="G375" i="12"/>
  <c r="J376" i="12"/>
  <c r="C374" i="12"/>
  <c r="E375" i="12" s="1"/>
  <c r="M376" i="12" s="1"/>
  <c r="H613" i="5"/>
  <c r="E614" i="5"/>
  <c r="F614" i="5" s="1"/>
  <c r="B615" i="5" s="1"/>
  <c r="H410" i="10"/>
  <c r="T410" i="10"/>
  <c r="E411" i="10"/>
  <c r="F411" i="10" s="1"/>
  <c r="V410" i="10"/>
  <c r="K411" i="10" s="1"/>
  <c r="L412" i="10" s="1"/>
  <c r="M310" i="9"/>
  <c r="F309" i="9"/>
  <c r="K309" i="9" s="1"/>
  <c r="H374" i="12" l="1"/>
  <c r="P375" i="12"/>
  <c r="S375" i="12"/>
  <c r="R375" i="12"/>
  <c r="Q375" i="12"/>
  <c r="F375" i="12"/>
  <c r="K375" i="12" s="1"/>
  <c r="L376" i="12" s="1"/>
  <c r="B376" i="12" s="1"/>
  <c r="N377" i="12" s="1"/>
  <c r="T374" i="12"/>
  <c r="O375" i="12"/>
  <c r="U374" i="12"/>
  <c r="V374" i="12" s="1"/>
  <c r="R411" i="10"/>
  <c r="M412" i="10"/>
  <c r="B412" i="10" s="1"/>
  <c r="S411" i="10"/>
  <c r="Q411" i="10"/>
  <c r="P411" i="10"/>
  <c r="O411" i="10"/>
  <c r="B310" i="9"/>
  <c r="L310" i="9"/>
  <c r="D614" i="5"/>
  <c r="G615" i="5"/>
  <c r="C614" i="5"/>
  <c r="D375" i="12" l="1"/>
  <c r="J377" i="12"/>
  <c r="G376" i="12"/>
  <c r="C375" i="12"/>
  <c r="T375" i="12" s="1"/>
  <c r="N413" i="10"/>
  <c r="D411" i="10"/>
  <c r="G412" i="10"/>
  <c r="C411" i="10"/>
  <c r="U411" i="10" s="1"/>
  <c r="J413" i="10"/>
  <c r="G310" i="9"/>
  <c r="N311" i="9"/>
  <c r="D309" i="9"/>
  <c r="C309" i="9"/>
  <c r="J311" i="9"/>
  <c r="H614" i="5"/>
  <c r="E615" i="5"/>
  <c r="F615" i="5" s="1"/>
  <c r="B616" i="5" s="1"/>
  <c r="U375" i="12" l="1"/>
  <c r="V375" i="12" s="1"/>
  <c r="H375" i="12"/>
  <c r="E376" i="12"/>
  <c r="O376" i="12" s="1"/>
  <c r="D615" i="5"/>
  <c r="G616" i="5"/>
  <c r="C615" i="5"/>
  <c r="V411" i="10"/>
  <c r="K412" i="10" s="1"/>
  <c r="L413" i="10" s="1"/>
  <c r="T411" i="10"/>
  <c r="H411" i="10"/>
  <c r="E412" i="10"/>
  <c r="F412" i="10" s="1"/>
  <c r="H309" i="9"/>
  <c r="E310" i="9"/>
  <c r="R376" i="12" l="1"/>
  <c r="Q376" i="12"/>
  <c r="S376" i="12"/>
  <c r="M377" i="12"/>
  <c r="P376" i="12"/>
  <c r="F376" i="12"/>
  <c r="K376" i="12" s="1"/>
  <c r="L377" i="12" s="1"/>
  <c r="B377" i="12" s="1"/>
  <c r="G377" i="12" s="1"/>
  <c r="F310" i="9"/>
  <c r="K310" i="9" s="1"/>
  <c r="M311" i="9"/>
  <c r="H615" i="5"/>
  <c r="E616" i="5"/>
  <c r="F616" i="5" s="1"/>
  <c r="B617" i="5" s="1"/>
  <c r="Q412" i="10"/>
  <c r="P412" i="10"/>
  <c r="M413" i="10"/>
  <c r="B413" i="10" s="1"/>
  <c r="O412" i="10"/>
  <c r="S412" i="10"/>
  <c r="R412" i="10"/>
  <c r="J378" i="12" l="1"/>
  <c r="D376" i="12"/>
  <c r="N378" i="12"/>
  <c r="C376" i="12"/>
  <c r="U376" i="12" s="1"/>
  <c r="V376" i="12" s="1"/>
  <c r="D412" i="10"/>
  <c r="N414" i="10"/>
  <c r="G413" i="10"/>
  <c r="C412" i="10"/>
  <c r="U412" i="10" s="1"/>
  <c r="J414" i="10"/>
  <c r="G617" i="5"/>
  <c r="D616" i="5"/>
  <c r="C616" i="5"/>
  <c r="B311" i="9"/>
  <c r="L311" i="9"/>
  <c r="H376" i="12" l="1"/>
  <c r="E377" i="12"/>
  <c r="S377" i="12" s="1"/>
  <c r="T376" i="12"/>
  <c r="E413" i="10"/>
  <c r="F413" i="10" s="1"/>
  <c r="H412" i="10"/>
  <c r="T412" i="10"/>
  <c r="V412" i="10"/>
  <c r="K413" i="10" s="1"/>
  <c r="L414" i="10" s="1"/>
  <c r="N312" i="9"/>
  <c r="D310" i="9"/>
  <c r="G311" i="9"/>
  <c r="C310" i="9"/>
  <c r="J312" i="9"/>
  <c r="H616" i="5"/>
  <c r="E617" i="5"/>
  <c r="F617" i="5" s="1"/>
  <c r="B618" i="5" s="1"/>
  <c r="F377" i="12" l="1"/>
  <c r="K377" i="12" s="1"/>
  <c r="L378" i="12" s="1"/>
  <c r="M378" i="12"/>
  <c r="O377" i="12"/>
  <c r="P377" i="12"/>
  <c r="Q377" i="12"/>
  <c r="R377" i="12"/>
  <c r="G618" i="5"/>
  <c r="D617" i="5"/>
  <c r="C617" i="5"/>
  <c r="Q413" i="10"/>
  <c r="M414" i="10"/>
  <c r="B414" i="10" s="1"/>
  <c r="R413" i="10"/>
  <c r="S413" i="10"/>
  <c r="P413" i="10"/>
  <c r="O413" i="10"/>
  <c r="H310" i="9"/>
  <c r="E311" i="9"/>
  <c r="B378" i="12" l="1"/>
  <c r="N379" i="12" s="1"/>
  <c r="N415" i="10"/>
  <c r="D413" i="10"/>
  <c r="G414" i="10"/>
  <c r="C413" i="10"/>
  <c r="U413" i="10" s="1"/>
  <c r="J415" i="10"/>
  <c r="F311" i="9"/>
  <c r="K311" i="9" s="1"/>
  <c r="M312" i="9"/>
  <c r="H617" i="5"/>
  <c r="E618" i="5"/>
  <c r="F618" i="5" s="1"/>
  <c r="B619" i="5" s="1"/>
  <c r="D377" i="12" l="1"/>
  <c r="C377" i="12"/>
  <c r="J379" i="12"/>
  <c r="G378" i="12"/>
  <c r="E378" i="12"/>
  <c r="L312" i="9"/>
  <c r="B312" i="9"/>
  <c r="T413" i="10"/>
  <c r="E414" i="10"/>
  <c r="F414" i="10" s="1"/>
  <c r="H413" i="10"/>
  <c r="V413" i="10"/>
  <c r="K414" i="10" s="1"/>
  <c r="L415" i="10" s="1"/>
  <c r="D618" i="5"/>
  <c r="G619" i="5"/>
  <c r="C618" i="5"/>
  <c r="U377" i="12" l="1"/>
  <c r="V377" i="12" s="1"/>
  <c r="T377" i="12"/>
  <c r="H377" i="12"/>
  <c r="O378" i="12"/>
  <c r="M379" i="12"/>
  <c r="R378" i="12"/>
  <c r="S378" i="12"/>
  <c r="P378" i="12"/>
  <c r="Q378" i="12"/>
  <c r="F378" i="12"/>
  <c r="K378" i="12" s="1"/>
  <c r="L379" i="12" s="1"/>
  <c r="H618" i="5"/>
  <c r="E619" i="5"/>
  <c r="F619" i="5" s="1"/>
  <c r="B620" i="5" s="1"/>
  <c r="G312" i="9"/>
  <c r="N313" i="9"/>
  <c r="D311" i="9"/>
  <c r="C311" i="9"/>
  <c r="J313" i="9"/>
  <c r="Q414" i="10"/>
  <c r="R414" i="10"/>
  <c r="S414" i="10"/>
  <c r="P414" i="10"/>
  <c r="O414" i="10"/>
  <c r="M415" i="10"/>
  <c r="B415" i="10" s="1"/>
  <c r="B379" i="12" l="1"/>
  <c r="C378" i="12" s="1"/>
  <c r="N416" i="10"/>
  <c r="G415" i="10"/>
  <c r="D414" i="10"/>
  <c r="C414" i="10"/>
  <c r="U414" i="10" s="1"/>
  <c r="J416" i="10"/>
  <c r="E312" i="9"/>
  <c r="H311" i="9"/>
  <c r="D619" i="5"/>
  <c r="G620" i="5"/>
  <c r="C619" i="5"/>
  <c r="N380" i="12" l="1"/>
  <c r="G379" i="12"/>
  <c r="D378" i="12"/>
  <c r="J380" i="12"/>
  <c r="T378" i="12"/>
  <c r="E379" i="12"/>
  <c r="U378" i="12"/>
  <c r="V378" i="12" s="1"/>
  <c r="H378" i="12"/>
  <c r="T414" i="10"/>
  <c r="H414" i="10"/>
  <c r="E415" i="10"/>
  <c r="F415" i="10" s="1"/>
  <c r="V414" i="10"/>
  <c r="K415" i="10" s="1"/>
  <c r="L416" i="10" s="1"/>
  <c r="F312" i="9"/>
  <c r="K312" i="9" s="1"/>
  <c r="M313" i="9"/>
  <c r="H619" i="5"/>
  <c r="E620" i="5"/>
  <c r="F620" i="5" s="1"/>
  <c r="B621" i="5" s="1"/>
  <c r="R379" i="12" l="1"/>
  <c r="F379" i="12"/>
  <c r="K379" i="12" s="1"/>
  <c r="L380" i="12" s="1"/>
  <c r="M380" i="12"/>
  <c r="O379" i="12"/>
  <c r="S379" i="12"/>
  <c r="P379" i="12"/>
  <c r="Q379" i="12"/>
  <c r="M416" i="10"/>
  <c r="B416" i="10" s="1"/>
  <c r="P415" i="10"/>
  <c r="S415" i="10"/>
  <c r="R415" i="10"/>
  <c r="O415" i="10"/>
  <c r="Q415" i="10"/>
  <c r="D620" i="5"/>
  <c r="G621" i="5"/>
  <c r="C620" i="5"/>
  <c r="L313" i="9"/>
  <c r="B313" i="9"/>
  <c r="B380" i="12" l="1"/>
  <c r="J381" i="12" s="1"/>
  <c r="D415" i="10"/>
  <c r="G416" i="10"/>
  <c r="N417" i="10"/>
  <c r="C415" i="10"/>
  <c r="U415" i="10" s="1"/>
  <c r="J417" i="10"/>
  <c r="D312" i="9"/>
  <c r="N314" i="9"/>
  <c r="G313" i="9"/>
  <c r="C312" i="9"/>
  <c r="J314" i="9"/>
  <c r="H620" i="5"/>
  <c r="E621" i="5"/>
  <c r="F621" i="5" s="1"/>
  <c r="B622" i="5" s="1"/>
  <c r="D379" i="12" l="1"/>
  <c r="N381" i="12"/>
  <c r="G380" i="12"/>
  <c r="C379" i="12"/>
  <c r="T379" i="12" s="1"/>
  <c r="H415" i="10"/>
  <c r="E416" i="10"/>
  <c r="F416" i="10" s="1"/>
  <c r="T415" i="10"/>
  <c r="V415" i="10"/>
  <c r="H312" i="9"/>
  <c r="E313" i="9"/>
  <c r="D621" i="5"/>
  <c r="G622" i="5"/>
  <c r="C621" i="5"/>
  <c r="K416" i="10" l="1"/>
  <c r="L417" i="10" s="1"/>
  <c r="H379" i="12"/>
  <c r="U379" i="12"/>
  <c r="V379" i="12" s="1"/>
  <c r="E380" i="12"/>
  <c r="H621" i="5"/>
  <c r="E622" i="5"/>
  <c r="F622" i="5" s="1"/>
  <c r="B623" i="5" s="1"/>
  <c r="Q416" i="10"/>
  <c r="O416" i="10"/>
  <c r="S416" i="10"/>
  <c r="M417" i="10"/>
  <c r="B417" i="10" s="1"/>
  <c r="P416" i="10"/>
  <c r="R416" i="10"/>
  <c r="M314" i="9"/>
  <c r="F313" i="9"/>
  <c r="K313" i="9" s="1"/>
  <c r="S380" i="12" l="1"/>
  <c r="O380" i="12"/>
  <c r="R380" i="12"/>
  <c r="Q380" i="12"/>
  <c r="F380" i="12"/>
  <c r="K380" i="12" s="1"/>
  <c r="L381" i="12" s="1"/>
  <c r="P380" i="12"/>
  <c r="M381" i="12"/>
  <c r="N418" i="10"/>
  <c r="D416" i="10"/>
  <c r="G417" i="10"/>
  <c r="C416" i="10"/>
  <c r="U416" i="10" s="1"/>
  <c r="J418" i="10"/>
  <c r="B314" i="9"/>
  <c r="L314" i="9"/>
  <c r="D622" i="5"/>
  <c r="G623" i="5"/>
  <c r="C622" i="5"/>
  <c r="B381" i="12" l="1"/>
  <c r="D313" i="9"/>
  <c r="N315" i="9"/>
  <c r="G314" i="9"/>
  <c r="C313" i="9"/>
  <c r="J315" i="9"/>
  <c r="T416" i="10"/>
  <c r="E417" i="10"/>
  <c r="F417" i="10" s="1"/>
  <c r="H416" i="10"/>
  <c r="V416" i="10"/>
  <c r="H622" i="5"/>
  <c r="E623" i="5"/>
  <c r="F623" i="5" s="1"/>
  <c r="B624" i="5" s="1"/>
  <c r="K417" i="10" l="1"/>
  <c r="L418" i="10" s="1"/>
  <c r="N382" i="12"/>
  <c r="J382" i="12"/>
  <c r="G381" i="12"/>
  <c r="C380" i="12"/>
  <c r="D380" i="12"/>
  <c r="O417" i="10"/>
  <c r="P417" i="10"/>
  <c r="Q417" i="10"/>
  <c r="S417" i="10"/>
  <c r="M418" i="10"/>
  <c r="B418" i="10" s="1"/>
  <c r="R417" i="10"/>
  <c r="H313" i="9"/>
  <c r="E314" i="9"/>
  <c r="G624" i="5"/>
  <c r="D623" i="5"/>
  <c r="C623" i="5"/>
  <c r="U380" i="12" l="1"/>
  <c r="V380" i="12" s="1"/>
  <c r="E381" i="12"/>
  <c r="T380" i="12"/>
  <c r="H380" i="12"/>
  <c r="D417" i="10"/>
  <c r="G418" i="10"/>
  <c r="N419" i="10"/>
  <c r="C417" i="10"/>
  <c r="U417" i="10" s="1"/>
  <c r="J419" i="10"/>
  <c r="H623" i="5"/>
  <c r="E624" i="5"/>
  <c r="F624" i="5" s="1"/>
  <c r="B625" i="5" s="1"/>
  <c r="F314" i="9"/>
  <c r="K314" i="9" s="1"/>
  <c r="M315" i="9"/>
  <c r="S381" i="12" l="1"/>
  <c r="F381" i="12"/>
  <c r="K381" i="12" s="1"/>
  <c r="L382" i="12" s="1"/>
  <c r="O381" i="12"/>
  <c r="P381" i="12"/>
  <c r="M382" i="12"/>
  <c r="Q381" i="12"/>
  <c r="R381" i="12"/>
  <c r="L315" i="9"/>
  <c r="B315" i="9"/>
  <c r="T417" i="10"/>
  <c r="H417" i="10"/>
  <c r="V417" i="10"/>
  <c r="K418" i="10" s="1"/>
  <c r="L419" i="10" s="1"/>
  <c r="E418" i="10"/>
  <c r="F418" i="10" s="1"/>
  <c r="D624" i="5"/>
  <c r="G625" i="5"/>
  <c r="C624" i="5"/>
  <c r="B382" i="12" l="1"/>
  <c r="N383" i="12" s="1"/>
  <c r="P418" i="10"/>
  <c r="M419" i="10"/>
  <c r="B419" i="10" s="1"/>
  <c r="S418" i="10"/>
  <c r="O418" i="10"/>
  <c r="Q418" i="10"/>
  <c r="R418" i="10"/>
  <c r="H624" i="5"/>
  <c r="E625" i="5"/>
  <c r="F625" i="5" s="1"/>
  <c r="B626" i="5" s="1"/>
  <c r="D314" i="9"/>
  <c r="C314" i="9"/>
  <c r="N316" i="9"/>
  <c r="G315" i="9"/>
  <c r="J316" i="9"/>
  <c r="J383" i="12" l="1"/>
  <c r="G382" i="12"/>
  <c r="D381" i="12"/>
  <c r="C381" i="12"/>
  <c r="T381" i="12" s="1"/>
  <c r="N420" i="10"/>
  <c r="D418" i="10"/>
  <c r="G419" i="10"/>
  <c r="C418" i="10"/>
  <c r="U418" i="10" s="1"/>
  <c r="J420" i="10"/>
  <c r="H314" i="9"/>
  <c r="E315" i="9"/>
  <c r="G626" i="5"/>
  <c r="D625" i="5"/>
  <c r="C625" i="5"/>
  <c r="E382" i="12" l="1"/>
  <c r="Q382" i="12" s="1"/>
  <c r="U381" i="12"/>
  <c r="V381" i="12" s="1"/>
  <c r="H381" i="12"/>
  <c r="H625" i="5"/>
  <c r="E626" i="5"/>
  <c r="F626" i="5" s="1"/>
  <c r="B627" i="5" s="1"/>
  <c r="T418" i="10"/>
  <c r="E419" i="10"/>
  <c r="F419" i="10" s="1"/>
  <c r="H418" i="10"/>
  <c r="V418" i="10"/>
  <c r="F315" i="9"/>
  <c r="K315" i="9" s="1"/>
  <c r="M316" i="9"/>
  <c r="K419" i="10" l="1"/>
  <c r="L420" i="10" s="1"/>
  <c r="P382" i="12"/>
  <c r="M383" i="12"/>
  <c r="R382" i="12"/>
  <c r="O382" i="12"/>
  <c r="S382" i="12"/>
  <c r="F382" i="12"/>
  <c r="K382" i="12" s="1"/>
  <c r="L383" i="12" s="1"/>
  <c r="B383" i="12" s="1"/>
  <c r="P419" i="10"/>
  <c r="Q419" i="10"/>
  <c r="R419" i="10"/>
  <c r="O419" i="10"/>
  <c r="S419" i="10"/>
  <c r="M420" i="10"/>
  <c r="B420" i="10" s="1"/>
  <c r="B316" i="9"/>
  <c r="L316" i="9"/>
  <c r="G627" i="5"/>
  <c r="D626" i="5"/>
  <c r="C626" i="5"/>
  <c r="N384" i="12" l="1"/>
  <c r="J384" i="12"/>
  <c r="G383" i="12"/>
  <c r="D382" i="12"/>
  <c r="C382" i="12"/>
  <c r="N421" i="10"/>
  <c r="D419" i="10"/>
  <c r="G420" i="10"/>
  <c r="C419" i="10"/>
  <c r="U419" i="10" s="1"/>
  <c r="J421" i="10"/>
  <c r="N317" i="9"/>
  <c r="D315" i="9"/>
  <c r="G316" i="9"/>
  <c r="C315" i="9"/>
  <c r="J317" i="9"/>
  <c r="H626" i="5"/>
  <c r="E627" i="5"/>
  <c r="F627" i="5" s="1"/>
  <c r="B628" i="5" s="1"/>
  <c r="U382" i="12" l="1"/>
  <c r="V382" i="12" s="1"/>
  <c r="T382" i="12"/>
  <c r="E383" i="12"/>
  <c r="H382" i="12"/>
  <c r="E420" i="10"/>
  <c r="F420" i="10" s="1"/>
  <c r="H419" i="10"/>
  <c r="T419" i="10"/>
  <c r="V419" i="10"/>
  <c r="K420" i="10" s="1"/>
  <c r="L421" i="10" s="1"/>
  <c r="E316" i="9"/>
  <c r="H315" i="9"/>
  <c r="D627" i="5"/>
  <c r="G628" i="5"/>
  <c r="C627" i="5"/>
  <c r="R383" i="12" l="1"/>
  <c r="Q383" i="12"/>
  <c r="F383" i="12"/>
  <c r="K383" i="12" s="1"/>
  <c r="L384" i="12" s="1"/>
  <c r="P383" i="12"/>
  <c r="O383" i="12"/>
  <c r="M384" i="12"/>
  <c r="S383" i="12"/>
  <c r="M317" i="9"/>
  <c r="F316" i="9"/>
  <c r="K316" i="9" s="1"/>
  <c r="H627" i="5"/>
  <c r="E628" i="5"/>
  <c r="F628" i="5" s="1"/>
  <c r="B629" i="5" s="1"/>
  <c r="M421" i="10"/>
  <c r="B421" i="10" s="1"/>
  <c r="R420" i="10"/>
  <c r="Q420" i="10"/>
  <c r="O420" i="10"/>
  <c r="S420" i="10"/>
  <c r="P420" i="10"/>
  <c r="B384" i="12" l="1"/>
  <c r="D383" i="12" s="1"/>
  <c r="D420" i="10"/>
  <c r="G421" i="10"/>
  <c r="N422" i="10"/>
  <c r="C420" i="10"/>
  <c r="U420" i="10" s="1"/>
  <c r="J422" i="10"/>
  <c r="D628" i="5"/>
  <c r="G629" i="5"/>
  <c r="C628" i="5"/>
  <c r="L317" i="9"/>
  <c r="B317" i="9"/>
  <c r="G384" i="12" l="1"/>
  <c r="J385" i="12"/>
  <c r="N385" i="12"/>
  <c r="C383" i="12"/>
  <c r="U383" i="12" s="1"/>
  <c r="V383" i="12" s="1"/>
  <c r="T420" i="10"/>
  <c r="H420" i="10"/>
  <c r="E421" i="10"/>
  <c r="F421" i="10" s="1"/>
  <c r="V420" i="10"/>
  <c r="K421" i="10" s="1"/>
  <c r="L422" i="10" s="1"/>
  <c r="D316" i="9"/>
  <c r="G317" i="9"/>
  <c r="N318" i="9"/>
  <c r="C316" i="9"/>
  <c r="J318" i="9"/>
  <c r="H628" i="5"/>
  <c r="E629" i="5"/>
  <c r="F629" i="5" s="1"/>
  <c r="B630" i="5" s="1"/>
  <c r="H383" i="12" l="1"/>
  <c r="E384" i="12"/>
  <c r="P384" i="12" s="1"/>
  <c r="T383" i="12"/>
  <c r="D629" i="5"/>
  <c r="G630" i="5"/>
  <c r="C629" i="5"/>
  <c r="S421" i="10"/>
  <c r="M422" i="10"/>
  <c r="B422" i="10" s="1"/>
  <c r="O421" i="10"/>
  <c r="Q421" i="10"/>
  <c r="P421" i="10"/>
  <c r="R421" i="10"/>
  <c r="H316" i="9"/>
  <c r="E317" i="9"/>
  <c r="Q384" i="12" l="1"/>
  <c r="M385" i="12"/>
  <c r="O384" i="12"/>
  <c r="R384" i="12"/>
  <c r="S384" i="12"/>
  <c r="F384" i="12"/>
  <c r="K384" i="12" s="1"/>
  <c r="L385" i="12" s="1"/>
  <c r="B385" i="12" s="1"/>
  <c r="N423" i="10"/>
  <c r="D421" i="10"/>
  <c r="G422" i="10"/>
  <c r="C421" i="10"/>
  <c r="U421" i="10" s="1"/>
  <c r="J423" i="10"/>
  <c r="H629" i="5"/>
  <c r="E630" i="5"/>
  <c r="F630" i="5" s="1"/>
  <c r="B631" i="5" s="1"/>
  <c r="F317" i="9"/>
  <c r="K317" i="9" s="1"/>
  <c r="M318" i="9"/>
  <c r="N386" i="12" l="1"/>
  <c r="G385" i="12"/>
  <c r="J386" i="12"/>
  <c r="D384" i="12"/>
  <c r="C384" i="12"/>
  <c r="U384" i="12" s="1"/>
  <c r="V384" i="12" s="1"/>
  <c r="E422" i="10"/>
  <c r="F422" i="10" s="1"/>
  <c r="T421" i="10"/>
  <c r="H421" i="10"/>
  <c r="V421" i="10"/>
  <c r="L318" i="9"/>
  <c r="B318" i="9"/>
  <c r="G631" i="5"/>
  <c r="D630" i="5"/>
  <c r="C630" i="5"/>
  <c r="K422" i="10" l="1"/>
  <c r="L423" i="10" s="1"/>
  <c r="H384" i="12"/>
  <c r="E385" i="12"/>
  <c r="P385" i="12" s="1"/>
  <c r="T384" i="12"/>
  <c r="H630" i="5"/>
  <c r="E631" i="5"/>
  <c r="F631" i="5" s="1"/>
  <c r="B632" i="5" s="1"/>
  <c r="N319" i="9"/>
  <c r="G318" i="9"/>
  <c r="D317" i="9"/>
  <c r="C317" i="9"/>
  <c r="J319" i="9"/>
  <c r="R422" i="10"/>
  <c r="Q422" i="10"/>
  <c r="P422" i="10"/>
  <c r="M423" i="10"/>
  <c r="B423" i="10" s="1"/>
  <c r="O422" i="10"/>
  <c r="S422" i="10"/>
  <c r="M386" i="12" l="1"/>
  <c r="R385" i="12"/>
  <c r="F385" i="12"/>
  <c r="K385" i="12" s="1"/>
  <c r="L386" i="12" s="1"/>
  <c r="S385" i="12"/>
  <c r="O385" i="12"/>
  <c r="Q385" i="12"/>
  <c r="E318" i="9"/>
  <c r="H317" i="9"/>
  <c r="N424" i="10"/>
  <c r="D422" i="10"/>
  <c r="G423" i="10"/>
  <c r="C422" i="10"/>
  <c r="U422" i="10" s="1"/>
  <c r="J424" i="10"/>
  <c r="D631" i="5"/>
  <c r="G632" i="5"/>
  <c r="C631" i="5"/>
  <c r="B386" i="12" l="1"/>
  <c r="D385" i="12" s="1"/>
  <c r="H631" i="5"/>
  <c r="E632" i="5"/>
  <c r="F632" i="5" s="1"/>
  <c r="B633" i="5" s="1"/>
  <c r="E423" i="10"/>
  <c r="F423" i="10" s="1"/>
  <c r="H422" i="10"/>
  <c r="T422" i="10"/>
  <c r="V422" i="10"/>
  <c r="K423" i="10" s="1"/>
  <c r="L424" i="10" s="1"/>
  <c r="F318" i="9"/>
  <c r="K318" i="9" s="1"/>
  <c r="M319" i="9"/>
  <c r="J387" i="12" l="1"/>
  <c r="C385" i="12"/>
  <c r="T385" i="12" s="1"/>
  <c r="N387" i="12"/>
  <c r="G386" i="12"/>
  <c r="U385" i="12"/>
  <c r="V385" i="12" s="1"/>
  <c r="E386" i="12"/>
  <c r="H385" i="12"/>
  <c r="L319" i="9"/>
  <c r="B319" i="9"/>
  <c r="G633" i="5"/>
  <c r="D632" i="5"/>
  <c r="C632" i="5"/>
  <c r="Q423" i="10"/>
  <c r="P423" i="10"/>
  <c r="R423" i="10"/>
  <c r="O423" i="10"/>
  <c r="M424" i="10"/>
  <c r="B424" i="10" s="1"/>
  <c r="S423" i="10"/>
  <c r="Q386" i="12" l="1"/>
  <c r="S386" i="12"/>
  <c r="P386" i="12"/>
  <c r="O386" i="12"/>
  <c r="R386" i="12"/>
  <c r="M387" i="12"/>
  <c r="F386" i="12"/>
  <c r="K386" i="12" s="1"/>
  <c r="L387" i="12" s="1"/>
  <c r="B387" i="12" s="1"/>
  <c r="G424" i="10"/>
  <c r="D423" i="10"/>
  <c r="N425" i="10"/>
  <c r="C423" i="10"/>
  <c r="U423" i="10" s="1"/>
  <c r="J425" i="10"/>
  <c r="N320" i="9"/>
  <c r="D318" i="9"/>
  <c r="G319" i="9"/>
  <c r="C318" i="9"/>
  <c r="J320" i="9"/>
  <c r="H632" i="5"/>
  <c r="E633" i="5"/>
  <c r="F633" i="5" s="1"/>
  <c r="B634" i="5" s="1"/>
  <c r="C386" i="12" l="1"/>
  <c r="G387" i="12"/>
  <c r="D386" i="12"/>
  <c r="J388" i="12"/>
  <c r="N388" i="12"/>
  <c r="G634" i="5"/>
  <c r="D633" i="5"/>
  <c r="C633" i="5"/>
  <c r="T423" i="10"/>
  <c r="E424" i="10"/>
  <c r="F424" i="10" s="1"/>
  <c r="H423" i="10"/>
  <c r="V423" i="10"/>
  <c r="K424" i="10" s="1"/>
  <c r="L425" i="10" s="1"/>
  <c r="E319" i="9"/>
  <c r="H318" i="9"/>
  <c r="U386" i="12" l="1"/>
  <c r="V386" i="12" s="1"/>
  <c r="T386" i="12"/>
  <c r="H386" i="12"/>
  <c r="E387" i="12"/>
  <c r="P424" i="10"/>
  <c r="Q424" i="10"/>
  <c r="M425" i="10"/>
  <c r="B425" i="10" s="1"/>
  <c r="O424" i="10"/>
  <c r="R424" i="10"/>
  <c r="S424" i="10"/>
  <c r="M320" i="9"/>
  <c r="F319" i="9"/>
  <c r="K319" i="9" s="1"/>
  <c r="H633" i="5"/>
  <c r="E634" i="5"/>
  <c r="F634" i="5" s="1"/>
  <c r="B635" i="5" s="1"/>
  <c r="Q387" i="12" l="1"/>
  <c r="P387" i="12"/>
  <c r="S387" i="12"/>
  <c r="R387" i="12"/>
  <c r="M388" i="12"/>
  <c r="O387" i="12"/>
  <c r="F387" i="12"/>
  <c r="K387" i="12" s="1"/>
  <c r="L388" i="12" s="1"/>
  <c r="N426" i="10"/>
  <c r="D424" i="10"/>
  <c r="G425" i="10"/>
  <c r="C424" i="10"/>
  <c r="U424" i="10" s="1"/>
  <c r="J426" i="10"/>
  <c r="L320" i="9"/>
  <c r="B320" i="9"/>
  <c r="D634" i="5"/>
  <c r="G635" i="5"/>
  <c r="C634" i="5"/>
  <c r="B388" i="12" l="1"/>
  <c r="C387" i="12" s="1"/>
  <c r="U387" i="12" s="1"/>
  <c r="V387" i="12" s="1"/>
  <c r="H387" i="12"/>
  <c r="G388" i="12"/>
  <c r="D387" i="12"/>
  <c r="J389" i="12"/>
  <c r="E425" i="10"/>
  <c r="F425" i="10" s="1"/>
  <c r="H424" i="10"/>
  <c r="T424" i="10"/>
  <c r="V424" i="10"/>
  <c r="H634" i="5"/>
  <c r="E635" i="5"/>
  <c r="F635" i="5" s="1"/>
  <c r="B636" i="5" s="1"/>
  <c r="D319" i="9"/>
  <c r="N321" i="9"/>
  <c r="G320" i="9"/>
  <c r="C319" i="9"/>
  <c r="J321" i="9"/>
  <c r="T387" i="12" l="1"/>
  <c r="E388" i="12"/>
  <c r="F388" i="12" s="1"/>
  <c r="K388" i="12" s="1"/>
  <c r="L389" i="12" s="1"/>
  <c r="N389" i="12"/>
  <c r="K425" i="10"/>
  <c r="L426" i="10" s="1"/>
  <c r="S388" i="12"/>
  <c r="R388" i="12"/>
  <c r="Q388" i="12"/>
  <c r="D635" i="5"/>
  <c r="G636" i="5"/>
  <c r="C635" i="5"/>
  <c r="H319" i="9"/>
  <c r="E320" i="9"/>
  <c r="R425" i="10"/>
  <c r="M426" i="10"/>
  <c r="B426" i="10" s="1"/>
  <c r="P425" i="10"/>
  <c r="O425" i="10"/>
  <c r="S425" i="10"/>
  <c r="Q425" i="10"/>
  <c r="M389" i="12" l="1"/>
  <c r="B389" i="12" s="1"/>
  <c r="O388" i="12"/>
  <c r="P388" i="12"/>
  <c r="D425" i="10"/>
  <c r="N427" i="10"/>
  <c r="G426" i="10"/>
  <c r="C425" i="10"/>
  <c r="U425" i="10" s="1"/>
  <c r="J427" i="10"/>
  <c r="H635" i="5"/>
  <c r="E636" i="5"/>
  <c r="F636" i="5" s="1"/>
  <c r="B637" i="5" s="1"/>
  <c r="F320" i="9"/>
  <c r="K320" i="9" s="1"/>
  <c r="M321" i="9"/>
  <c r="C388" i="12" l="1"/>
  <c r="T388" i="12" s="1"/>
  <c r="J390" i="12"/>
  <c r="G389" i="12"/>
  <c r="N390" i="12"/>
  <c r="D388" i="12"/>
  <c r="H388" i="12"/>
  <c r="E389" i="12"/>
  <c r="F389" i="12" s="1"/>
  <c r="K389" i="12" s="1"/>
  <c r="L390" i="12" s="1"/>
  <c r="U388" i="12"/>
  <c r="V388" i="12" s="1"/>
  <c r="D636" i="5"/>
  <c r="G637" i="5"/>
  <c r="C636" i="5"/>
  <c r="H425" i="10"/>
  <c r="T425" i="10"/>
  <c r="E426" i="10"/>
  <c r="F426" i="10" s="1"/>
  <c r="V425" i="10"/>
  <c r="K426" i="10" s="1"/>
  <c r="L427" i="10" s="1"/>
  <c r="L321" i="9"/>
  <c r="B321" i="9"/>
  <c r="R389" i="12" l="1"/>
  <c r="P389" i="12"/>
  <c r="O389" i="12"/>
  <c r="S389" i="12"/>
  <c r="Q389" i="12"/>
  <c r="M390" i="12"/>
  <c r="B390" i="12" s="1"/>
  <c r="N391" i="12" s="1"/>
  <c r="N322" i="9"/>
  <c r="D320" i="9"/>
  <c r="G321" i="9"/>
  <c r="C320" i="9"/>
  <c r="J322" i="9"/>
  <c r="H636" i="5"/>
  <c r="E637" i="5"/>
  <c r="F637" i="5" s="1"/>
  <c r="B638" i="5" s="1"/>
  <c r="O426" i="10"/>
  <c r="M427" i="10"/>
  <c r="B427" i="10" s="1"/>
  <c r="Q426" i="10"/>
  <c r="R426" i="10"/>
  <c r="P426" i="10"/>
  <c r="S426" i="10"/>
  <c r="G390" i="12" l="1"/>
  <c r="J391" i="12"/>
  <c r="C389" i="12"/>
  <c r="U389" i="12" s="1"/>
  <c r="V389" i="12" s="1"/>
  <c r="D389" i="12"/>
  <c r="G427" i="10"/>
  <c r="N428" i="10"/>
  <c r="D426" i="10"/>
  <c r="C426" i="10"/>
  <c r="U426" i="10" s="1"/>
  <c r="J428" i="10"/>
  <c r="E321" i="9"/>
  <c r="H320" i="9"/>
  <c r="D637" i="5"/>
  <c r="G638" i="5"/>
  <c r="C637" i="5"/>
  <c r="T389" i="12" l="1"/>
  <c r="H389" i="12"/>
  <c r="E390" i="12"/>
  <c r="O390" i="12" s="1"/>
  <c r="T426" i="10"/>
  <c r="H426" i="10"/>
  <c r="E427" i="10"/>
  <c r="F427" i="10" s="1"/>
  <c r="V426" i="10"/>
  <c r="K427" i="10" s="1"/>
  <c r="L428" i="10" s="1"/>
  <c r="H637" i="5"/>
  <c r="E638" i="5"/>
  <c r="F638" i="5" s="1"/>
  <c r="B639" i="5" s="1"/>
  <c r="M322" i="9"/>
  <c r="F321" i="9"/>
  <c r="K321" i="9" s="1"/>
  <c r="M391" i="12" l="1"/>
  <c r="P390" i="12"/>
  <c r="R390" i="12"/>
  <c r="F390" i="12"/>
  <c r="K390" i="12" s="1"/>
  <c r="L391" i="12" s="1"/>
  <c r="Q390" i="12"/>
  <c r="S390" i="12"/>
  <c r="L322" i="9"/>
  <c r="B322" i="9"/>
  <c r="D638" i="5"/>
  <c r="G639" i="5"/>
  <c r="C638" i="5"/>
  <c r="Q427" i="10"/>
  <c r="P427" i="10"/>
  <c r="S427" i="10"/>
  <c r="R427" i="10"/>
  <c r="O427" i="10"/>
  <c r="M428" i="10"/>
  <c r="B428" i="10" s="1"/>
  <c r="B391" i="12" l="1"/>
  <c r="D390" i="12" s="1"/>
  <c r="G428" i="10"/>
  <c r="D427" i="10"/>
  <c r="N429" i="10"/>
  <c r="C427" i="10"/>
  <c r="U427" i="10" s="1"/>
  <c r="J429" i="10"/>
  <c r="H638" i="5"/>
  <c r="E639" i="5"/>
  <c r="F639" i="5" s="1"/>
  <c r="B640" i="5" s="1"/>
  <c r="D321" i="9"/>
  <c r="G322" i="9"/>
  <c r="N323" i="9"/>
  <c r="C321" i="9"/>
  <c r="J323" i="9"/>
  <c r="C390" i="12" l="1"/>
  <c r="E391" i="12" s="1"/>
  <c r="F391" i="12" s="1"/>
  <c r="K391" i="12" s="1"/>
  <c r="L392" i="12" s="1"/>
  <c r="J392" i="12"/>
  <c r="N392" i="12"/>
  <c r="G391" i="12"/>
  <c r="E428" i="10"/>
  <c r="F428" i="10" s="1"/>
  <c r="T427" i="10"/>
  <c r="H427" i="10"/>
  <c r="V427" i="10"/>
  <c r="K428" i="10" s="1"/>
  <c r="L429" i="10" s="1"/>
  <c r="H321" i="9"/>
  <c r="E322" i="9"/>
  <c r="D639" i="5"/>
  <c r="G640" i="5"/>
  <c r="C639" i="5"/>
  <c r="T390" i="12" l="1"/>
  <c r="H390" i="12"/>
  <c r="U390" i="12"/>
  <c r="V390" i="12" s="1"/>
  <c r="M392" i="12"/>
  <c r="B392" i="12" s="1"/>
  <c r="C391" i="12" s="1"/>
  <c r="Q391" i="12"/>
  <c r="R391" i="12"/>
  <c r="S391" i="12"/>
  <c r="O391" i="12"/>
  <c r="P391" i="12"/>
  <c r="H639" i="5"/>
  <c r="E640" i="5"/>
  <c r="F640" i="5" s="1"/>
  <c r="B641" i="5" s="1"/>
  <c r="F322" i="9"/>
  <c r="K322" i="9" s="1"/>
  <c r="M323" i="9"/>
  <c r="P428" i="10"/>
  <c r="Q428" i="10"/>
  <c r="R428" i="10"/>
  <c r="M429" i="10"/>
  <c r="B429" i="10" s="1"/>
  <c r="O428" i="10"/>
  <c r="S428" i="10"/>
  <c r="G392" i="12" l="1"/>
  <c r="N393" i="12"/>
  <c r="J393" i="12"/>
  <c r="D391" i="12"/>
  <c r="H391" i="12"/>
  <c r="E392" i="12"/>
  <c r="T391" i="12"/>
  <c r="U391" i="12"/>
  <c r="V391" i="12" s="1"/>
  <c r="G429" i="10"/>
  <c r="D428" i="10"/>
  <c r="N430" i="10"/>
  <c r="C428" i="10"/>
  <c r="U428" i="10" s="1"/>
  <c r="J430" i="10"/>
  <c r="B323" i="9"/>
  <c r="L323" i="9"/>
  <c r="D640" i="5"/>
  <c r="G641" i="5"/>
  <c r="C640" i="5"/>
  <c r="M393" i="12" l="1"/>
  <c r="O392" i="12"/>
  <c r="R392" i="12"/>
  <c r="F392" i="12"/>
  <c r="K392" i="12" s="1"/>
  <c r="L393" i="12" s="1"/>
  <c r="Q392" i="12"/>
  <c r="P392" i="12"/>
  <c r="S392" i="12"/>
  <c r="H428" i="10"/>
  <c r="T428" i="10"/>
  <c r="E429" i="10"/>
  <c r="F429" i="10" s="1"/>
  <c r="V428" i="10"/>
  <c r="K429" i="10" s="1"/>
  <c r="L430" i="10" s="1"/>
  <c r="H640" i="5"/>
  <c r="E641" i="5"/>
  <c r="F641" i="5" s="1"/>
  <c r="B642" i="5" s="1"/>
  <c r="N324" i="9"/>
  <c r="D322" i="9"/>
  <c r="G323" i="9"/>
  <c r="C322" i="9"/>
  <c r="J324" i="9"/>
  <c r="B393" i="12" l="1"/>
  <c r="N394" i="12" s="1"/>
  <c r="G642" i="5"/>
  <c r="D641" i="5"/>
  <c r="C641" i="5"/>
  <c r="O429" i="10"/>
  <c r="S429" i="10"/>
  <c r="Q429" i="10"/>
  <c r="M430" i="10"/>
  <c r="B430" i="10" s="1"/>
  <c r="R429" i="10"/>
  <c r="P429" i="10"/>
  <c r="H322" i="9"/>
  <c r="E323" i="9"/>
  <c r="G393" i="12" l="1"/>
  <c r="C392" i="12"/>
  <c r="D392" i="12"/>
  <c r="J394" i="12"/>
  <c r="U392" i="12"/>
  <c r="V392" i="12" s="1"/>
  <c r="T392" i="12"/>
  <c r="E393" i="12"/>
  <c r="H392" i="12"/>
  <c r="G430" i="10"/>
  <c r="D429" i="10"/>
  <c r="N431" i="10"/>
  <c r="C429" i="10"/>
  <c r="U429" i="10" s="1"/>
  <c r="J431" i="10"/>
  <c r="F323" i="9"/>
  <c r="K323" i="9" s="1"/>
  <c r="M324" i="9"/>
  <c r="H641" i="5"/>
  <c r="E642" i="5"/>
  <c r="F642" i="5" s="1"/>
  <c r="B643" i="5" s="1"/>
  <c r="R393" i="12" l="1"/>
  <c r="O393" i="12"/>
  <c r="S393" i="12"/>
  <c r="M394" i="12"/>
  <c r="Q393" i="12"/>
  <c r="P393" i="12"/>
  <c r="F393" i="12"/>
  <c r="K393" i="12" s="1"/>
  <c r="L394" i="12" s="1"/>
  <c r="L324" i="9"/>
  <c r="B324" i="9"/>
  <c r="H429" i="10"/>
  <c r="T429" i="10"/>
  <c r="E430" i="10"/>
  <c r="F430" i="10" s="1"/>
  <c r="V429" i="10"/>
  <c r="K430" i="10" s="1"/>
  <c r="L431" i="10" s="1"/>
  <c r="D642" i="5"/>
  <c r="G643" i="5"/>
  <c r="C642" i="5"/>
  <c r="B394" i="12" l="1"/>
  <c r="J395" i="12" s="1"/>
  <c r="R430" i="10"/>
  <c r="S430" i="10"/>
  <c r="M431" i="10"/>
  <c r="B431" i="10" s="1"/>
  <c r="P430" i="10"/>
  <c r="Q430" i="10"/>
  <c r="O430" i="10"/>
  <c r="G324" i="9"/>
  <c r="N325" i="9"/>
  <c r="D323" i="9"/>
  <c r="C323" i="9"/>
  <c r="J325" i="9"/>
  <c r="H642" i="5"/>
  <c r="E643" i="5"/>
  <c r="F643" i="5" s="1"/>
  <c r="B644" i="5" s="1"/>
  <c r="N395" i="12" l="1"/>
  <c r="D393" i="12"/>
  <c r="G394" i="12"/>
  <c r="C393" i="12"/>
  <c r="T393" i="12" s="1"/>
  <c r="N432" i="10"/>
  <c r="D430" i="10"/>
  <c r="G431" i="10"/>
  <c r="C430" i="10"/>
  <c r="U430" i="10" s="1"/>
  <c r="J432" i="10"/>
  <c r="E324" i="9"/>
  <c r="H323" i="9"/>
  <c r="G644" i="5"/>
  <c r="D643" i="5"/>
  <c r="C643" i="5"/>
  <c r="U393" i="12" l="1"/>
  <c r="V393" i="12" s="1"/>
  <c r="E394" i="12"/>
  <c r="Q394" i="12" s="1"/>
  <c r="H393" i="12"/>
  <c r="H643" i="5"/>
  <c r="E644" i="5"/>
  <c r="F644" i="5" s="1"/>
  <c r="B645" i="5" s="1"/>
  <c r="T430" i="10"/>
  <c r="H430" i="10"/>
  <c r="E431" i="10"/>
  <c r="F431" i="10" s="1"/>
  <c r="V430" i="10"/>
  <c r="M325" i="9"/>
  <c r="F324" i="9"/>
  <c r="K324" i="9" s="1"/>
  <c r="K431" i="10" l="1"/>
  <c r="L432" i="10" s="1"/>
  <c r="R394" i="12"/>
  <c r="P394" i="12"/>
  <c r="O394" i="12"/>
  <c r="M395" i="12"/>
  <c r="F394" i="12"/>
  <c r="K394" i="12" s="1"/>
  <c r="L395" i="12" s="1"/>
  <c r="S394" i="12"/>
  <c r="L325" i="9"/>
  <c r="B325" i="9"/>
  <c r="R431" i="10"/>
  <c r="M432" i="10"/>
  <c r="B432" i="10" s="1"/>
  <c r="P431" i="10"/>
  <c r="S431" i="10"/>
  <c r="Q431" i="10"/>
  <c r="O431" i="10"/>
  <c r="D644" i="5"/>
  <c r="G645" i="5"/>
  <c r="C644" i="5"/>
  <c r="B395" i="12" l="1"/>
  <c r="N396" i="12" s="1"/>
  <c r="N433" i="10"/>
  <c r="G432" i="10"/>
  <c r="D431" i="10"/>
  <c r="C431" i="10"/>
  <c r="U431" i="10" s="1"/>
  <c r="J433" i="10"/>
  <c r="N326" i="9"/>
  <c r="G325" i="9"/>
  <c r="D324" i="9"/>
  <c r="C324" i="9"/>
  <c r="J326" i="9"/>
  <c r="H644" i="5"/>
  <c r="E645" i="5"/>
  <c r="F645" i="5" s="1"/>
  <c r="B646" i="5" s="1"/>
  <c r="C394" i="12" l="1"/>
  <c r="E395" i="12" s="1"/>
  <c r="F395" i="12" s="1"/>
  <c r="K395" i="12" s="1"/>
  <c r="L396" i="12" s="1"/>
  <c r="G395" i="12"/>
  <c r="J396" i="12"/>
  <c r="D394" i="12"/>
  <c r="H431" i="10"/>
  <c r="T431" i="10"/>
  <c r="E432" i="10"/>
  <c r="F432" i="10" s="1"/>
  <c r="V431" i="10"/>
  <c r="G646" i="5"/>
  <c r="D645" i="5"/>
  <c r="C645" i="5"/>
  <c r="H324" i="9"/>
  <c r="E325" i="9"/>
  <c r="K432" i="10" l="1"/>
  <c r="L433" i="10" s="1"/>
  <c r="M396" i="12"/>
  <c r="B396" i="12" s="1"/>
  <c r="D395" i="12" s="1"/>
  <c r="T394" i="12"/>
  <c r="H394" i="12"/>
  <c r="P395" i="12"/>
  <c r="U394" i="12"/>
  <c r="V394" i="12" s="1"/>
  <c r="Q395" i="12"/>
  <c r="O395" i="12"/>
  <c r="S395" i="12"/>
  <c r="R395" i="12"/>
  <c r="F325" i="9"/>
  <c r="K325" i="9" s="1"/>
  <c r="M326" i="9"/>
  <c r="H645" i="5"/>
  <c r="E646" i="5"/>
  <c r="F646" i="5" s="1"/>
  <c r="B647" i="5" s="1"/>
  <c r="Q432" i="10"/>
  <c r="R432" i="10"/>
  <c r="M433" i="10"/>
  <c r="B433" i="10" s="1"/>
  <c r="S432" i="10"/>
  <c r="P432" i="10"/>
  <c r="O432" i="10"/>
  <c r="N397" i="12" l="1"/>
  <c r="C395" i="12"/>
  <c r="J397" i="12"/>
  <c r="G396" i="12"/>
  <c r="E396" i="12"/>
  <c r="T395" i="12"/>
  <c r="U395" i="12"/>
  <c r="V395" i="12" s="1"/>
  <c r="H395" i="12"/>
  <c r="N434" i="10"/>
  <c r="G433" i="10"/>
  <c r="D432" i="10"/>
  <c r="J434" i="10"/>
  <c r="C432" i="10"/>
  <c r="U432" i="10" s="1"/>
  <c r="D646" i="5"/>
  <c r="G647" i="5"/>
  <c r="C646" i="5"/>
  <c r="B326" i="9"/>
  <c r="L326" i="9"/>
  <c r="M397" i="12" l="1"/>
  <c r="S396" i="12"/>
  <c r="R396" i="12"/>
  <c r="F396" i="12"/>
  <c r="K396" i="12" s="1"/>
  <c r="L397" i="12" s="1"/>
  <c r="O396" i="12"/>
  <c r="Q396" i="12"/>
  <c r="P396" i="12"/>
  <c r="E433" i="10"/>
  <c r="F433" i="10" s="1"/>
  <c r="H432" i="10"/>
  <c r="T432" i="10"/>
  <c r="V432" i="10"/>
  <c r="N327" i="9"/>
  <c r="G326" i="9"/>
  <c r="D325" i="9"/>
  <c r="C325" i="9"/>
  <c r="J327" i="9"/>
  <c r="H646" i="5"/>
  <c r="E647" i="5"/>
  <c r="F647" i="5" s="1"/>
  <c r="B648" i="5" s="1"/>
  <c r="K433" i="10" l="1"/>
  <c r="L434" i="10" s="1"/>
  <c r="B397" i="12"/>
  <c r="J398" i="12" s="1"/>
  <c r="D647" i="5"/>
  <c r="G648" i="5"/>
  <c r="C647" i="5"/>
  <c r="E326" i="9"/>
  <c r="H325" i="9"/>
  <c r="Q433" i="10"/>
  <c r="P433" i="10"/>
  <c r="M434" i="10"/>
  <c r="B434" i="10" s="1"/>
  <c r="S433" i="10"/>
  <c r="O433" i="10"/>
  <c r="R433" i="10"/>
  <c r="C396" i="12" l="1"/>
  <c r="H396" i="12" s="1"/>
  <c r="D396" i="12"/>
  <c r="G397" i="12"/>
  <c r="N398" i="12"/>
  <c r="N435" i="10"/>
  <c r="D433" i="10"/>
  <c r="G434" i="10"/>
  <c r="C433" i="10"/>
  <c r="U433" i="10" s="1"/>
  <c r="J435" i="10"/>
  <c r="M327" i="9"/>
  <c r="F326" i="9"/>
  <c r="K326" i="9" s="1"/>
  <c r="H647" i="5"/>
  <c r="E648" i="5"/>
  <c r="F648" i="5" s="1"/>
  <c r="B649" i="5" s="1"/>
  <c r="E397" i="12" l="1"/>
  <c r="O397" i="12" s="1"/>
  <c r="U396" i="12"/>
  <c r="V396" i="12" s="1"/>
  <c r="T396" i="12"/>
  <c r="D648" i="5"/>
  <c r="G649" i="5"/>
  <c r="C648" i="5"/>
  <c r="H433" i="10"/>
  <c r="T433" i="10"/>
  <c r="E434" i="10"/>
  <c r="F434" i="10" s="1"/>
  <c r="V433" i="10"/>
  <c r="K434" i="10" s="1"/>
  <c r="L435" i="10" s="1"/>
  <c r="L327" i="9"/>
  <c r="B327" i="9"/>
  <c r="M398" i="12" l="1"/>
  <c r="P397" i="12"/>
  <c r="R397" i="12"/>
  <c r="F397" i="12"/>
  <c r="K397" i="12" s="1"/>
  <c r="L398" i="12" s="1"/>
  <c r="S397" i="12"/>
  <c r="Q397" i="12"/>
  <c r="Q434" i="10"/>
  <c r="R434" i="10"/>
  <c r="O434" i="10"/>
  <c r="M435" i="10"/>
  <c r="B435" i="10" s="1"/>
  <c r="P434" i="10"/>
  <c r="S434" i="10"/>
  <c r="H648" i="5"/>
  <c r="E649" i="5"/>
  <c r="F649" i="5" s="1"/>
  <c r="B650" i="5" s="1"/>
  <c r="D326" i="9"/>
  <c r="G327" i="9"/>
  <c r="N328" i="9"/>
  <c r="C326" i="9"/>
  <c r="J328" i="9"/>
  <c r="B398" i="12" l="1"/>
  <c r="G398" i="12" s="1"/>
  <c r="D434" i="10"/>
  <c r="G435" i="10"/>
  <c r="N436" i="10"/>
  <c r="C434" i="10"/>
  <c r="U434" i="10" s="1"/>
  <c r="J436" i="10"/>
  <c r="E327" i="9"/>
  <c r="H326" i="9"/>
  <c r="D649" i="5"/>
  <c r="G650" i="5"/>
  <c r="C649" i="5"/>
  <c r="J399" i="12" l="1"/>
  <c r="D397" i="12"/>
  <c r="N399" i="12"/>
  <c r="C397" i="12"/>
  <c r="T397" i="12" s="1"/>
  <c r="H649" i="5"/>
  <c r="E650" i="5"/>
  <c r="F650" i="5" s="1"/>
  <c r="B651" i="5" s="1"/>
  <c r="E435" i="10"/>
  <c r="F435" i="10" s="1"/>
  <c r="H434" i="10"/>
  <c r="V434" i="10"/>
  <c r="T434" i="10"/>
  <c r="M328" i="9"/>
  <c r="F327" i="9"/>
  <c r="K327" i="9" s="1"/>
  <c r="K435" i="10" l="1"/>
  <c r="L436" i="10" s="1"/>
  <c r="U397" i="12"/>
  <c r="V397" i="12" s="1"/>
  <c r="E398" i="12"/>
  <c r="O398" i="12" s="1"/>
  <c r="H397" i="12"/>
  <c r="B328" i="9"/>
  <c r="L328" i="9"/>
  <c r="M436" i="10"/>
  <c r="B436" i="10" s="1"/>
  <c r="O435" i="10"/>
  <c r="S435" i="10"/>
  <c r="R435" i="10"/>
  <c r="P435" i="10"/>
  <c r="Q435" i="10"/>
  <c r="D650" i="5"/>
  <c r="G651" i="5"/>
  <c r="C650" i="5"/>
  <c r="F398" i="12" l="1"/>
  <c r="K398" i="12" s="1"/>
  <c r="L399" i="12" s="1"/>
  <c r="P398" i="12"/>
  <c r="S398" i="12"/>
  <c r="R398" i="12"/>
  <c r="M399" i="12"/>
  <c r="Q398" i="12"/>
  <c r="D435" i="10"/>
  <c r="G436" i="10"/>
  <c r="N437" i="10"/>
  <c r="C435" i="10"/>
  <c r="U435" i="10" s="1"/>
  <c r="J437" i="10"/>
  <c r="H650" i="5"/>
  <c r="E651" i="5"/>
  <c r="F651" i="5" s="1"/>
  <c r="B652" i="5" s="1"/>
  <c r="D327" i="9"/>
  <c r="N329" i="9"/>
  <c r="G328" i="9"/>
  <c r="C327" i="9"/>
  <c r="J329" i="9"/>
  <c r="B399" i="12" l="1"/>
  <c r="N400" i="12"/>
  <c r="J400" i="12"/>
  <c r="G399" i="12"/>
  <c r="C398" i="12"/>
  <c r="E399" i="12" s="1"/>
  <c r="D398" i="12"/>
  <c r="U398" i="12"/>
  <c r="V398" i="12" s="1"/>
  <c r="T398" i="12"/>
  <c r="G652" i="5"/>
  <c r="D651" i="5"/>
  <c r="C651" i="5"/>
  <c r="E328" i="9"/>
  <c r="H327" i="9"/>
  <c r="E436" i="10"/>
  <c r="F436" i="10" s="1"/>
  <c r="H435" i="10"/>
  <c r="T435" i="10"/>
  <c r="V435" i="10"/>
  <c r="K436" i="10" l="1"/>
  <c r="L437" i="10" s="1"/>
  <c r="H398" i="12"/>
  <c r="S399" i="12"/>
  <c r="M400" i="12"/>
  <c r="P399" i="12"/>
  <c r="Q399" i="12"/>
  <c r="O399" i="12"/>
  <c r="F399" i="12"/>
  <c r="K399" i="12" s="1"/>
  <c r="L400" i="12" s="1"/>
  <c r="R399" i="12"/>
  <c r="M437" i="10"/>
  <c r="B437" i="10" s="1"/>
  <c r="O436" i="10"/>
  <c r="Q436" i="10"/>
  <c r="S436" i="10"/>
  <c r="R436" i="10"/>
  <c r="P436" i="10"/>
  <c r="M329" i="9"/>
  <c r="F328" i="9"/>
  <c r="K328" i="9" s="1"/>
  <c r="H651" i="5"/>
  <c r="E652" i="5"/>
  <c r="F652" i="5" s="1"/>
  <c r="B653" i="5" s="1"/>
  <c r="B400" i="12" l="1"/>
  <c r="N401" i="12" s="1"/>
  <c r="B329" i="9"/>
  <c r="L329" i="9"/>
  <c r="G437" i="10"/>
  <c r="D436" i="10"/>
  <c r="N438" i="10"/>
  <c r="C436" i="10"/>
  <c r="U436" i="10" s="1"/>
  <c r="J438" i="10"/>
  <c r="G653" i="5"/>
  <c r="D652" i="5"/>
  <c r="C652" i="5"/>
  <c r="J401" i="12" l="1"/>
  <c r="C399" i="12"/>
  <c r="H399" i="12" s="1"/>
  <c r="G400" i="12"/>
  <c r="D399" i="12"/>
  <c r="H436" i="10"/>
  <c r="T436" i="10"/>
  <c r="E437" i="10"/>
  <c r="F437" i="10" s="1"/>
  <c r="V436" i="10"/>
  <c r="K437" i="10" s="1"/>
  <c r="L438" i="10" s="1"/>
  <c r="H652" i="5"/>
  <c r="E653" i="5"/>
  <c r="F653" i="5" s="1"/>
  <c r="B654" i="5" s="1"/>
  <c r="G329" i="9"/>
  <c r="N330" i="9"/>
  <c r="D328" i="9"/>
  <c r="C328" i="9"/>
  <c r="J330" i="9"/>
  <c r="U399" i="12" l="1"/>
  <c r="V399" i="12" s="1"/>
  <c r="E400" i="12"/>
  <c r="O400" i="12" s="1"/>
  <c r="T399" i="12"/>
  <c r="G654" i="5"/>
  <c r="D653" i="5"/>
  <c r="C653" i="5"/>
  <c r="O437" i="10"/>
  <c r="M438" i="10"/>
  <c r="B438" i="10" s="1"/>
  <c r="R437" i="10"/>
  <c r="Q437" i="10"/>
  <c r="S437" i="10"/>
  <c r="P437" i="10"/>
  <c r="H328" i="9"/>
  <c r="E329" i="9"/>
  <c r="R400" i="12" l="1"/>
  <c r="F400" i="12"/>
  <c r="K400" i="12" s="1"/>
  <c r="L401" i="12" s="1"/>
  <c r="Q400" i="12"/>
  <c r="P400" i="12"/>
  <c r="M401" i="12"/>
  <c r="S400" i="12"/>
  <c r="N439" i="10"/>
  <c r="D437" i="10"/>
  <c r="C437" i="10"/>
  <c r="U437" i="10" s="1"/>
  <c r="G438" i="10"/>
  <c r="J439" i="10"/>
  <c r="F329" i="9"/>
  <c r="K329" i="9" s="1"/>
  <c r="M330" i="9"/>
  <c r="H653" i="5"/>
  <c r="E654" i="5"/>
  <c r="F654" i="5" s="1"/>
  <c r="B655" i="5" s="1"/>
  <c r="B401" i="12" l="1"/>
  <c r="D400" i="12" s="1"/>
  <c r="G401" i="12"/>
  <c r="C400" i="12"/>
  <c r="U400" i="12" s="1"/>
  <c r="V400" i="12" s="1"/>
  <c r="J402" i="12"/>
  <c r="H400" i="12"/>
  <c r="D654" i="5"/>
  <c r="G655" i="5"/>
  <c r="C654" i="5"/>
  <c r="H437" i="10"/>
  <c r="E438" i="10"/>
  <c r="F438" i="10" s="1"/>
  <c r="T437" i="10"/>
  <c r="V437" i="10"/>
  <c r="K438" i="10" s="1"/>
  <c r="L439" i="10" s="1"/>
  <c r="L330" i="9"/>
  <c r="B330" i="9"/>
  <c r="N402" i="12" l="1"/>
  <c r="E401" i="12"/>
  <c r="S401" i="12" s="1"/>
  <c r="T400" i="12"/>
  <c r="R438" i="10"/>
  <c r="O438" i="10"/>
  <c r="Q438" i="10"/>
  <c r="S438" i="10"/>
  <c r="P438" i="10"/>
  <c r="M439" i="10"/>
  <c r="B439" i="10" s="1"/>
  <c r="H654" i="5"/>
  <c r="E655" i="5"/>
  <c r="F655" i="5" s="1"/>
  <c r="B656" i="5" s="1"/>
  <c r="G330" i="9"/>
  <c r="D329" i="9"/>
  <c r="N331" i="9"/>
  <c r="C329" i="9"/>
  <c r="J331" i="9"/>
  <c r="R401" i="12" l="1"/>
  <c r="Q401" i="12"/>
  <c r="P401" i="12"/>
  <c r="F401" i="12"/>
  <c r="K401" i="12" s="1"/>
  <c r="L402" i="12" s="1"/>
  <c r="M402" i="12"/>
  <c r="O401" i="12"/>
  <c r="D438" i="10"/>
  <c r="G439" i="10"/>
  <c r="N440" i="10"/>
  <c r="C438" i="10"/>
  <c r="U438" i="10" s="1"/>
  <c r="J440" i="10"/>
  <c r="E330" i="9"/>
  <c r="H329" i="9"/>
  <c r="D655" i="5"/>
  <c r="G656" i="5"/>
  <c r="C655" i="5"/>
  <c r="B402" i="12" l="1"/>
  <c r="J403" i="12" s="1"/>
  <c r="F330" i="9"/>
  <c r="K330" i="9" s="1"/>
  <c r="M331" i="9"/>
  <c r="T438" i="10"/>
  <c r="H438" i="10"/>
  <c r="E439" i="10"/>
  <c r="F439" i="10" s="1"/>
  <c r="V438" i="10"/>
  <c r="K439" i="10" s="1"/>
  <c r="L440" i="10" s="1"/>
  <c r="H655" i="5"/>
  <c r="E656" i="5"/>
  <c r="F656" i="5" s="1"/>
  <c r="B657" i="5" s="1"/>
  <c r="N403" i="12" l="1"/>
  <c r="G402" i="12"/>
  <c r="C401" i="12"/>
  <c r="D401" i="12"/>
  <c r="U401" i="12"/>
  <c r="V401" i="12" s="1"/>
  <c r="D656" i="5"/>
  <c r="G657" i="5"/>
  <c r="C656" i="5"/>
  <c r="Q439" i="10"/>
  <c r="R439" i="10"/>
  <c r="P439" i="10"/>
  <c r="S439" i="10"/>
  <c r="M440" i="10"/>
  <c r="B440" i="10" s="1"/>
  <c r="O439" i="10"/>
  <c r="L331" i="9"/>
  <c r="B331" i="9"/>
  <c r="T401" i="12" l="1"/>
  <c r="E402" i="12"/>
  <c r="H401" i="12"/>
  <c r="N441" i="10"/>
  <c r="D439" i="10"/>
  <c r="G440" i="10"/>
  <c r="C439" i="10"/>
  <c r="U439" i="10" s="1"/>
  <c r="J441" i="10"/>
  <c r="H656" i="5"/>
  <c r="E657" i="5"/>
  <c r="F657" i="5" s="1"/>
  <c r="B658" i="5" s="1"/>
  <c r="G331" i="9"/>
  <c r="D330" i="9"/>
  <c r="N332" i="9"/>
  <c r="C330" i="9"/>
  <c r="J332" i="9"/>
  <c r="P402" i="12" l="1"/>
  <c r="O402" i="12"/>
  <c r="R402" i="12"/>
  <c r="Q402" i="12"/>
  <c r="M403" i="12"/>
  <c r="F402" i="12"/>
  <c r="K402" i="12" s="1"/>
  <c r="L403" i="12" s="1"/>
  <c r="B403" i="12" s="1"/>
  <c r="D402" i="12" s="1"/>
  <c r="S402" i="12"/>
  <c r="E331" i="9"/>
  <c r="H330" i="9"/>
  <c r="T439" i="10"/>
  <c r="H439" i="10"/>
  <c r="E440" i="10"/>
  <c r="F440" i="10" s="1"/>
  <c r="V439" i="10"/>
  <c r="K440" i="10" s="1"/>
  <c r="L441" i="10" s="1"/>
  <c r="G658" i="5"/>
  <c r="D657" i="5"/>
  <c r="C657" i="5"/>
  <c r="G403" i="12" l="1"/>
  <c r="C402" i="12"/>
  <c r="E403" i="12" s="1"/>
  <c r="M404" i="12" s="1"/>
  <c r="J404" i="12"/>
  <c r="N404" i="12"/>
  <c r="T402" i="12"/>
  <c r="H402" i="12"/>
  <c r="U402" i="12"/>
  <c r="V402" i="12" s="1"/>
  <c r="O403" i="12"/>
  <c r="O440" i="10"/>
  <c r="M441" i="10"/>
  <c r="B441" i="10" s="1"/>
  <c r="P440" i="10"/>
  <c r="Q440" i="10"/>
  <c r="R440" i="10"/>
  <c r="S440" i="10"/>
  <c r="F331" i="9"/>
  <c r="K331" i="9" s="1"/>
  <c r="M332" i="9"/>
  <c r="H657" i="5"/>
  <c r="E658" i="5"/>
  <c r="F658" i="5" s="1"/>
  <c r="B659" i="5" s="1"/>
  <c r="F403" i="12" l="1"/>
  <c r="K403" i="12" s="1"/>
  <c r="L404" i="12" s="1"/>
  <c r="B404" i="12" s="1"/>
  <c r="C403" i="12" s="1"/>
  <c r="R403" i="12"/>
  <c r="Q403" i="12"/>
  <c r="P403" i="12"/>
  <c r="S403" i="12"/>
  <c r="L332" i="9"/>
  <c r="B332" i="9"/>
  <c r="D440" i="10"/>
  <c r="G441" i="10"/>
  <c r="N442" i="10"/>
  <c r="C440" i="10"/>
  <c r="U440" i="10" s="1"/>
  <c r="J442" i="10"/>
  <c r="G659" i="5"/>
  <c r="D658" i="5"/>
  <c r="C658" i="5"/>
  <c r="G404" i="12" l="1"/>
  <c r="N405" i="12"/>
  <c r="D403" i="12"/>
  <c r="J405" i="12"/>
  <c r="E404" i="12"/>
  <c r="U403" i="12"/>
  <c r="V403" i="12" s="1"/>
  <c r="H403" i="12"/>
  <c r="T403" i="12"/>
  <c r="T440" i="10"/>
  <c r="V440" i="10"/>
  <c r="K441" i="10" s="1"/>
  <c r="L442" i="10" s="1"/>
  <c r="E441" i="10"/>
  <c r="F441" i="10" s="1"/>
  <c r="H440" i="10"/>
  <c r="N333" i="9"/>
  <c r="G332" i="9"/>
  <c r="D331" i="9"/>
  <c r="C331" i="9"/>
  <c r="J333" i="9"/>
  <c r="H658" i="5"/>
  <c r="E659" i="5"/>
  <c r="F659" i="5" s="1"/>
  <c r="B660" i="5" s="1"/>
  <c r="O404" i="12" l="1"/>
  <c r="M405" i="12"/>
  <c r="S404" i="12"/>
  <c r="P404" i="12"/>
  <c r="F404" i="12"/>
  <c r="K404" i="12" s="1"/>
  <c r="L405" i="12" s="1"/>
  <c r="B405" i="12" s="1"/>
  <c r="Q404" i="12"/>
  <c r="R404" i="12"/>
  <c r="H331" i="9"/>
  <c r="E332" i="9"/>
  <c r="R441" i="10"/>
  <c r="S441" i="10"/>
  <c r="M442" i="10"/>
  <c r="B442" i="10" s="1"/>
  <c r="Q441" i="10"/>
  <c r="O441" i="10"/>
  <c r="P441" i="10"/>
  <c r="D659" i="5"/>
  <c r="G660" i="5"/>
  <c r="C659" i="5"/>
  <c r="N406" i="12" l="1"/>
  <c r="D404" i="12"/>
  <c r="C404" i="12"/>
  <c r="J406" i="12"/>
  <c r="G405" i="12"/>
  <c r="G442" i="10"/>
  <c r="N443" i="10"/>
  <c r="D441" i="10"/>
  <c r="C441" i="10"/>
  <c r="U441" i="10" s="1"/>
  <c r="J443" i="10"/>
  <c r="H659" i="5"/>
  <c r="E660" i="5"/>
  <c r="F660" i="5" s="1"/>
  <c r="B661" i="5" s="1"/>
  <c r="F332" i="9"/>
  <c r="K332" i="9" s="1"/>
  <c r="M333" i="9"/>
  <c r="E405" i="12" l="1"/>
  <c r="T404" i="12"/>
  <c r="H404" i="12"/>
  <c r="U404" i="12"/>
  <c r="V404" i="12" s="1"/>
  <c r="L333" i="9"/>
  <c r="B333" i="9"/>
  <c r="G661" i="5"/>
  <c r="D660" i="5"/>
  <c r="C660" i="5"/>
  <c r="H441" i="10"/>
  <c r="E442" i="10"/>
  <c r="F442" i="10" s="1"/>
  <c r="T441" i="10"/>
  <c r="V441" i="10"/>
  <c r="K442" i="10" s="1"/>
  <c r="L443" i="10" s="1"/>
  <c r="M406" i="12" l="1"/>
  <c r="O405" i="12"/>
  <c r="P405" i="12"/>
  <c r="R405" i="12"/>
  <c r="Q405" i="12"/>
  <c r="S405" i="12"/>
  <c r="F405" i="12"/>
  <c r="K405" i="12" s="1"/>
  <c r="L406" i="12" s="1"/>
  <c r="O442" i="10"/>
  <c r="Q442" i="10"/>
  <c r="P442" i="10"/>
  <c r="M443" i="10"/>
  <c r="B443" i="10" s="1"/>
  <c r="R442" i="10"/>
  <c r="S442" i="10"/>
  <c r="H660" i="5"/>
  <c r="E661" i="5"/>
  <c r="F661" i="5" s="1"/>
  <c r="B662" i="5" s="1"/>
  <c r="N334" i="9"/>
  <c r="G333" i="9"/>
  <c r="D332" i="9"/>
  <c r="C332" i="9"/>
  <c r="J334" i="9"/>
  <c r="B406" i="12" l="1"/>
  <c r="J407" i="12" s="1"/>
  <c r="D442" i="10"/>
  <c r="N444" i="10"/>
  <c r="G443" i="10"/>
  <c r="C442" i="10"/>
  <c r="U442" i="10" s="1"/>
  <c r="J444" i="10"/>
  <c r="D661" i="5"/>
  <c r="G662" i="5"/>
  <c r="C661" i="5"/>
  <c r="E333" i="9"/>
  <c r="H332" i="9"/>
  <c r="D405" i="12" l="1"/>
  <c r="N407" i="12"/>
  <c r="G406" i="12"/>
  <c r="C405" i="12"/>
  <c r="U405" i="12" s="1"/>
  <c r="V405" i="12" s="1"/>
  <c r="T442" i="10"/>
  <c r="E443" i="10"/>
  <c r="F443" i="10" s="1"/>
  <c r="H442" i="10"/>
  <c r="V442" i="10"/>
  <c r="K443" i="10" s="1"/>
  <c r="L444" i="10" s="1"/>
  <c r="F333" i="9"/>
  <c r="K333" i="9" s="1"/>
  <c r="M334" i="9"/>
  <c r="H661" i="5"/>
  <c r="E662" i="5"/>
  <c r="F662" i="5" s="1"/>
  <c r="B663" i="5" s="1"/>
  <c r="E406" i="12" l="1"/>
  <c r="Q406" i="12" s="1"/>
  <c r="T405" i="12"/>
  <c r="H405" i="12"/>
  <c r="G663" i="5"/>
  <c r="D662" i="5"/>
  <c r="C662" i="5"/>
  <c r="L334" i="9"/>
  <c r="B334" i="9"/>
  <c r="M444" i="10"/>
  <c r="B444" i="10" s="1"/>
  <c r="P443" i="10"/>
  <c r="R443" i="10"/>
  <c r="Q443" i="10"/>
  <c r="O443" i="10"/>
  <c r="S443" i="10"/>
  <c r="R406" i="12" l="1"/>
  <c r="S406" i="12"/>
  <c r="P406" i="12"/>
  <c r="M407" i="12"/>
  <c r="O406" i="12"/>
  <c r="F406" i="12"/>
  <c r="K406" i="12" s="1"/>
  <c r="L407" i="12" s="1"/>
  <c r="N445" i="10"/>
  <c r="G444" i="10"/>
  <c r="D443" i="10"/>
  <c r="C443" i="10"/>
  <c r="U443" i="10" s="1"/>
  <c r="J445" i="10"/>
  <c r="D333" i="9"/>
  <c r="N335" i="9"/>
  <c r="C333" i="9"/>
  <c r="G334" i="9"/>
  <c r="J335" i="9"/>
  <c r="H662" i="5"/>
  <c r="E663" i="5"/>
  <c r="F663" i="5" s="1"/>
  <c r="B664" i="5" s="1"/>
  <c r="B407" i="12" l="1"/>
  <c r="N408" i="12" s="1"/>
  <c r="E334" i="9"/>
  <c r="H333" i="9"/>
  <c r="D663" i="5"/>
  <c r="G664" i="5"/>
  <c r="C663" i="5"/>
  <c r="E444" i="10"/>
  <c r="F444" i="10" s="1"/>
  <c r="T443" i="10"/>
  <c r="H443" i="10"/>
  <c r="V443" i="10"/>
  <c r="K444" i="10" l="1"/>
  <c r="L445" i="10" s="1"/>
  <c r="G407" i="12"/>
  <c r="D406" i="12"/>
  <c r="C406" i="12"/>
  <c r="J408" i="12"/>
  <c r="P444" i="10"/>
  <c r="O444" i="10"/>
  <c r="R444" i="10"/>
  <c r="S444" i="10"/>
  <c r="M445" i="10"/>
  <c r="B445" i="10" s="1"/>
  <c r="Q444" i="10"/>
  <c r="H663" i="5"/>
  <c r="E664" i="5"/>
  <c r="F664" i="5" s="1"/>
  <c r="B665" i="5" s="1"/>
  <c r="F334" i="9"/>
  <c r="K334" i="9" s="1"/>
  <c r="M335" i="9"/>
  <c r="T406" i="12" l="1"/>
  <c r="E407" i="12"/>
  <c r="U406" i="12"/>
  <c r="V406" i="12" s="1"/>
  <c r="H406" i="12"/>
  <c r="D444" i="10"/>
  <c r="G445" i="10"/>
  <c r="N446" i="10"/>
  <c r="C444" i="10"/>
  <c r="U444" i="10" s="1"/>
  <c r="J446" i="10"/>
  <c r="D664" i="5"/>
  <c r="G665" i="5"/>
  <c r="C664" i="5"/>
  <c r="L335" i="9"/>
  <c r="B335" i="9"/>
  <c r="P407" i="12" l="1"/>
  <c r="F407" i="12"/>
  <c r="K407" i="12" s="1"/>
  <c r="L408" i="12" s="1"/>
  <c r="B408" i="12" s="1"/>
  <c r="C407" i="12" s="1"/>
  <c r="H407" i="12" s="1"/>
  <c r="M408" i="12"/>
  <c r="Q407" i="12"/>
  <c r="S407" i="12"/>
  <c r="O407" i="12"/>
  <c r="R407" i="12"/>
  <c r="H444" i="10"/>
  <c r="T444" i="10"/>
  <c r="V444" i="10"/>
  <c r="E445" i="10"/>
  <c r="F445" i="10" s="1"/>
  <c r="H664" i="5"/>
  <c r="E665" i="5"/>
  <c r="F665" i="5" s="1"/>
  <c r="B666" i="5" s="1"/>
  <c r="N336" i="9"/>
  <c r="G335" i="9"/>
  <c r="D334" i="9"/>
  <c r="C334" i="9"/>
  <c r="J336" i="9"/>
  <c r="K445" i="10" l="1"/>
  <c r="L446" i="10" s="1"/>
  <c r="G408" i="12"/>
  <c r="U407" i="12"/>
  <c r="V407" i="12" s="1"/>
  <c r="E408" i="12"/>
  <c r="Q408" i="12" s="1"/>
  <c r="T407" i="12"/>
  <c r="D407" i="12"/>
  <c r="N409" i="12"/>
  <c r="J409" i="12"/>
  <c r="G666" i="5"/>
  <c r="D665" i="5"/>
  <c r="C665" i="5"/>
  <c r="S445" i="10"/>
  <c r="R445" i="10"/>
  <c r="M446" i="10"/>
  <c r="B446" i="10" s="1"/>
  <c r="P445" i="10"/>
  <c r="Q445" i="10"/>
  <c r="O445" i="10"/>
  <c r="H334" i="9"/>
  <c r="E335" i="9"/>
  <c r="R408" i="12" l="1"/>
  <c r="M409" i="12"/>
  <c r="F408" i="12"/>
  <c r="K408" i="12" s="1"/>
  <c r="L409" i="12" s="1"/>
  <c r="P408" i="12"/>
  <c r="S408" i="12"/>
  <c r="O408" i="12"/>
  <c r="D445" i="10"/>
  <c r="N447" i="10"/>
  <c r="G446" i="10"/>
  <c r="C445" i="10"/>
  <c r="U445" i="10" s="1"/>
  <c r="J447" i="10"/>
  <c r="F335" i="9"/>
  <c r="K335" i="9" s="1"/>
  <c r="M336" i="9"/>
  <c r="H665" i="5"/>
  <c r="E666" i="5"/>
  <c r="F666" i="5" s="1"/>
  <c r="B667" i="5" s="1"/>
  <c r="B409" i="12" l="1"/>
  <c r="G409" i="12" s="1"/>
  <c r="L336" i="9"/>
  <c r="B336" i="9"/>
  <c r="T445" i="10"/>
  <c r="E446" i="10"/>
  <c r="F446" i="10" s="1"/>
  <c r="V445" i="10"/>
  <c r="K446" i="10" s="1"/>
  <c r="L447" i="10" s="1"/>
  <c r="H445" i="10"/>
  <c r="D666" i="5"/>
  <c r="G667" i="5"/>
  <c r="C666" i="5"/>
  <c r="J410" i="12" l="1"/>
  <c r="C408" i="12"/>
  <c r="D408" i="12"/>
  <c r="N410" i="12"/>
  <c r="T408" i="12"/>
  <c r="E409" i="12"/>
  <c r="U408" i="12"/>
  <c r="V408" i="12" s="1"/>
  <c r="H408" i="12"/>
  <c r="P446" i="10"/>
  <c r="O446" i="10"/>
  <c r="R446" i="10"/>
  <c r="S446" i="10"/>
  <c r="Q446" i="10"/>
  <c r="M447" i="10"/>
  <c r="B447" i="10" s="1"/>
  <c r="D335" i="9"/>
  <c r="G336" i="9"/>
  <c r="N337" i="9"/>
  <c r="C335" i="9"/>
  <c r="J337" i="9"/>
  <c r="H666" i="5"/>
  <c r="E667" i="5"/>
  <c r="F667" i="5" s="1"/>
  <c r="B668" i="5" s="1"/>
  <c r="F409" i="12" l="1"/>
  <c r="K409" i="12" s="1"/>
  <c r="L410" i="12" s="1"/>
  <c r="R409" i="12"/>
  <c r="Q409" i="12"/>
  <c r="P409" i="12"/>
  <c r="O409" i="12"/>
  <c r="M410" i="12"/>
  <c r="S409" i="12"/>
  <c r="N448" i="10"/>
  <c r="G447" i="10"/>
  <c r="D446" i="10"/>
  <c r="C446" i="10"/>
  <c r="U446" i="10" s="1"/>
  <c r="J448" i="10"/>
  <c r="E336" i="9"/>
  <c r="H335" i="9"/>
  <c r="D667" i="5"/>
  <c r="G668" i="5"/>
  <c r="C667" i="5"/>
  <c r="B410" i="12" l="1"/>
  <c r="J411" i="12" s="1"/>
  <c r="H667" i="5"/>
  <c r="E668" i="5"/>
  <c r="F668" i="5" s="1"/>
  <c r="B669" i="5" s="1"/>
  <c r="T446" i="10"/>
  <c r="E447" i="10"/>
  <c r="F447" i="10" s="1"/>
  <c r="H446" i="10"/>
  <c r="V446" i="10"/>
  <c r="K447" i="10" s="1"/>
  <c r="L448" i="10" s="1"/>
  <c r="M337" i="9"/>
  <c r="F336" i="9"/>
  <c r="K336" i="9" s="1"/>
  <c r="C409" i="12" l="1"/>
  <c r="T409" i="12" s="1"/>
  <c r="D409" i="12"/>
  <c r="G410" i="12"/>
  <c r="N411" i="12"/>
  <c r="L337" i="9"/>
  <c r="B337" i="9"/>
  <c r="R447" i="10"/>
  <c r="Q447" i="10"/>
  <c r="S447" i="10"/>
  <c r="O447" i="10"/>
  <c r="P447" i="10"/>
  <c r="M448" i="10"/>
  <c r="B448" i="10" s="1"/>
  <c r="D668" i="5"/>
  <c r="G669" i="5"/>
  <c r="C668" i="5"/>
  <c r="U409" i="12" l="1"/>
  <c r="V409" i="12" s="1"/>
  <c r="E410" i="12"/>
  <c r="Q410" i="12" s="1"/>
  <c r="H409" i="12"/>
  <c r="N449" i="10"/>
  <c r="G448" i="10"/>
  <c r="D447" i="10"/>
  <c r="C447" i="10"/>
  <c r="U447" i="10" s="1"/>
  <c r="J449" i="10"/>
  <c r="H668" i="5"/>
  <c r="E669" i="5"/>
  <c r="F669" i="5" s="1"/>
  <c r="B670" i="5" s="1"/>
  <c r="D336" i="9"/>
  <c r="N338" i="9"/>
  <c r="G337" i="9"/>
  <c r="C336" i="9"/>
  <c r="J338" i="9"/>
  <c r="S410" i="12" l="1"/>
  <c r="P410" i="12"/>
  <c r="M411" i="12"/>
  <c r="O410" i="12"/>
  <c r="R410" i="12"/>
  <c r="F410" i="12"/>
  <c r="K410" i="12" s="1"/>
  <c r="L411" i="12" s="1"/>
  <c r="B411" i="12" s="1"/>
  <c r="H447" i="10"/>
  <c r="E448" i="10"/>
  <c r="F448" i="10" s="1"/>
  <c r="T447" i="10"/>
  <c r="V447" i="10"/>
  <c r="G670" i="5"/>
  <c r="D669" i="5"/>
  <c r="C669" i="5"/>
  <c r="H336" i="9"/>
  <c r="E337" i="9"/>
  <c r="K448" i="10" l="1"/>
  <c r="L449" i="10" s="1"/>
  <c r="C410" i="12"/>
  <c r="N412" i="12"/>
  <c r="G411" i="12"/>
  <c r="D410" i="12"/>
  <c r="J412" i="12"/>
  <c r="H669" i="5"/>
  <c r="E670" i="5"/>
  <c r="F670" i="5" s="1"/>
  <c r="B671" i="5" s="1"/>
  <c r="O448" i="10"/>
  <c r="M449" i="10"/>
  <c r="B449" i="10" s="1"/>
  <c r="R448" i="10"/>
  <c r="S448" i="10"/>
  <c r="P448" i="10"/>
  <c r="Q448" i="10"/>
  <c r="F337" i="9"/>
  <c r="K337" i="9" s="1"/>
  <c r="M338" i="9"/>
  <c r="U410" i="12" l="1"/>
  <c r="V410" i="12" s="1"/>
  <c r="T410" i="12"/>
  <c r="E411" i="12"/>
  <c r="H410" i="12"/>
  <c r="G449" i="10"/>
  <c r="N450" i="10"/>
  <c r="D448" i="10"/>
  <c r="C448" i="10"/>
  <c r="U448" i="10" s="1"/>
  <c r="J450" i="10"/>
  <c r="B338" i="9"/>
  <c r="L338" i="9"/>
  <c r="D670" i="5"/>
  <c r="G671" i="5"/>
  <c r="C670" i="5"/>
  <c r="Q411" i="12" l="1"/>
  <c r="S411" i="12"/>
  <c r="O411" i="12"/>
  <c r="R411" i="12"/>
  <c r="P411" i="12"/>
  <c r="F411" i="12"/>
  <c r="K411" i="12" s="1"/>
  <c r="L412" i="12" s="1"/>
  <c r="M412" i="12"/>
  <c r="G338" i="9"/>
  <c r="N339" i="9"/>
  <c r="D337" i="9"/>
  <c r="C337" i="9"/>
  <c r="J339" i="9"/>
  <c r="T448" i="10"/>
  <c r="E449" i="10"/>
  <c r="F449" i="10" s="1"/>
  <c r="H448" i="10"/>
  <c r="V448" i="10"/>
  <c r="K449" i="10" s="1"/>
  <c r="L450" i="10" s="1"/>
  <c r="H670" i="5"/>
  <c r="E671" i="5"/>
  <c r="F671" i="5" s="1"/>
  <c r="B672" i="5" s="1"/>
  <c r="B412" i="12" l="1"/>
  <c r="J413" i="12" s="1"/>
  <c r="G672" i="5"/>
  <c r="D671" i="5"/>
  <c r="C671" i="5"/>
  <c r="H337" i="9"/>
  <c r="E338" i="9"/>
  <c r="Q449" i="10"/>
  <c r="O449" i="10"/>
  <c r="S449" i="10"/>
  <c r="R449" i="10"/>
  <c r="P449" i="10"/>
  <c r="M450" i="10"/>
  <c r="B450" i="10" s="1"/>
  <c r="C411" i="12" l="1"/>
  <c r="E412" i="12" s="1"/>
  <c r="G412" i="12"/>
  <c r="N413" i="12"/>
  <c r="D411" i="12"/>
  <c r="G450" i="10"/>
  <c r="N451" i="10"/>
  <c r="D449" i="10"/>
  <c r="C449" i="10"/>
  <c r="U449" i="10" s="1"/>
  <c r="J451" i="10"/>
  <c r="F338" i="9"/>
  <c r="K338" i="9" s="1"/>
  <c r="M339" i="9"/>
  <c r="H671" i="5"/>
  <c r="E672" i="5"/>
  <c r="F672" i="5" s="1"/>
  <c r="B673" i="5" s="1"/>
  <c r="H411" i="12" l="1"/>
  <c r="T411" i="12"/>
  <c r="U411" i="12"/>
  <c r="V411" i="12" s="1"/>
  <c r="P412" i="12"/>
  <c r="F412" i="12"/>
  <c r="K412" i="12" s="1"/>
  <c r="L413" i="12" s="1"/>
  <c r="O412" i="12"/>
  <c r="S412" i="12"/>
  <c r="M413" i="12"/>
  <c r="Q412" i="12"/>
  <c r="R412" i="12"/>
  <c r="L339" i="9"/>
  <c r="B339" i="9"/>
  <c r="H449" i="10"/>
  <c r="E450" i="10"/>
  <c r="F450" i="10" s="1"/>
  <c r="T449" i="10"/>
  <c r="V449" i="10"/>
  <c r="K450" i="10" s="1"/>
  <c r="L451" i="10" s="1"/>
  <c r="D672" i="5"/>
  <c r="G673" i="5"/>
  <c r="C672" i="5"/>
  <c r="B413" i="12" l="1"/>
  <c r="J414" i="12" s="1"/>
  <c r="R450" i="10"/>
  <c r="Q450" i="10"/>
  <c r="S450" i="10"/>
  <c r="M451" i="10"/>
  <c r="B451" i="10" s="1"/>
  <c r="O450" i="10"/>
  <c r="P450" i="10"/>
  <c r="N340" i="9"/>
  <c r="G339" i="9"/>
  <c r="D338" i="9"/>
  <c r="C338" i="9"/>
  <c r="J340" i="9"/>
  <c r="H672" i="5"/>
  <c r="E673" i="5"/>
  <c r="F673" i="5" s="1"/>
  <c r="B674" i="5" s="1"/>
  <c r="N414" i="12" l="1"/>
  <c r="C412" i="12"/>
  <c r="G413" i="12"/>
  <c r="D412" i="12"/>
  <c r="E413" i="12"/>
  <c r="H412" i="12"/>
  <c r="T412" i="12"/>
  <c r="U412" i="12"/>
  <c r="V412" i="12" s="1"/>
  <c r="D450" i="10"/>
  <c r="G451" i="10"/>
  <c r="N452" i="10"/>
  <c r="C450" i="10"/>
  <c r="U450" i="10" s="1"/>
  <c r="J452" i="10"/>
  <c r="H338" i="9"/>
  <c r="E339" i="9"/>
  <c r="D673" i="5"/>
  <c r="G674" i="5"/>
  <c r="C673" i="5"/>
  <c r="F413" i="12" l="1"/>
  <c r="K413" i="12" s="1"/>
  <c r="L414" i="12" s="1"/>
  <c r="O413" i="12"/>
  <c r="S413" i="12"/>
  <c r="M414" i="12"/>
  <c r="P413" i="12"/>
  <c r="R413" i="12"/>
  <c r="Q413" i="12"/>
  <c r="H673" i="5"/>
  <c r="E674" i="5"/>
  <c r="F674" i="5" s="1"/>
  <c r="B675" i="5" s="1"/>
  <c r="E451" i="10"/>
  <c r="F451" i="10" s="1"/>
  <c r="H450" i="10"/>
  <c r="T450" i="10"/>
  <c r="V450" i="10"/>
  <c r="K451" i="10" s="1"/>
  <c r="L452" i="10" s="1"/>
  <c r="M340" i="9"/>
  <c r="F339" i="9"/>
  <c r="K339" i="9" s="1"/>
  <c r="B414" i="12" l="1"/>
  <c r="N415" i="12" s="1"/>
  <c r="L340" i="9"/>
  <c r="B340" i="9"/>
  <c r="S451" i="10"/>
  <c r="Q451" i="10"/>
  <c r="P451" i="10"/>
  <c r="R451" i="10"/>
  <c r="M452" i="10"/>
  <c r="B452" i="10" s="1"/>
  <c r="O451" i="10"/>
  <c r="D674" i="5"/>
  <c r="G675" i="5"/>
  <c r="C674" i="5"/>
  <c r="D413" i="12" l="1"/>
  <c r="J415" i="12"/>
  <c r="C413" i="12"/>
  <c r="E414" i="12" s="1"/>
  <c r="G414" i="12"/>
  <c r="H413" i="12"/>
  <c r="U413" i="12"/>
  <c r="V413" i="12" s="1"/>
  <c r="T413" i="12"/>
  <c r="D451" i="10"/>
  <c r="G452" i="10"/>
  <c r="N453" i="10"/>
  <c r="C451" i="10"/>
  <c r="U451" i="10" s="1"/>
  <c r="J453" i="10"/>
  <c r="G340" i="9"/>
  <c r="N341" i="9"/>
  <c r="D339" i="9"/>
  <c r="C339" i="9"/>
  <c r="J341" i="9"/>
  <c r="H674" i="5"/>
  <c r="E675" i="5"/>
  <c r="F675" i="5" s="1"/>
  <c r="B676" i="5" s="1"/>
  <c r="P414" i="12" l="1"/>
  <c r="F414" i="12"/>
  <c r="K414" i="12" s="1"/>
  <c r="L415" i="12" s="1"/>
  <c r="R414" i="12"/>
  <c r="O414" i="12"/>
  <c r="S414" i="12"/>
  <c r="Q414" i="12"/>
  <c r="M415" i="12"/>
  <c r="E452" i="10"/>
  <c r="F452" i="10" s="1"/>
  <c r="H451" i="10"/>
  <c r="V451" i="10"/>
  <c r="T451" i="10"/>
  <c r="H339" i="9"/>
  <c r="E340" i="9"/>
  <c r="G676" i="5"/>
  <c r="D675" i="5"/>
  <c r="C675" i="5"/>
  <c r="K452" i="10" l="1"/>
  <c r="L453" i="10" s="1"/>
  <c r="B415" i="12"/>
  <c r="O452" i="10"/>
  <c r="R452" i="10"/>
  <c r="S452" i="10"/>
  <c r="M453" i="10"/>
  <c r="B453" i="10" s="1"/>
  <c r="Q452" i="10"/>
  <c r="P452" i="10"/>
  <c r="H675" i="5"/>
  <c r="E676" i="5"/>
  <c r="F676" i="5" s="1"/>
  <c r="B677" i="5" s="1"/>
  <c r="M341" i="9"/>
  <c r="F340" i="9"/>
  <c r="K340" i="9" s="1"/>
  <c r="D414" i="12" l="1"/>
  <c r="G415" i="12"/>
  <c r="J416" i="12"/>
  <c r="N416" i="12"/>
  <c r="C414" i="12"/>
  <c r="N454" i="10"/>
  <c r="G453" i="10"/>
  <c r="D452" i="10"/>
  <c r="C452" i="10"/>
  <c r="U452" i="10" s="1"/>
  <c r="J454" i="10"/>
  <c r="D676" i="5"/>
  <c r="G677" i="5"/>
  <c r="C676" i="5"/>
  <c r="B341" i="9"/>
  <c r="L341" i="9"/>
  <c r="E415" i="12" l="1"/>
  <c r="H414" i="12"/>
  <c r="T414" i="12"/>
  <c r="U414" i="12"/>
  <c r="V414" i="12" s="1"/>
  <c r="H452" i="10"/>
  <c r="T452" i="10"/>
  <c r="E453" i="10"/>
  <c r="F453" i="10" s="1"/>
  <c r="V452" i="10"/>
  <c r="K453" i="10" s="1"/>
  <c r="L454" i="10" s="1"/>
  <c r="D340" i="9"/>
  <c r="G341" i="9"/>
  <c r="N342" i="9"/>
  <c r="C340" i="9"/>
  <c r="J342" i="9"/>
  <c r="H676" i="5"/>
  <c r="E677" i="5"/>
  <c r="F677" i="5" s="1"/>
  <c r="B678" i="5" s="1"/>
  <c r="S415" i="12" l="1"/>
  <c r="M416" i="12"/>
  <c r="O415" i="12"/>
  <c r="Q415" i="12"/>
  <c r="F415" i="12"/>
  <c r="K415" i="12" s="1"/>
  <c r="L416" i="12" s="1"/>
  <c r="B416" i="12" s="1"/>
  <c r="P415" i="12"/>
  <c r="R415" i="12"/>
  <c r="H340" i="9"/>
  <c r="E341" i="9"/>
  <c r="G678" i="5"/>
  <c r="D677" i="5"/>
  <c r="C677" i="5"/>
  <c r="O453" i="10"/>
  <c r="R453" i="10"/>
  <c r="P453" i="10"/>
  <c r="Q453" i="10"/>
  <c r="M454" i="10"/>
  <c r="B454" i="10" s="1"/>
  <c r="S453" i="10"/>
  <c r="D415" i="12" l="1"/>
  <c r="C415" i="12"/>
  <c r="N417" i="12"/>
  <c r="J417" i="12"/>
  <c r="G416" i="12"/>
  <c r="G454" i="10"/>
  <c r="D453" i="10"/>
  <c r="N455" i="10"/>
  <c r="C453" i="10"/>
  <c r="U453" i="10" s="1"/>
  <c r="J455" i="10"/>
  <c r="H677" i="5"/>
  <c r="E678" i="5"/>
  <c r="F678" i="5" s="1"/>
  <c r="B679" i="5" s="1"/>
  <c r="M342" i="9"/>
  <c r="F341" i="9"/>
  <c r="K341" i="9" s="1"/>
  <c r="U415" i="12" l="1"/>
  <c r="V415" i="12" s="1"/>
  <c r="H415" i="12"/>
  <c r="E416" i="12"/>
  <c r="T415" i="12"/>
  <c r="D678" i="5"/>
  <c r="G679" i="5"/>
  <c r="C678" i="5"/>
  <c r="T453" i="10"/>
  <c r="E454" i="10"/>
  <c r="F454" i="10" s="1"/>
  <c r="H453" i="10"/>
  <c r="V453" i="10"/>
  <c r="L342" i="9"/>
  <c r="B342" i="9"/>
  <c r="K454" i="10" l="1"/>
  <c r="L455" i="10" s="1"/>
  <c r="M417" i="12"/>
  <c r="R416" i="12"/>
  <c r="F416" i="12"/>
  <c r="K416" i="12" s="1"/>
  <c r="L417" i="12" s="1"/>
  <c r="Q416" i="12"/>
  <c r="P416" i="12"/>
  <c r="O416" i="12"/>
  <c r="S416" i="12"/>
  <c r="P454" i="10"/>
  <c r="S454" i="10"/>
  <c r="O454" i="10"/>
  <c r="M455" i="10"/>
  <c r="B455" i="10" s="1"/>
  <c r="Q454" i="10"/>
  <c r="R454" i="10"/>
  <c r="H678" i="5"/>
  <c r="E679" i="5"/>
  <c r="F679" i="5" s="1"/>
  <c r="B680" i="5" s="1"/>
  <c r="G342" i="9"/>
  <c r="N343" i="9"/>
  <c r="D341" i="9"/>
  <c r="C341" i="9"/>
  <c r="J343" i="9"/>
  <c r="B417" i="12" l="1"/>
  <c r="G417" i="12" s="1"/>
  <c r="E342" i="9"/>
  <c r="H341" i="9"/>
  <c r="D454" i="10"/>
  <c r="G455" i="10"/>
  <c r="N456" i="10"/>
  <c r="C454" i="10"/>
  <c r="U454" i="10" s="1"/>
  <c r="J456" i="10"/>
  <c r="D679" i="5"/>
  <c r="G680" i="5"/>
  <c r="C679" i="5"/>
  <c r="D416" i="12" l="1"/>
  <c r="J418" i="12"/>
  <c r="C416" i="12"/>
  <c r="U416" i="12" s="1"/>
  <c r="V416" i="12" s="1"/>
  <c r="N418" i="12"/>
  <c r="H416" i="12"/>
  <c r="E455" i="10"/>
  <c r="F455" i="10" s="1"/>
  <c r="H454" i="10"/>
  <c r="T454" i="10"/>
  <c r="V454" i="10"/>
  <c r="H679" i="5"/>
  <c r="E680" i="5"/>
  <c r="F680" i="5" s="1"/>
  <c r="B681" i="5" s="1"/>
  <c r="F342" i="9"/>
  <c r="K342" i="9" s="1"/>
  <c r="M343" i="9"/>
  <c r="K455" i="10" l="1"/>
  <c r="L456" i="10" s="1"/>
  <c r="T416" i="12"/>
  <c r="E417" i="12"/>
  <c r="S417" i="12" s="1"/>
  <c r="D680" i="5"/>
  <c r="G681" i="5"/>
  <c r="C680" i="5"/>
  <c r="L343" i="9"/>
  <c r="B343" i="9"/>
  <c r="R455" i="10"/>
  <c r="S455" i="10"/>
  <c r="P455" i="10"/>
  <c r="M456" i="10"/>
  <c r="B456" i="10" s="1"/>
  <c r="Q455" i="10"/>
  <c r="O455" i="10"/>
  <c r="P417" i="12" l="1"/>
  <c r="R417" i="12"/>
  <c r="O417" i="12"/>
  <c r="M418" i="12"/>
  <c r="Q417" i="12"/>
  <c r="F417" i="12"/>
  <c r="K417" i="12" s="1"/>
  <c r="L418" i="12" s="1"/>
  <c r="D455" i="10"/>
  <c r="G456" i="10"/>
  <c r="N457" i="10"/>
  <c r="C455" i="10"/>
  <c r="U455" i="10" s="1"/>
  <c r="J457" i="10"/>
  <c r="H680" i="5"/>
  <c r="E681" i="5"/>
  <c r="F681" i="5" s="1"/>
  <c r="B682" i="5" s="1"/>
  <c r="N344" i="9"/>
  <c r="D342" i="9"/>
  <c r="G343" i="9"/>
  <c r="C342" i="9"/>
  <c r="J344" i="9"/>
  <c r="B418" i="12" l="1"/>
  <c r="N419" i="12" s="1"/>
  <c r="H455" i="10"/>
  <c r="E456" i="10"/>
  <c r="F456" i="10" s="1"/>
  <c r="T455" i="10"/>
  <c r="V455" i="10"/>
  <c r="K456" i="10" s="1"/>
  <c r="L457" i="10" s="1"/>
  <c r="G682" i="5"/>
  <c r="D681" i="5"/>
  <c r="C681" i="5"/>
  <c r="H342" i="9"/>
  <c r="E343" i="9"/>
  <c r="C417" i="12" l="1"/>
  <c r="H417" i="12" s="1"/>
  <c r="G418" i="12"/>
  <c r="J419" i="12"/>
  <c r="D417" i="12"/>
  <c r="H681" i="5"/>
  <c r="E682" i="5"/>
  <c r="F682" i="5" s="1"/>
  <c r="B683" i="5" s="1"/>
  <c r="F343" i="9"/>
  <c r="K343" i="9" s="1"/>
  <c r="M344" i="9"/>
  <c r="O456" i="10"/>
  <c r="Q456" i="10"/>
  <c r="R456" i="10"/>
  <c r="P456" i="10"/>
  <c r="S456" i="10"/>
  <c r="M457" i="10"/>
  <c r="B457" i="10" s="1"/>
  <c r="U417" i="12" l="1"/>
  <c r="V417" i="12" s="1"/>
  <c r="E418" i="12"/>
  <c r="S418" i="12" s="1"/>
  <c r="T417" i="12"/>
  <c r="D456" i="10"/>
  <c r="N458" i="10"/>
  <c r="G457" i="10"/>
  <c r="C456" i="10"/>
  <c r="U456" i="10" s="1"/>
  <c r="J458" i="10"/>
  <c r="L344" i="9"/>
  <c r="B344" i="9"/>
  <c r="G683" i="5"/>
  <c r="D682" i="5"/>
  <c r="C682" i="5"/>
  <c r="M419" i="12" l="1"/>
  <c r="O418" i="12"/>
  <c r="R418" i="12"/>
  <c r="Q418" i="12"/>
  <c r="F418" i="12"/>
  <c r="K418" i="12" s="1"/>
  <c r="L419" i="12" s="1"/>
  <c r="P418" i="12"/>
  <c r="E457" i="10"/>
  <c r="F457" i="10" s="1"/>
  <c r="H456" i="10"/>
  <c r="T456" i="10"/>
  <c r="V456" i="10"/>
  <c r="H682" i="5"/>
  <c r="E683" i="5"/>
  <c r="F683" i="5" s="1"/>
  <c r="B684" i="5" s="1"/>
  <c r="D343" i="9"/>
  <c r="N345" i="9"/>
  <c r="G344" i="9"/>
  <c r="C343" i="9"/>
  <c r="J345" i="9"/>
  <c r="K457" i="10" l="1"/>
  <c r="L458" i="10" s="1"/>
  <c r="B419" i="12"/>
  <c r="G419" i="12" s="1"/>
  <c r="D683" i="5"/>
  <c r="G684" i="5"/>
  <c r="C683" i="5"/>
  <c r="E344" i="9"/>
  <c r="H343" i="9"/>
  <c r="R457" i="10"/>
  <c r="Q457" i="10"/>
  <c r="M458" i="10"/>
  <c r="B458" i="10" s="1"/>
  <c r="O457" i="10"/>
  <c r="P457" i="10"/>
  <c r="S457" i="10"/>
  <c r="C418" i="12" l="1"/>
  <c r="T418" i="12" s="1"/>
  <c r="D418" i="12"/>
  <c r="N420" i="12"/>
  <c r="J420" i="12"/>
  <c r="U418" i="12"/>
  <c r="V418" i="12" s="1"/>
  <c r="E419" i="12"/>
  <c r="Q419" i="12" s="1"/>
  <c r="H418" i="12"/>
  <c r="N459" i="10"/>
  <c r="D457" i="10"/>
  <c r="G458" i="10"/>
  <c r="C457" i="10"/>
  <c r="U457" i="10" s="1"/>
  <c r="J459" i="10"/>
  <c r="F344" i="9"/>
  <c r="K344" i="9" s="1"/>
  <c r="M345" i="9"/>
  <c r="H683" i="5"/>
  <c r="E684" i="5"/>
  <c r="F684" i="5" s="1"/>
  <c r="B685" i="5" s="1"/>
  <c r="R419" i="12" l="1"/>
  <c r="F419" i="12"/>
  <c r="K419" i="12" s="1"/>
  <c r="L420" i="12" s="1"/>
  <c r="O419" i="12"/>
  <c r="M420" i="12"/>
  <c r="S419" i="12"/>
  <c r="P419" i="12"/>
  <c r="L345" i="9"/>
  <c r="B345" i="9"/>
  <c r="T457" i="10"/>
  <c r="E458" i="10"/>
  <c r="F458" i="10" s="1"/>
  <c r="H457" i="10"/>
  <c r="V457" i="10"/>
  <c r="K458" i="10" s="1"/>
  <c r="L459" i="10" s="1"/>
  <c r="G685" i="5"/>
  <c r="D684" i="5"/>
  <c r="C684" i="5"/>
  <c r="B420" i="12" l="1"/>
  <c r="J421" i="12" s="1"/>
  <c r="P458" i="10"/>
  <c r="R458" i="10"/>
  <c r="O458" i="10"/>
  <c r="S458" i="10"/>
  <c r="Q458" i="10"/>
  <c r="M459" i="10"/>
  <c r="B459" i="10" s="1"/>
  <c r="N346" i="9"/>
  <c r="G345" i="9"/>
  <c r="D344" i="9"/>
  <c r="C344" i="9"/>
  <c r="J346" i="9"/>
  <c r="H684" i="5"/>
  <c r="E685" i="5"/>
  <c r="F685" i="5" s="1"/>
  <c r="B686" i="5" s="1"/>
  <c r="G420" i="12" l="1"/>
  <c r="D419" i="12"/>
  <c r="N421" i="12"/>
  <c r="C419" i="12"/>
  <c r="G459" i="10"/>
  <c r="D458" i="10"/>
  <c r="N460" i="10"/>
  <c r="C458" i="10"/>
  <c r="U458" i="10" s="1"/>
  <c r="J460" i="10"/>
  <c r="D685" i="5"/>
  <c r="G686" i="5"/>
  <c r="C685" i="5"/>
  <c r="H344" i="9"/>
  <c r="E345" i="9"/>
  <c r="T419" i="12" l="1"/>
  <c r="U419" i="12"/>
  <c r="V419" i="12" s="1"/>
  <c r="E420" i="12"/>
  <c r="H419" i="12"/>
  <c r="M346" i="9"/>
  <c r="F345" i="9"/>
  <c r="K345" i="9" s="1"/>
  <c r="T458" i="10"/>
  <c r="E459" i="10"/>
  <c r="F459" i="10" s="1"/>
  <c r="H458" i="10"/>
  <c r="V458" i="10"/>
  <c r="H685" i="5"/>
  <c r="E686" i="5"/>
  <c r="F686" i="5" s="1"/>
  <c r="B687" i="5" s="1"/>
  <c r="K459" i="10" l="1"/>
  <c r="L460" i="10" s="1"/>
  <c r="S420" i="12"/>
  <c r="F420" i="12"/>
  <c r="K420" i="12" s="1"/>
  <c r="L421" i="12" s="1"/>
  <c r="M421" i="12"/>
  <c r="Q420" i="12"/>
  <c r="P420" i="12"/>
  <c r="O420" i="12"/>
  <c r="R420" i="12"/>
  <c r="G687" i="5"/>
  <c r="D686" i="5"/>
  <c r="C686" i="5"/>
  <c r="M460" i="10"/>
  <c r="B460" i="10" s="1"/>
  <c r="R459" i="10"/>
  <c r="O459" i="10"/>
  <c r="Q459" i="10"/>
  <c r="S459" i="10"/>
  <c r="P459" i="10"/>
  <c r="B346" i="9"/>
  <c r="L346" i="9"/>
  <c r="B421" i="12" l="1"/>
  <c r="J422" i="12" s="1"/>
  <c r="D459" i="10"/>
  <c r="N461" i="10"/>
  <c r="G460" i="10"/>
  <c r="C459" i="10"/>
  <c r="U459" i="10" s="1"/>
  <c r="J461" i="10"/>
  <c r="D345" i="9"/>
  <c r="G346" i="9"/>
  <c r="N347" i="9"/>
  <c r="C345" i="9"/>
  <c r="J347" i="9"/>
  <c r="H686" i="5"/>
  <c r="E687" i="5"/>
  <c r="F687" i="5" s="1"/>
  <c r="B688" i="5" s="1"/>
  <c r="N422" i="12" l="1"/>
  <c r="C420" i="12"/>
  <c r="G421" i="12"/>
  <c r="D420" i="12"/>
  <c r="U420" i="12"/>
  <c r="V420" i="12" s="1"/>
  <c r="T420" i="12"/>
  <c r="H420" i="12"/>
  <c r="E421" i="12"/>
  <c r="T459" i="10"/>
  <c r="E460" i="10"/>
  <c r="F460" i="10" s="1"/>
  <c r="H459" i="10"/>
  <c r="V459" i="10"/>
  <c r="K460" i="10" s="1"/>
  <c r="L461" i="10" s="1"/>
  <c r="H345" i="9"/>
  <c r="E346" i="9"/>
  <c r="D687" i="5"/>
  <c r="G688" i="5"/>
  <c r="C687" i="5"/>
  <c r="M422" i="12" l="1"/>
  <c r="P421" i="12"/>
  <c r="S421" i="12"/>
  <c r="O421" i="12"/>
  <c r="R421" i="12"/>
  <c r="F421" i="12"/>
  <c r="K421" i="12" s="1"/>
  <c r="L422" i="12" s="1"/>
  <c r="B422" i="12" s="1"/>
  <c r="Q421" i="12"/>
  <c r="M347" i="9"/>
  <c r="F346" i="9"/>
  <c r="K346" i="9" s="1"/>
  <c r="S460" i="10"/>
  <c r="P460" i="10"/>
  <c r="M461" i="10"/>
  <c r="B461" i="10" s="1"/>
  <c r="O460" i="10"/>
  <c r="Q460" i="10"/>
  <c r="R460" i="10"/>
  <c r="H687" i="5"/>
  <c r="E688" i="5"/>
  <c r="F688" i="5" s="1"/>
  <c r="B689" i="5" s="1"/>
  <c r="C421" i="12" l="1"/>
  <c r="D421" i="12"/>
  <c r="N423" i="12"/>
  <c r="G422" i="12"/>
  <c r="J423" i="12"/>
  <c r="N462" i="10"/>
  <c r="D460" i="10"/>
  <c r="G461" i="10"/>
  <c r="C460" i="10"/>
  <c r="U460" i="10" s="1"/>
  <c r="J462" i="10"/>
  <c r="L347" i="9"/>
  <c r="B347" i="9"/>
  <c r="D688" i="5"/>
  <c r="G689" i="5"/>
  <c r="C688" i="5"/>
  <c r="U421" i="12" l="1"/>
  <c r="V421" i="12" s="1"/>
  <c r="E422" i="12"/>
  <c r="H421" i="12"/>
  <c r="T421" i="12"/>
  <c r="E461" i="10"/>
  <c r="F461" i="10" s="1"/>
  <c r="H460" i="10"/>
  <c r="T460" i="10"/>
  <c r="V460" i="10"/>
  <c r="H688" i="5"/>
  <c r="E689" i="5"/>
  <c r="F689" i="5" s="1"/>
  <c r="B690" i="5" s="1"/>
  <c r="G347" i="9"/>
  <c r="D346" i="9"/>
  <c r="N348" i="9"/>
  <c r="C346" i="9"/>
  <c r="J348" i="9"/>
  <c r="K461" i="10" l="1"/>
  <c r="L462" i="10" s="1"/>
  <c r="Q422" i="12"/>
  <c r="R422" i="12"/>
  <c r="P422" i="12"/>
  <c r="S422" i="12"/>
  <c r="M423" i="12"/>
  <c r="F422" i="12"/>
  <c r="K422" i="12" s="1"/>
  <c r="L423" i="12" s="1"/>
  <c r="B423" i="12" s="1"/>
  <c r="J424" i="12" s="1"/>
  <c r="O422" i="12"/>
  <c r="D689" i="5"/>
  <c r="G690" i="5"/>
  <c r="C689" i="5"/>
  <c r="H346" i="9"/>
  <c r="E347" i="9"/>
  <c r="P461" i="10"/>
  <c r="S461" i="10"/>
  <c r="Q461" i="10"/>
  <c r="R461" i="10"/>
  <c r="O461" i="10"/>
  <c r="M462" i="10"/>
  <c r="B462" i="10" s="1"/>
  <c r="G423" i="12" l="1"/>
  <c r="N424" i="12"/>
  <c r="D422" i="12"/>
  <c r="C422" i="12"/>
  <c r="U422" i="12" s="1"/>
  <c r="V422" i="12" s="1"/>
  <c r="D461" i="10"/>
  <c r="G462" i="10"/>
  <c r="N463" i="10"/>
  <c r="C461" i="10"/>
  <c r="U461" i="10" s="1"/>
  <c r="J463" i="10"/>
  <c r="F347" i="9"/>
  <c r="K347" i="9" s="1"/>
  <c r="M348" i="9"/>
  <c r="H689" i="5"/>
  <c r="E690" i="5"/>
  <c r="F690" i="5" s="1"/>
  <c r="B691" i="5" s="1"/>
  <c r="T422" i="12" l="1"/>
  <c r="E423" i="12"/>
  <c r="P423" i="12" s="1"/>
  <c r="H422" i="12"/>
  <c r="L348" i="9"/>
  <c r="B348" i="9"/>
  <c r="T461" i="10"/>
  <c r="H461" i="10"/>
  <c r="E462" i="10"/>
  <c r="F462" i="10" s="1"/>
  <c r="V461" i="10"/>
  <c r="G691" i="5"/>
  <c r="D690" i="5"/>
  <c r="C690" i="5"/>
  <c r="K462" i="10" l="1"/>
  <c r="L463" i="10" s="1"/>
  <c r="Q423" i="12"/>
  <c r="R423" i="12"/>
  <c r="M424" i="12"/>
  <c r="F423" i="12"/>
  <c r="K423" i="12" s="1"/>
  <c r="L424" i="12" s="1"/>
  <c r="B424" i="12" s="1"/>
  <c r="C423" i="12" s="1"/>
  <c r="E424" i="12" s="1"/>
  <c r="M425" i="12" s="1"/>
  <c r="O423" i="12"/>
  <c r="S423" i="12"/>
  <c r="R462" i="10"/>
  <c r="M463" i="10"/>
  <c r="B463" i="10" s="1"/>
  <c r="P462" i="10"/>
  <c r="S462" i="10"/>
  <c r="Q462" i="10"/>
  <c r="O462" i="10"/>
  <c r="N349" i="9"/>
  <c r="G348" i="9"/>
  <c r="D347" i="9"/>
  <c r="C347" i="9"/>
  <c r="J349" i="9"/>
  <c r="H690" i="5"/>
  <c r="E691" i="5"/>
  <c r="F691" i="5" s="1"/>
  <c r="B692" i="5" s="1"/>
  <c r="H423" i="12" l="1"/>
  <c r="N425" i="12"/>
  <c r="F424" i="12"/>
  <c r="K424" i="12" s="1"/>
  <c r="L425" i="12" s="1"/>
  <c r="B425" i="12" s="1"/>
  <c r="G424" i="12"/>
  <c r="P424" i="12" s="1"/>
  <c r="T423" i="12"/>
  <c r="U423" i="12"/>
  <c r="V423" i="12" s="1"/>
  <c r="J425" i="12"/>
  <c r="D423" i="12"/>
  <c r="G463" i="10"/>
  <c r="N464" i="10"/>
  <c r="D462" i="10"/>
  <c r="C462" i="10"/>
  <c r="U462" i="10" s="1"/>
  <c r="J464" i="10"/>
  <c r="H347" i="9"/>
  <c r="E348" i="9"/>
  <c r="D691" i="5"/>
  <c r="G692" i="5"/>
  <c r="C691" i="5"/>
  <c r="Q424" i="12" l="1"/>
  <c r="O424" i="12"/>
  <c r="S424" i="12"/>
  <c r="R424" i="12"/>
  <c r="N426" i="12"/>
  <c r="G425" i="12"/>
  <c r="D424" i="12"/>
  <c r="J426" i="12"/>
  <c r="C424" i="12"/>
  <c r="E463" i="10"/>
  <c r="F463" i="10" s="1"/>
  <c r="H462" i="10"/>
  <c r="V462" i="10"/>
  <c r="K463" i="10" s="1"/>
  <c r="L464" i="10" s="1"/>
  <c r="T462" i="10"/>
  <c r="H691" i="5"/>
  <c r="E692" i="5"/>
  <c r="F692" i="5" s="1"/>
  <c r="B693" i="5" s="1"/>
  <c r="M349" i="9"/>
  <c r="F348" i="9"/>
  <c r="K348" i="9" s="1"/>
  <c r="E425" i="12" l="1"/>
  <c r="T424" i="12"/>
  <c r="U424" i="12"/>
  <c r="V424" i="12" s="1"/>
  <c r="H424" i="12"/>
  <c r="D692" i="5"/>
  <c r="G693" i="5"/>
  <c r="C692" i="5"/>
  <c r="L349" i="9"/>
  <c r="B349" i="9"/>
  <c r="R463" i="10"/>
  <c r="M464" i="10"/>
  <c r="B464" i="10" s="1"/>
  <c r="P463" i="10"/>
  <c r="Q463" i="10"/>
  <c r="S463" i="10"/>
  <c r="O463" i="10"/>
  <c r="M426" i="12" l="1"/>
  <c r="O425" i="12"/>
  <c r="S425" i="12"/>
  <c r="Q425" i="12"/>
  <c r="F425" i="12"/>
  <c r="K425" i="12" s="1"/>
  <c r="L426" i="12" s="1"/>
  <c r="P425" i="12"/>
  <c r="R425" i="12"/>
  <c r="N465" i="10"/>
  <c r="G464" i="10"/>
  <c r="D463" i="10"/>
  <c r="C463" i="10"/>
  <c r="U463" i="10" s="1"/>
  <c r="J465" i="10"/>
  <c r="G349" i="9"/>
  <c r="D348" i="9"/>
  <c r="N350" i="9"/>
  <c r="C348" i="9"/>
  <c r="J350" i="9"/>
  <c r="H692" i="5"/>
  <c r="E693" i="5"/>
  <c r="F693" i="5" s="1"/>
  <c r="B694" i="5" s="1"/>
  <c r="B426" i="12" l="1"/>
  <c r="G426" i="12" s="1"/>
  <c r="G694" i="5"/>
  <c r="D693" i="5"/>
  <c r="C693" i="5"/>
  <c r="E464" i="10"/>
  <c r="F464" i="10" s="1"/>
  <c r="T463" i="10"/>
  <c r="H463" i="10"/>
  <c r="V463" i="10"/>
  <c r="K464" i="10" s="1"/>
  <c r="L465" i="10" s="1"/>
  <c r="H348" i="9"/>
  <c r="E349" i="9"/>
  <c r="N427" i="12" l="1"/>
  <c r="D425" i="12"/>
  <c r="C425" i="12"/>
  <c r="E426" i="12" s="1"/>
  <c r="J427" i="12"/>
  <c r="S464" i="10"/>
  <c r="R464" i="10"/>
  <c r="O464" i="10"/>
  <c r="M465" i="10"/>
  <c r="B465" i="10" s="1"/>
  <c r="P464" i="10"/>
  <c r="Q464" i="10"/>
  <c r="F349" i="9"/>
  <c r="K349" i="9" s="1"/>
  <c r="M350" i="9"/>
  <c r="H693" i="5"/>
  <c r="E694" i="5"/>
  <c r="F694" i="5" s="1"/>
  <c r="B695" i="5" s="1"/>
  <c r="U425" i="12" l="1"/>
  <c r="V425" i="12" s="1"/>
  <c r="T425" i="12"/>
  <c r="H425" i="12"/>
  <c r="R426" i="12"/>
  <c r="O426" i="12"/>
  <c r="F426" i="12"/>
  <c r="K426" i="12" s="1"/>
  <c r="L427" i="12" s="1"/>
  <c r="M427" i="12"/>
  <c r="P426" i="12"/>
  <c r="S426" i="12"/>
  <c r="Q426" i="12"/>
  <c r="L350" i="9"/>
  <c r="B350" i="9"/>
  <c r="D464" i="10"/>
  <c r="N466" i="10"/>
  <c r="G465" i="10"/>
  <c r="C464" i="10"/>
  <c r="U464" i="10" s="1"/>
  <c r="J466" i="10"/>
  <c r="G695" i="5"/>
  <c r="D694" i="5"/>
  <c r="C694" i="5"/>
  <c r="B427" i="12" l="1"/>
  <c r="C426" i="12" s="1"/>
  <c r="E465" i="10"/>
  <c r="F465" i="10" s="1"/>
  <c r="T464" i="10"/>
  <c r="H464" i="10"/>
  <c r="V464" i="10"/>
  <c r="D349" i="9"/>
  <c r="N351" i="9"/>
  <c r="G350" i="9"/>
  <c r="C349" i="9"/>
  <c r="J351" i="9"/>
  <c r="H694" i="5"/>
  <c r="E695" i="5"/>
  <c r="F695" i="5" s="1"/>
  <c r="B696" i="5" s="1"/>
  <c r="K465" i="10" l="1"/>
  <c r="L466" i="10" s="1"/>
  <c r="G427" i="12"/>
  <c r="N428" i="12"/>
  <c r="D426" i="12"/>
  <c r="J428" i="12"/>
  <c r="T426" i="12"/>
  <c r="E427" i="12"/>
  <c r="U426" i="12"/>
  <c r="V426" i="12" s="1"/>
  <c r="H426" i="12"/>
  <c r="S465" i="10"/>
  <c r="Q465" i="10"/>
  <c r="M466" i="10"/>
  <c r="B466" i="10" s="1"/>
  <c r="O465" i="10"/>
  <c r="R465" i="10"/>
  <c r="P465" i="10"/>
  <c r="H349" i="9"/>
  <c r="E350" i="9"/>
  <c r="D695" i="5"/>
  <c r="G696" i="5"/>
  <c r="C695" i="5"/>
  <c r="S427" i="12" l="1"/>
  <c r="Q427" i="12"/>
  <c r="R427" i="12"/>
  <c r="P427" i="12"/>
  <c r="F427" i="12"/>
  <c r="K427" i="12" s="1"/>
  <c r="L428" i="12" s="1"/>
  <c r="O427" i="12"/>
  <c r="M428" i="12"/>
  <c r="M351" i="9"/>
  <c r="F350" i="9"/>
  <c r="K350" i="9" s="1"/>
  <c r="N467" i="10"/>
  <c r="D465" i="10"/>
  <c r="G466" i="10"/>
  <c r="C465" i="10"/>
  <c r="U465" i="10" s="1"/>
  <c r="J467" i="10"/>
  <c r="H695" i="5"/>
  <c r="E696" i="5"/>
  <c r="F696" i="5" s="1"/>
  <c r="B697" i="5" s="1"/>
  <c r="B428" i="12" l="1"/>
  <c r="D427" i="12" s="1"/>
  <c r="H465" i="10"/>
  <c r="E466" i="10"/>
  <c r="F466" i="10" s="1"/>
  <c r="T465" i="10"/>
  <c r="V465" i="10"/>
  <c r="K466" i="10" s="1"/>
  <c r="L467" i="10" s="1"/>
  <c r="G697" i="5"/>
  <c r="D696" i="5"/>
  <c r="C696" i="5"/>
  <c r="L351" i="9"/>
  <c r="B351" i="9"/>
  <c r="N429" i="12" l="1"/>
  <c r="J429" i="12"/>
  <c r="G428" i="12"/>
  <c r="C427" i="12"/>
  <c r="E428" i="12" s="1"/>
  <c r="H696" i="5"/>
  <c r="E697" i="5"/>
  <c r="F697" i="5" s="1"/>
  <c r="B698" i="5" s="1"/>
  <c r="N352" i="9"/>
  <c r="D350" i="9"/>
  <c r="G351" i="9"/>
  <c r="C350" i="9"/>
  <c r="J352" i="9"/>
  <c r="M467" i="10"/>
  <c r="B467" i="10" s="1"/>
  <c r="O466" i="10"/>
  <c r="R466" i="10"/>
  <c r="P466" i="10"/>
  <c r="S466" i="10"/>
  <c r="Q466" i="10"/>
  <c r="U427" i="12" l="1"/>
  <c r="V427" i="12" s="1"/>
  <c r="H427" i="12"/>
  <c r="T427" i="12"/>
  <c r="O428" i="12"/>
  <c r="M429" i="12"/>
  <c r="Q428" i="12"/>
  <c r="S428" i="12"/>
  <c r="P428" i="12"/>
  <c r="R428" i="12"/>
  <c r="F428" i="12"/>
  <c r="K428" i="12" s="1"/>
  <c r="L429" i="12" s="1"/>
  <c r="N468" i="10"/>
  <c r="G467" i="10"/>
  <c r="D466" i="10"/>
  <c r="C466" i="10"/>
  <c r="U466" i="10" s="1"/>
  <c r="J468" i="10"/>
  <c r="E351" i="9"/>
  <c r="H350" i="9"/>
  <c r="G698" i="5"/>
  <c r="D697" i="5"/>
  <c r="C697" i="5"/>
  <c r="B429" i="12" l="1"/>
  <c r="D428" i="12" s="1"/>
  <c r="F351" i="9"/>
  <c r="K351" i="9" s="1"/>
  <c r="M352" i="9"/>
  <c r="T466" i="10"/>
  <c r="E467" i="10"/>
  <c r="F467" i="10" s="1"/>
  <c r="H466" i="10"/>
  <c r="V466" i="10"/>
  <c r="K467" i="10" s="1"/>
  <c r="L468" i="10" s="1"/>
  <c r="H697" i="5"/>
  <c r="E698" i="5"/>
  <c r="F698" i="5" s="1"/>
  <c r="B699" i="5" s="1"/>
  <c r="J430" i="12" l="1"/>
  <c r="N430" i="12"/>
  <c r="C428" i="12"/>
  <c r="T428" i="12" s="1"/>
  <c r="G429" i="12"/>
  <c r="H428" i="12"/>
  <c r="U428" i="12"/>
  <c r="V428" i="12" s="1"/>
  <c r="E429" i="12"/>
  <c r="M468" i="10"/>
  <c r="B468" i="10" s="1"/>
  <c r="Q467" i="10"/>
  <c r="P467" i="10"/>
  <c r="S467" i="10"/>
  <c r="R467" i="10"/>
  <c r="O467" i="10"/>
  <c r="G699" i="5"/>
  <c r="D698" i="5"/>
  <c r="C698" i="5"/>
  <c r="L352" i="9"/>
  <c r="B352" i="9"/>
  <c r="S429" i="12" l="1"/>
  <c r="O429" i="12"/>
  <c r="Q429" i="12"/>
  <c r="P429" i="12"/>
  <c r="F429" i="12"/>
  <c r="K429" i="12" s="1"/>
  <c r="L430" i="12" s="1"/>
  <c r="R429" i="12"/>
  <c r="M430" i="12"/>
  <c r="G468" i="10"/>
  <c r="D467" i="10"/>
  <c r="N469" i="10"/>
  <c r="C467" i="10"/>
  <c r="U467" i="10" s="1"/>
  <c r="J469" i="10"/>
  <c r="D351" i="9"/>
  <c r="N353" i="9"/>
  <c r="C351" i="9"/>
  <c r="G352" i="9"/>
  <c r="J353" i="9"/>
  <c r="H698" i="5"/>
  <c r="E699" i="5"/>
  <c r="F699" i="5" s="1"/>
  <c r="B700" i="5" s="1"/>
  <c r="B430" i="12" l="1"/>
  <c r="D429" i="12" s="1"/>
  <c r="G700" i="5"/>
  <c r="D699" i="5"/>
  <c r="C701" i="5"/>
  <c r="H701" i="5" s="1"/>
  <c r="C699" i="5"/>
  <c r="H467" i="10"/>
  <c r="T467" i="10"/>
  <c r="E468" i="10"/>
  <c r="F468" i="10" s="1"/>
  <c r="V467" i="10"/>
  <c r="E352" i="9"/>
  <c r="H351" i="9"/>
  <c r="K468" i="10" l="1"/>
  <c r="L469" i="10" s="1"/>
  <c r="J431" i="12"/>
  <c r="G430" i="12"/>
  <c r="C429" i="12"/>
  <c r="N431" i="12"/>
  <c r="F352" i="9"/>
  <c r="K352" i="9" s="1"/>
  <c r="M353" i="9"/>
  <c r="H699" i="5"/>
  <c r="E700" i="5"/>
  <c r="F700" i="5" s="1"/>
  <c r="B701" i="5" s="1"/>
  <c r="M469" i="10"/>
  <c r="B469" i="10" s="1"/>
  <c r="S468" i="10"/>
  <c r="P468" i="10"/>
  <c r="Q468" i="10"/>
  <c r="R468" i="10"/>
  <c r="O468" i="10"/>
  <c r="T429" i="12" l="1"/>
  <c r="E430" i="12"/>
  <c r="U429" i="12"/>
  <c r="V429" i="12" s="1"/>
  <c r="H429" i="12"/>
  <c r="G469" i="10"/>
  <c r="N470" i="10"/>
  <c r="D468" i="10"/>
  <c r="C468" i="10"/>
  <c r="U468" i="10" s="1"/>
  <c r="J470" i="10"/>
  <c r="D700" i="5"/>
  <c r="D701" i="5"/>
  <c r="G701" i="5"/>
  <c r="C700" i="5"/>
  <c r="B353" i="9"/>
  <c r="L353" i="9"/>
  <c r="S430" i="12" l="1"/>
  <c r="F430" i="12"/>
  <c r="K430" i="12" s="1"/>
  <c r="L431" i="12" s="1"/>
  <c r="O430" i="12"/>
  <c r="M431" i="12"/>
  <c r="Q430" i="12"/>
  <c r="P430" i="12"/>
  <c r="R430" i="12"/>
  <c r="H468" i="10"/>
  <c r="E469" i="10"/>
  <c r="F469" i="10" s="1"/>
  <c r="T468" i="10"/>
  <c r="V468" i="10"/>
  <c r="K469" i="10" s="1"/>
  <c r="L470" i="10" s="1"/>
  <c r="H700" i="5"/>
  <c r="E701" i="5"/>
  <c r="F701" i="5" s="1"/>
  <c r="G353" i="9"/>
  <c r="N354" i="9"/>
  <c r="D352" i="9"/>
  <c r="C352" i="9"/>
  <c r="J354" i="9"/>
  <c r="B431" i="12" l="1"/>
  <c r="N432" i="12" s="1"/>
  <c r="E353" i="9"/>
  <c r="H352" i="9"/>
  <c r="P469" i="10"/>
  <c r="R469" i="10"/>
  <c r="S469" i="10"/>
  <c r="Q469" i="10"/>
  <c r="O469" i="10"/>
  <c r="M470" i="10"/>
  <c r="B470" i="10" s="1"/>
  <c r="G431" i="12" l="1"/>
  <c r="C430" i="12"/>
  <c r="U430" i="12" s="1"/>
  <c r="V430" i="12" s="1"/>
  <c r="D430" i="12"/>
  <c r="J432" i="12"/>
  <c r="G470" i="10"/>
  <c r="D469" i="10"/>
  <c r="N471" i="10"/>
  <c r="C469" i="10"/>
  <c r="U469" i="10" s="1"/>
  <c r="J471" i="10"/>
  <c r="M354" i="9"/>
  <c r="F353" i="9"/>
  <c r="K353" i="9" s="1"/>
  <c r="H430" i="12" l="1"/>
  <c r="T430" i="12"/>
  <c r="E431" i="12"/>
  <c r="P431" i="12" s="1"/>
  <c r="E470" i="10"/>
  <c r="F470" i="10" s="1"/>
  <c r="T469" i="10"/>
  <c r="H469" i="10"/>
  <c r="V469" i="10"/>
  <c r="K470" i="10" s="1"/>
  <c r="L471" i="10" s="1"/>
  <c r="L354" i="9"/>
  <c r="B354" i="9"/>
  <c r="O431" i="12" l="1"/>
  <c r="R431" i="12"/>
  <c r="S431" i="12"/>
  <c r="Q431" i="12"/>
  <c r="F431" i="12"/>
  <c r="K431" i="12" s="1"/>
  <c r="L432" i="12" s="1"/>
  <c r="M432" i="12"/>
  <c r="D353" i="9"/>
  <c r="N355" i="9"/>
  <c r="G354" i="9"/>
  <c r="C353" i="9"/>
  <c r="J355" i="9"/>
  <c r="S470" i="10"/>
  <c r="O470" i="10"/>
  <c r="P470" i="10"/>
  <c r="M471" i="10"/>
  <c r="B471" i="10" s="1"/>
  <c r="Q470" i="10"/>
  <c r="R470" i="10"/>
  <c r="B432" i="12" l="1"/>
  <c r="D431" i="12" s="1"/>
  <c r="D470" i="10"/>
  <c r="G471" i="10"/>
  <c r="N472" i="10"/>
  <c r="C470" i="10"/>
  <c r="U470" i="10" s="1"/>
  <c r="J472" i="10"/>
  <c r="H353" i="9"/>
  <c r="E354" i="9"/>
  <c r="C431" i="12" l="1"/>
  <c r="U431" i="12" s="1"/>
  <c r="V431" i="12" s="1"/>
  <c r="N433" i="12"/>
  <c r="J433" i="12"/>
  <c r="G432" i="12"/>
  <c r="E471" i="10"/>
  <c r="F471" i="10" s="1"/>
  <c r="H470" i="10"/>
  <c r="T470" i="10"/>
  <c r="V470" i="10"/>
  <c r="K471" i="10" s="1"/>
  <c r="L472" i="10" s="1"/>
  <c r="F354" i="9"/>
  <c r="K354" i="9" s="1"/>
  <c r="M355" i="9"/>
  <c r="T431" i="12" l="1"/>
  <c r="E432" i="12"/>
  <c r="H431" i="12"/>
  <c r="L355" i="9"/>
  <c r="B355" i="9"/>
  <c r="P471" i="10"/>
  <c r="S471" i="10"/>
  <c r="Q471" i="10"/>
  <c r="O471" i="10"/>
  <c r="M472" i="10"/>
  <c r="B472" i="10" s="1"/>
  <c r="R471" i="10"/>
  <c r="O432" i="12" l="1"/>
  <c r="P432" i="12"/>
  <c r="R432" i="12"/>
  <c r="Q432" i="12"/>
  <c r="M433" i="12"/>
  <c r="S432" i="12"/>
  <c r="F432" i="12"/>
  <c r="K432" i="12" s="1"/>
  <c r="L433" i="12" s="1"/>
  <c r="N473" i="10"/>
  <c r="D471" i="10"/>
  <c r="G472" i="10"/>
  <c r="C471" i="10"/>
  <c r="U471" i="10" s="1"/>
  <c r="J473" i="10"/>
  <c r="D354" i="9"/>
  <c r="N356" i="9"/>
  <c r="G355" i="9"/>
  <c r="C354" i="9"/>
  <c r="J356" i="9"/>
  <c r="B433" i="12" l="1"/>
  <c r="D432" i="12" s="1"/>
  <c r="T471" i="10"/>
  <c r="E472" i="10"/>
  <c r="F472" i="10" s="1"/>
  <c r="H471" i="10"/>
  <c r="V471" i="10"/>
  <c r="K472" i="10" s="1"/>
  <c r="L473" i="10" s="1"/>
  <c r="H354" i="9"/>
  <c r="E355" i="9"/>
  <c r="J434" i="12" l="1"/>
  <c r="G433" i="12"/>
  <c r="C432" i="12"/>
  <c r="N434" i="12"/>
  <c r="F355" i="9"/>
  <c r="K355" i="9" s="1"/>
  <c r="M356" i="9"/>
  <c r="O472" i="10"/>
  <c r="R472" i="10"/>
  <c r="P472" i="10"/>
  <c r="Q472" i="10"/>
  <c r="S472" i="10"/>
  <c r="M473" i="10"/>
  <c r="B473" i="10" s="1"/>
  <c r="U432" i="12" l="1"/>
  <c r="V432" i="12" s="1"/>
  <c r="H432" i="12"/>
  <c r="T432" i="12"/>
  <c r="E433" i="12"/>
  <c r="D472" i="10"/>
  <c r="G473" i="10"/>
  <c r="N474" i="10"/>
  <c r="C472" i="10"/>
  <c r="U472" i="10" s="1"/>
  <c r="J474" i="10"/>
  <c r="B356" i="9"/>
  <c r="L356" i="9"/>
  <c r="Q433" i="12" l="1"/>
  <c r="O433" i="12"/>
  <c r="R433" i="12"/>
  <c r="M434" i="12"/>
  <c r="F433" i="12"/>
  <c r="K433" i="12" s="1"/>
  <c r="L434" i="12" s="1"/>
  <c r="B434" i="12" s="1"/>
  <c r="P433" i="12"/>
  <c r="S433" i="12"/>
  <c r="D355" i="9"/>
  <c r="N357" i="9"/>
  <c r="G356" i="9"/>
  <c r="C355" i="9"/>
  <c r="J357" i="9"/>
  <c r="T472" i="10"/>
  <c r="H472" i="10"/>
  <c r="E473" i="10"/>
  <c r="F473" i="10" s="1"/>
  <c r="V472" i="10"/>
  <c r="K473" i="10" s="1"/>
  <c r="L474" i="10" s="1"/>
  <c r="C433" i="12" l="1"/>
  <c r="D433" i="12"/>
  <c r="G434" i="12"/>
  <c r="J435" i="12"/>
  <c r="N435" i="12"/>
  <c r="H355" i="9"/>
  <c r="E356" i="9"/>
  <c r="P473" i="10"/>
  <c r="Q473" i="10"/>
  <c r="O473" i="10"/>
  <c r="S473" i="10"/>
  <c r="R473" i="10"/>
  <c r="M474" i="10"/>
  <c r="B474" i="10" s="1"/>
  <c r="U433" i="12" l="1"/>
  <c r="V433" i="12" s="1"/>
  <c r="E434" i="12"/>
  <c r="H433" i="12"/>
  <c r="T433" i="12"/>
  <c r="G474" i="10"/>
  <c r="N475" i="10"/>
  <c r="D473" i="10"/>
  <c r="C473" i="10"/>
  <c r="U473" i="10" s="1"/>
  <c r="J475" i="10"/>
  <c r="M357" i="9"/>
  <c r="F356" i="9"/>
  <c r="K356" i="9" s="1"/>
  <c r="Q434" i="12" l="1"/>
  <c r="F434" i="12"/>
  <c r="K434" i="12" s="1"/>
  <c r="L435" i="12" s="1"/>
  <c r="M435" i="12"/>
  <c r="O434" i="12"/>
  <c r="R434" i="12"/>
  <c r="P434" i="12"/>
  <c r="S434" i="12"/>
  <c r="H473" i="10"/>
  <c r="E474" i="10"/>
  <c r="F474" i="10" s="1"/>
  <c r="T473" i="10"/>
  <c r="V473" i="10"/>
  <c r="K474" i="10" s="1"/>
  <c r="L475" i="10" s="1"/>
  <c r="L357" i="9"/>
  <c r="B357" i="9"/>
  <c r="B435" i="12" l="1"/>
  <c r="G435" i="12" s="1"/>
  <c r="N358" i="9"/>
  <c r="G357" i="9"/>
  <c r="D356" i="9"/>
  <c r="C356" i="9"/>
  <c r="J358" i="9"/>
  <c r="R474" i="10"/>
  <c r="O474" i="10"/>
  <c r="M475" i="10"/>
  <c r="B475" i="10" s="1"/>
  <c r="P474" i="10"/>
  <c r="Q474" i="10"/>
  <c r="S474" i="10"/>
  <c r="D434" i="12" l="1"/>
  <c r="N436" i="12"/>
  <c r="C434" i="12"/>
  <c r="U434" i="12" s="1"/>
  <c r="V434" i="12" s="1"/>
  <c r="J436" i="12"/>
  <c r="H434" i="12"/>
  <c r="G475" i="10"/>
  <c r="N476" i="10"/>
  <c r="D474" i="10"/>
  <c r="C474" i="10"/>
  <c r="U474" i="10" s="1"/>
  <c r="J476" i="10"/>
  <c r="E357" i="9"/>
  <c r="H356" i="9"/>
  <c r="T434" i="12" l="1"/>
  <c r="E435" i="12"/>
  <c r="T474" i="10"/>
  <c r="H474" i="10"/>
  <c r="E475" i="10"/>
  <c r="F475" i="10" s="1"/>
  <c r="V474" i="10"/>
  <c r="K475" i="10" s="1"/>
  <c r="L476" i="10" s="1"/>
  <c r="M358" i="9"/>
  <c r="F357" i="9"/>
  <c r="K357" i="9" s="1"/>
  <c r="Q435" i="12" l="1"/>
  <c r="P435" i="12"/>
  <c r="F435" i="12"/>
  <c r="K435" i="12" s="1"/>
  <c r="L436" i="12" s="1"/>
  <c r="S435" i="12"/>
  <c r="M436" i="12"/>
  <c r="O435" i="12"/>
  <c r="R435" i="12"/>
  <c r="L358" i="9"/>
  <c r="B358" i="9"/>
  <c r="S475" i="10"/>
  <c r="O475" i="10"/>
  <c r="P475" i="10"/>
  <c r="R475" i="10"/>
  <c r="M476" i="10"/>
  <c r="B476" i="10" s="1"/>
  <c r="Q475" i="10"/>
  <c r="B436" i="12" l="1"/>
  <c r="C435" i="12" s="1"/>
  <c r="T435" i="12" s="1"/>
  <c r="D475" i="10"/>
  <c r="N477" i="10"/>
  <c r="G476" i="10"/>
  <c r="C475" i="10"/>
  <c r="U475" i="10" s="1"/>
  <c r="J477" i="10"/>
  <c r="G358" i="9"/>
  <c r="D357" i="9"/>
  <c r="N359" i="9"/>
  <c r="C357" i="9"/>
  <c r="J359" i="9"/>
  <c r="G436" i="12" l="1"/>
  <c r="E436" i="12"/>
  <c r="M437" i="12" s="1"/>
  <c r="H435" i="12"/>
  <c r="D435" i="12"/>
  <c r="J437" i="12"/>
  <c r="N437" i="12"/>
  <c r="U435" i="12"/>
  <c r="V435" i="12" s="1"/>
  <c r="E476" i="10"/>
  <c r="F476" i="10" s="1"/>
  <c r="H475" i="10"/>
  <c r="T475" i="10"/>
  <c r="V475" i="10"/>
  <c r="H357" i="9"/>
  <c r="E358" i="9"/>
  <c r="K476" i="10" l="1"/>
  <c r="L477" i="10" s="1"/>
  <c r="R436" i="12"/>
  <c r="F436" i="12"/>
  <c r="K436" i="12" s="1"/>
  <c r="L437" i="12" s="1"/>
  <c r="B437" i="12" s="1"/>
  <c r="G437" i="12" s="1"/>
  <c r="S436" i="12"/>
  <c r="Q436" i="12"/>
  <c r="P436" i="12"/>
  <c r="O436" i="12"/>
  <c r="R476" i="10"/>
  <c r="O476" i="10"/>
  <c r="P476" i="10"/>
  <c r="S476" i="10"/>
  <c r="Q476" i="10"/>
  <c r="M477" i="10"/>
  <c r="B477" i="10" s="1"/>
  <c r="M359" i="9"/>
  <c r="F358" i="9"/>
  <c r="K358" i="9" s="1"/>
  <c r="C436" i="12" l="1"/>
  <c r="U436" i="12" s="1"/>
  <c r="V436" i="12" s="1"/>
  <c r="D436" i="12"/>
  <c r="N438" i="12"/>
  <c r="J438" i="12"/>
  <c r="G477" i="10"/>
  <c r="D476" i="10"/>
  <c r="N478" i="10"/>
  <c r="C476" i="10"/>
  <c r="U476" i="10" s="1"/>
  <c r="J478" i="10"/>
  <c r="L359" i="9"/>
  <c r="B359" i="9"/>
  <c r="H436" i="12" l="1"/>
  <c r="T436" i="12"/>
  <c r="E437" i="12"/>
  <c r="O437" i="12" s="1"/>
  <c r="T476" i="10"/>
  <c r="H476" i="10"/>
  <c r="E477" i="10"/>
  <c r="F477" i="10" s="1"/>
  <c r="V476" i="10"/>
  <c r="K477" i="10" s="1"/>
  <c r="L478" i="10" s="1"/>
  <c r="D358" i="9"/>
  <c r="N360" i="9"/>
  <c r="G359" i="9"/>
  <c r="C358" i="9"/>
  <c r="J360" i="9"/>
  <c r="F437" i="12" l="1"/>
  <c r="K437" i="12" s="1"/>
  <c r="L438" i="12" s="1"/>
  <c r="P437" i="12"/>
  <c r="R437" i="12"/>
  <c r="S437" i="12"/>
  <c r="Q437" i="12"/>
  <c r="M438" i="12"/>
  <c r="S477" i="10"/>
  <c r="R477" i="10"/>
  <c r="O477" i="10"/>
  <c r="M478" i="10"/>
  <c r="B478" i="10" s="1"/>
  <c r="Q477" i="10"/>
  <c r="P477" i="10"/>
  <c r="H358" i="9"/>
  <c r="E359" i="9"/>
  <c r="B438" i="12" l="1"/>
  <c r="J439" i="12" s="1"/>
  <c r="D477" i="10"/>
  <c r="N479" i="10"/>
  <c r="G478" i="10"/>
  <c r="C477" i="10"/>
  <c r="U477" i="10" s="1"/>
  <c r="J479" i="10"/>
  <c r="M360" i="9"/>
  <c r="F359" i="9"/>
  <c r="K359" i="9" s="1"/>
  <c r="G438" i="12" l="1"/>
  <c r="N439" i="12"/>
  <c r="C437" i="12"/>
  <c r="D437" i="12"/>
  <c r="E438" i="12"/>
  <c r="U437" i="12"/>
  <c r="V437" i="12" s="1"/>
  <c r="H437" i="12"/>
  <c r="T437" i="12"/>
  <c r="T477" i="10"/>
  <c r="E478" i="10"/>
  <c r="F478" i="10" s="1"/>
  <c r="H477" i="10"/>
  <c r="V477" i="10"/>
  <c r="K478" i="10" s="1"/>
  <c r="L479" i="10" s="1"/>
  <c r="L360" i="9"/>
  <c r="B360" i="9"/>
  <c r="O438" i="12" l="1"/>
  <c r="P438" i="12"/>
  <c r="M439" i="12"/>
  <c r="S438" i="12"/>
  <c r="R438" i="12"/>
  <c r="Q438" i="12"/>
  <c r="F438" i="12"/>
  <c r="K438" i="12" s="1"/>
  <c r="L439" i="12" s="1"/>
  <c r="B439" i="12" s="1"/>
  <c r="G439" i="12" s="1"/>
  <c r="D359" i="9"/>
  <c r="G360" i="9"/>
  <c r="N361" i="9"/>
  <c r="C359" i="9"/>
  <c r="J361" i="9"/>
  <c r="P478" i="10"/>
  <c r="Q478" i="10"/>
  <c r="S478" i="10"/>
  <c r="O478" i="10"/>
  <c r="M479" i="10"/>
  <c r="B479" i="10" s="1"/>
  <c r="R478" i="10"/>
  <c r="C438" i="12" l="1"/>
  <c r="J440" i="12"/>
  <c r="N440" i="12"/>
  <c r="D438" i="12"/>
  <c r="T438" i="12"/>
  <c r="H438" i="12"/>
  <c r="U438" i="12"/>
  <c r="V438" i="12" s="1"/>
  <c r="E439" i="12"/>
  <c r="G479" i="10"/>
  <c r="N480" i="10"/>
  <c r="D478" i="10"/>
  <c r="C478" i="10"/>
  <c r="U478" i="10" s="1"/>
  <c r="J480" i="10"/>
  <c r="H359" i="9"/>
  <c r="E360" i="9"/>
  <c r="Q439" i="12" l="1"/>
  <c r="S439" i="12"/>
  <c r="P439" i="12"/>
  <c r="F439" i="12"/>
  <c r="K439" i="12" s="1"/>
  <c r="L440" i="12" s="1"/>
  <c r="M440" i="12"/>
  <c r="O439" i="12"/>
  <c r="R439" i="12"/>
  <c r="H478" i="10"/>
  <c r="E479" i="10"/>
  <c r="F479" i="10" s="1"/>
  <c r="T478" i="10"/>
  <c r="V478" i="10"/>
  <c r="K479" i="10" s="1"/>
  <c r="L480" i="10" s="1"/>
  <c r="M361" i="9"/>
  <c r="F360" i="9"/>
  <c r="K360" i="9" s="1"/>
  <c r="B440" i="12" l="1"/>
  <c r="N441" i="12" s="1"/>
  <c r="B361" i="9"/>
  <c r="L361" i="9"/>
  <c r="Q479" i="10"/>
  <c r="O479" i="10"/>
  <c r="M480" i="10"/>
  <c r="B480" i="10" s="1"/>
  <c r="S479" i="10"/>
  <c r="P479" i="10"/>
  <c r="R479" i="10"/>
  <c r="G440" i="12" l="1"/>
  <c r="C439" i="12"/>
  <c r="J441" i="12"/>
  <c r="D439" i="12"/>
  <c r="N481" i="10"/>
  <c r="G480" i="10"/>
  <c r="D479" i="10"/>
  <c r="C479" i="10"/>
  <c r="U479" i="10" s="1"/>
  <c r="J481" i="10"/>
  <c r="D360" i="9"/>
  <c r="G361" i="9"/>
  <c r="N362" i="9"/>
  <c r="C360" i="9"/>
  <c r="J362" i="9"/>
  <c r="T439" i="12" l="1"/>
  <c r="U439" i="12"/>
  <c r="V439" i="12" s="1"/>
  <c r="H439" i="12"/>
  <c r="E440" i="12"/>
  <c r="H479" i="10"/>
  <c r="E480" i="10"/>
  <c r="F480" i="10" s="1"/>
  <c r="T479" i="10"/>
  <c r="V479" i="10"/>
  <c r="K480" i="10" s="1"/>
  <c r="L481" i="10" s="1"/>
  <c r="H360" i="9"/>
  <c r="E361" i="9"/>
  <c r="P440" i="12" l="1"/>
  <c r="F440" i="12"/>
  <c r="K440" i="12" s="1"/>
  <c r="L441" i="12" s="1"/>
  <c r="Q440" i="12"/>
  <c r="O440" i="12"/>
  <c r="M441" i="12"/>
  <c r="R440" i="12"/>
  <c r="S440" i="12"/>
  <c r="M362" i="9"/>
  <c r="F361" i="9"/>
  <c r="K361" i="9" s="1"/>
  <c r="Q480" i="10"/>
  <c r="O480" i="10"/>
  <c r="M481" i="10"/>
  <c r="B481" i="10" s="1"/>
  <c r="S480" i="10"/>
  <c r="R480" i="10"/>
  <c r="P480" i="10"/>
  <c r="B441" i="12" l="1"/>
  <c r="D440" i="12" s="1"/>
  <c r="D480" i="10"/>
  <c r="N482" i="10"/>
  <c r="G481" i="10"/>
  <c r="C480" i="10"/>
  <c r="U480" i="10" s="1"/>
  <c r="J482" i="10"/>
  <c r="B362" i="9"/>
  <c r="L362" i="9"/>
  <c r="G441" i="12" l="1"/>
  <c r="J442" i="12"/>
  <c r="N442" i="12"/>
  <c r="C440" i="12"/>
  <c r="U440" i="12" s="1"/>
  <c r="V440" i="12" s="1"/>
  <c r="D361" i="9"/>
  <c r="N363" i="9"/>
  <c r="G362" i="9"/>
  <c r="C361" i="9"/>
  <c r="J363" i="9"/>
  <c r="E481" i="10"/>
  <c r="F481" i="10" s="1"/>
  <c r="H480" i="10"/>
  <c r="T480" i="10"/>
  <c r="V480" i="10"/>
  <c r="K481" i="10" s="1"/>
  <c r="L482" i="10" s="1"/>
  <c r="T440" i="12" l="1"/>
  <c r="H440" i="12"/>
  <c r="E441" i="12"/>
  <c r="P441" i="12" s="1"/>
  <c r="H361" i="9"/>
  <c r="E362" i="9"/>
  <c r="M482" i="10"/>
  <c r="B482" i="10" s="1"/>
  <c r="S481" i="10"/>
  <c r="Q481" i="10"/>
  <c r="P481" i="10"/>
  <c r="R481" i="10"/>
  <c r="O481" i="10"/>
  <c r="Q441" i="12" l="1"/>
  <c r="R441" i="12"/>
  <c r="O441" i="12"/>
  <c r="F441" i="12"/>
  <c r="K441" i="12" s="1"/>
  <c r="L442" i="12" s="1"/>
  <c r="S441" i="12"/>
  <c r="M442" i="12"/>
  <c r="G482" i="10"/>
  <c r="D481" i="10"/>
  <c r="N483" i="10"/>
  <c r="C481" i="10"/>
  <c r="U481" i="10" s="1"/>
  <c r="J483" i="10"/>
  <c r="F362" i="9"/>
  <c r="K362" i="9" s="1"/>
  <c r="M363" i="9"/>
  <c r="B442" i="12" l="1"/>
  <c r="D441" i="12" s="1"/>
  <c r="L363" i="9"/>
  <c r="B363" i="9"/>
  <c r="H481" i="10"/>
  <c r="E482" i="10"/>
  <c r="F482" i="10" s="1"/>
  <c r="T481" i="10"/>
  <c r="V481" i="10"/>
  <c r="K482" i="10" s="1"/>
  <c r="L483" i="10" s="1"/>
  <c r="G442" i="12" l="1"/>
  <c r="N443" i="12"/>
  <c r="C441" i="12"/>
  <c r="H441" i="12" s="1"/>
  <c r="J443" i="12"/>
  <c r="U441" i="12"/>
  <c r="V441" i="12" s="1"/>
  <c r="E442" i="12"/>
  <c r="R442" i="12" s="1"/>
  <c r="T441" i="12"/>
  <c r="P482" i="10"/>
  <c r="R482" i="10"/>
  <c r="O482" i="10"/>
  <c r="M483" i="10"/>
  <c r="B483" i="10" s="1"/>
  <c r="Q482" i="10"/>
  <c r="S482" i="10"/>
  <c r="N364" i="9"/>
  <c r="G363" i="9"/>
  <c r="D362" i="9"/>
  <c r="C362" i="9"/>
  <c r="J364" i="9"/>
  <c r="Q442" i="12" l="1"/>
  <c r="O442" i="12"/>
  <c r="M443" i="12"/>
  <c r="F442" i="12"/>
  <c r="K442" i="12" s="1"/>
  <c r="L443" i="12" s="1"/>
  <c r="S442" i="12"/>
  <c r="P442" i="12"/>
  <c r="G483" i="10"/>
  <c r="D482" i="10"/>
  <c r="N484" i="10"/>
  <c r="C482" i="10"/>
  <c r="U482" i="10" s="1"/>
  <c r="J484" i="10"/>
  <c r="H362" i="9"/>
  <c r="E363" i="9"/>
  <c r="B443" i="12" l="1"/>
  <c r="N444" i="12" s="1"/>
  <c r="G443" i="12"/>
  <c r="D442" i="12"/>
  <c r="C442" i="12"/>
  <c r="H442" i="12" s="1"/>
  <c r="J444" i="12"/>
  <c r="E443" i="12"/>
  <c r="T442" i="12"/>
  <c r="U442" i="12"/>
  <c r="V442" i="12" s="1"/>
  <c r="T482" i="10"/>
  <c r="H482" i="10"/>
  <c r="E483" i="10"/>
  <c r="F483" i="10" s="1"/>
  <c r="V482" i="10"/>
  <c r="K483" i="10" s="1"/>
  <c r="L484" i="10" s="1"/>
  <c r="F363" i="9"/>
  <c r="K363" i="9" s="1"/>
  <c r="M364" i="9"/>
  <c r="P443" i="12" l="1"/>
  <c r="O443" i="12"/>
  <c r="S443" i="12"/>
  <c r="M444" i="12"/>
  <c r="Q443" i="12"/>
  <c r="F443" i="12"/>
  <c r="K443" i="12" s="1"/>
  <c r="L444" i="12" s="1"/>
  <c r="B444" i="12" s="1"/>
  <c r="C443" i="12" s="1"/>
  <c r="R443" i="12"/>
  <c r="P483" i="10"/>
  <c r="S483" i="10"/>
  <c r="M484" i="10"/>
  <c r="B484" i="10" s="1"/>
  <c r="R483" i="10"/>
  <c r="O483" i="10"/>
  <c r="Q483" i="10"/>
  <c r="L364" i="9"/>
  <c r="B364" i="9"/>
  <c r="D443" i="12" l="1"/>
  <c r="J445" i="12"/>
  <c r="N445" i="12"/>
  <c r="G444" i="12"/>
  <c r="E444" i="12"/>
  <c r="T443" i="12"/>
  <c r="H443" i="12"/>
  <c r="U443" i="12"/>
  <c r="V443" i="12" s="1"/>
  <c r="D483" i="10"/>
  <c r="N485" i="10"/>
  <c r="G484" i="10"/>
  <c r="C483" i="10"/>
  <c r="U483" i="10" s="1"/>
  <c r="J485" i="10"/>
  <c r="G364" i="9"/>
  <c r="D363" i="9"/>
  <c r="N365" i="9"/>
  <c r="C363" i="9"/>
  <c r="J365" i="9"/>
  <c r="O444" i="12" l="1"/>
  <c r="R444" i="12"/>
  <c r="F444" i="12"/>
  <c r="K444" i="12" s="1"/>
  <c r="L445" i="12" s="1"/>
  <c r="P444" i="12"/>
  <c r="S444" i="12"/>
  <c r="Q444" i="12"/>
  <c r="M445" i="12"/>
  <c r="H483" i="10"/>
  <c r="E484" i="10"/>
  <c r="F484" i="10" s="1"/>
  <c r="T483" i="10"/>
  <c r="V483" i="10"/>
  <c r="K484" i="10" s="1"/>
  <c r="L485" i="10" s="1"/>
  <c r="H363" i="9"/>
  <c r="E364" i="9"/>
  <c r="B445" i="12" l="1"/>
  <c r="C444" i="12" s="1"/>
  <c r="F364" i="9"/>
  <c r="K364" i="9" s="1"/>
  <c r="M365" i="9"/>
  <c r="M485" i="10"/>
  <c r="B485" i="10" s="1"/>
  <c r="Q484" i="10"/>
  <c r="O484" i="10"/>
  <c r="S484" i="10"/>
  <c r="P484" i="10"/>
  <c r="R484" i="10"/>
  <c r="G445" i="12" l="1"/>
  <c r="N446" i="12"/>
  <c r="J446" i="12"/>
  <c r="D444" i="12"/>
  <c r="T444" i="12"/>
  <c r="H444" i="12"/>
  <c r="U444" i="12"/>
  <c r="V444" i="12" s="1"/>
  <c r="E445" i="12"/>
  <c r="G485" i="10"/>
  <c r="D484" i="10"/>
  <c r="N486" i="10"/>
  <c r="C484" i="10"/>
  <c r="U484" i="10" s="1"/>
  <c r="J486" i="10"/>
  <c r="L365" i="9"/>
  <c r="B365" i="9"/>
  <c r="O445" i="12" l="1"/>
  <c r="M446" i="12"/>
  <c r="R445" i="12"/>
  <c r="F445" i="12"/>
  <c r="K445" i="12" s="1"/>
  <c r="L446" i="12" s="1"/>
  <c r="B446" i="12" s="1"/>
  <c r="P445" i="12"/>
  <c r="Q445" i="12"/>
  <c r="S445" i="12"/>
  <c r="N366" i="9"/>
  <c r="D364" i="9"/>
  <c r="G365" i="9"/>
  <c r="C364" i="9"/>
  <c r="J366" i="9"/>
  <c r="T484" i="10"/>
  <c r="H484" i="10"/>
  <c r="E485" i="10"/>
  <c r="F485" i="10" s="1"/>
  <c r="V484" i="10"/>
  <c r="K485" i="10" s="1"/>
  <c r="L486" i="10" s="1"/>
  <c r="D445" i="12" l="1"/>
  <c r="C445" i="12"/>
  <c r="N447" i="12"/>
  <c r="G446" i="12"/>
  <c r="J447" i="12"/>
  <c r="H364" i="9"/>
  <c r="E365" i="9"/>
  <c r="P485" i="10"/>
  <c r="S485" i="10"/>
  <c r="Q485" i="10"/>
  <c r="R485" i="10"/>
  <c r="O485" i="10"/>
  <c r="M486" i="10"/>
  <c r="B486" i="10" s="1"/>
  <c r="T445" i="12" l="1"/>
  <c r="U445" i="12"/>
  <c r="V445" i="12" s="1"/>
  <c r="H445" i="12"/>
  <c r="E446" i="12"/>
  <c r="D485" i="10"/>
  <c r="G486" i="10"/>
  <c r="N487" i="10"/>
  <c r="C485" i="10"/>
  <c r="U485" i="10" s="1"/>
  <c r="J487" i="10"/>
  <c r="M366" i="9"/>
  <c r="F365" i="9"/>
  <c r="K365" i="9" s="1"/>
  <c r="R446" i="12" l="1"/>
  <c r="P446" i="12"/>
  <c r="M447" i="12"/>
  <c r="S446" i="12"/>
  <c r="F446" i="12"/>
  <c r="K446" i="12" s="1"/>
  <c r="L447" i="12" s="1"/>
  <c r="B447" i="12" s="1"/>
  <c r="C446" i="12" s="1"/>
  <c r="T446" i="12" s="1"/>
  <c r="Q446" i="12"/>
  <c r="O446" i="12"/>
  <c r="T485" i="10"/>
  <c r="E486" i="10"/>
  <c r="F486" i="10" s="1"/>
  <c r="H485" i="10"/>
  <c r="V485" i="10"/>
  <c r="K486" i="10" s="1"/>
  <c r="L487" i="10" s="1"/>
  <c r="L366" i="9"/>
  <c r="B366" i="9"/>
  <c r="D446" i="12" l="1"/>
  <c r="G447" i="12"/>
  <c r="N448" i="12"/>
  <c r="J448" i="12"/>
  <c r="H446" i="12"/>
  <c r="U446" i="12"/>
  <c r="V446" i="12" s="1"/>
  <c r="E447" i="12"/>
  <c r="M487" i="10"/>
  <c r="B487" i="10" s="1"/>
  <c r="P486" i="10"/>
  <c r="R486" i="10"/>
  <c r="S486" i="10"/>
  <c r="Q486" i="10"/>
  <c r="O486" i="10"/>
  <c r="D365" i="9"/>
  <c r="G366" i="9"/>
  <c r="N367" i="9"/>
  <c r="C365" i="9"/>
  <c r="J367" i="9"/>
  <c r="Q447" i="12" l="1"/>
  <c r="O447" i="12"/>
  <c r="S447" i="12"/>
  <c r="M448" i="12"/>
  <c r="F447" i="12"/>
  <c r="K447" i="12" s="1"/>
  <c r="L448" i="12" s="1"/>
  <c r="R447" i="12"/>
  <c r="P447" i="12"/>
  <c r="G487" i="10"/>
  <c r="D486" i="10"/>
  <c r="N488" i="10"/>
  <c r="C486" i="10"/>
  <c r="U486" i="10" s="1"/>
  <c r="J488" i="10"/>
  <c r="H365" i="9"/>
  <c r="E366" i="9"/>
  <c r="B448" i="12" l="1"/>
  <c r="C447" i="12" s="1"/>
  <c r="E487" i="10"/>
  <c r="F487" i="10" s="1"/>
  <c r="H486" i="10"/>
  <c r="T486" i="10"/>
  <c r="V486" i="10"/>
  <c r="K487" i="10" s="1"/>
  <c r="L488" i="10" s="1"/>
  <c r="M367" i="9"/>
  <c r="F366" i="9"/>
  <c r="K366" i="9" s="1"/>
  <c r="J449" i="12" l="1"/>
  <c r="N449" i="12"/>
  <c r="G448" i="12"/>
  <c r="D447" i="12"/>
  <c r="H447" i="12"/>
  <c r="T447" i="12"/>
  <c r="E448" i="12"/>
  <c r="U447" i="12"/>
  <c r="V447" i="12" s="1"/>
  <c r="L367" i="9"/>
  <c r="B367" i="9"/>
  <c r="M488" i="10"/>
  <c r="B488" i="10" s="1"/>
  <c r="R487" i="10"/>
  <c r="Q487" i="10"/>
  <c r="P487" i="10"/>
  <c r="S487" i="10"/>
  <c r="O487" i="10"/>
  <c r="Q448" i="12" l="1"/>
  <c r="F448" i="12"/>
  <c r="K448" i="12" s="1"/>
  <c r="L449" i="12" s="1"/>
  <c r="P448" i="12"/>
  <c r="O448" i="12"/>
  <c r="S448" i="12"/>
  <c r="M449" i="12"/>
  <c r="R448" i="12"/>
  <c r="N489" i="10"/>
  <c r="G488" i="10"/>
  <c r="D487" i="10"/>
  <c r="C487" i="10"/>
  <c r="U487" i="10" s="1"/>
  <c r="J489" i="10"/>
  <c r="D366" i="9"/>
  <c r="G367" i="9"/>
  <c r="N368" i="9"/>
  <c r="C366" i="9"/>
  <c r="J368" i="9"/>
  <c r="B449" i="12" l="1"/>
  <c r="H487" i="10"/>
  <c r="T487" i="10"/>
  <c r="E488" i="10"/>
  <c r="F488" i="10" s="1"/>
  <c r="V487" i="10"/>
  <c r="K488" i="10" s="1"/>
  <c r="L489" i="10" s="1"/>
  <c r="E367" i="9"/>
  <c r="H366" i="9"/>
  <c r="G449" i="12" l="1"/>
  <c r="N450" i="12"/>
  <c r="D448" i="12"/>
  <c r="J450" i="12"/>
  <c r="C448" i="12"/>
  <c r="O488" i="10"/>
  <c r="Q488" i="10"/>
  <c r="M489" i="10"/>
  <c r="B489" i="10" s="1"/>
  <c r="P488" i="10"/>
  <c r="S488" i="10"/>
  <c r="R488" i="10"/>
  <c r="M368" i="9"/>
  <c r="F367" i="9"/>
  <c r="K367" i="9" s="1"/>
  <c r="T448" i="12" l="1"/>
  <c r="H448" i="12"/>
  <c r="U448" i="12"/>
  <c r="V448" i="12" s="1"/>
  <c r="E449" i="12"/>
  <c r="G489" i="10"/>
  <c r="N490" i="10"/>
  <c r="D488" i="10"/>
  <c r="C488" i="10"/>
  <c r="U488" i="10" s="1"/>
  <c r="J490" i="10"/>
  <c r="L368" i="9"/>
  <c r="B368" i="9"/>
  <c r="O449" i="12" l="1"/>
  <c r="F449" i="12"/>
  <c r="K449" i="12" s="1"/>
  <c r="L450" i="12" s="1"/>
  <c r="P449" i="12"/>
  <c r="M450" i="12"/>
  <c r="Q449" i="12"/>
  <c r="S449" i="12"/>
  <c r="R449" i="12"/>
  <c r="H488" i="10"/>
  <c r="T488" i="10"/>
  <c r="E489" i="10"/>
  <c r="F489" i="10" s="1"/>
  <c r="V488" i="10"/>
  <c r="K489" i="10" s="1"/>
  <c r="L490" i="10" s="1"/>
  <c r="N369" i="9"/>
  <c r="D367" i="9"/>
  <c r="G368" i="9"/>
  <c r="C367" i="9"/>
  <c r="J369" i="9"/>
  <c r="B450" i="12" l="1"/>
  <c r="N451" i="12" s="1"/>
  <c r="P489" i="10"/>
  <c r="R489" i="10"/>
  <c r="Q489" i="10"/>
  <c r="O489" i="10"/>
  <c r="M490" i="10"/>
  <c r="B490" i="10" s="1"/>
  <c r="S489" i="10"/>
  <c r="E368" i="9"/>
  <c r="H367" i="9"/>
  <c r="D449" i="12" l="1"/>
  <c r="G450" i="12"/>
  <c r="C449" i="12"/>
  <c r="H449" i="12" s="1"/>
  <c r="J451" i="12"/>
  <c r="D489" i="10"/>
  <c r="N491" i="10"/>
  <c r="G490" i="10"/>
  <c r="C489" i="10"/>
  <c r="U489" i="10" s="1"/>
  <c r="J491" i="10"/>
  <c r="F368" i="9"/>
  <c r="K368" i="9" s="1"/>
  <c r="M369" i="9"/>
  <c r="T449" i="12" l="1"/>
  <c r="E450" i="12"/>
  <c r="P450" i="12" s="1"/>
  <c r="U449" i="12"/>
  <c r="V449" i="12" s="1"/>
  <c r="L369" i="9"/>
  <c r="B369" i="9"/>
  <c r="E490" i="10"/>
  <c r="F490" i="10" s="1"/>
  <c r="T489" i="10"/>
  <c r="H489" i="10"/>
  <c r="V489" i="10"/>
  <c r="K490" i="10" l="1"/>
  <c r="L491" i="10" s="1"/>
  <c r="S450" i="12"/>
  <c r="M451" i="12"/>
  <c r="F450" i="12"/>
  <c r="K450" i="12" s="1"/>
  <c r="L451" i="12" s="1"/>
  <c r="O450" i="12"/>
  <c r="Q450" i="12"/>
  <c r="R450" i="12"/>
  <c r="D368" i="9"/>
  <c r="G369" i="9"/>
  <c r="N370" i="9"/>
  <c r="C368" i="9"/>
  <c r="J370" i="9"/>
  <c r="Q490" i="10"/>
  <c r="R490" i="10"/>
  <c r="S490" i="10"/>
  <c r="P490" i="10"/>
  <c r="M491" i="10"/>
  <c r="B491" i="10" s="1"/>
  <c r="O490" i="10"/>
  <c r="B451" i="12" l="1"/>
  <c r="D450" i="12"/>
  <c r="G451" i="12"/>
  <c r="C450" i="12"/>
  <c r="T450" i="12" s="1"/>
  <c r="J452" i="12"/>
  <c r="N452" i="12"/>
  <c r="N492" i="10"/>
  <c r="G491" i="10"/>
  <c r="D490" i="10"/>
  <c r="C490" i="10"/>
  <c r="U490" i="10" s="1"/>
  <c r="J492" i="10"/>
  <c r="H368" i="9"/>
  <c r="E369" i="9"/>
  <c r="H450" i="12" l="1"/>
  <c r="U450" i="12"/>
  <c r="V450" i="12" s="1"/>
  <c r="E451" i="12"/>
  <c r="H490" i="10"/>
  <c r="T490" i="10"/>
  <c r="E491" i="10"/>
  <c r="F491" i="10" s="1"/>
  <c r="V490" i="10"/>
  <c r="K491" i="10" s="1"/>
  <c r="L492" i="10" s="1"/>
  <c r="F369" i="9"/>
  <c r="K369" i="9" s="1"/>
  <c r="M370" i="9"/>
  <c r="M452" i="12" l="1"/>
  <c r="R451" i="12"/>
  <c r="Q451" i="12"/>
  <c r="O451" i="12"/>
  <c r="P451" i="12"/>
  <c r="S451" i="12"/>
  <c r="F451" i="12"/>
  <c r="K451" i="12" s="1"/>
  <c r="L452" i="12" s="1"/>
  <c r="R491" i="10"/>
  <c r="P491" i="10"/>
  <c r="O491" i="10"/>
  <c r="M492" i="10"/>
  <c r="B492" i="10" s="1"/>
  <c r="Q491" i="10"/>
  <c r="S491" i="10"/>
  <c r="L370" i="9"/>
  <c r="B370" i="9"/>
  <c r="B452" i="12" l="1"/>
  <c r="G452" i="12" s="1"/>
  <c r="N493" i="10"/>
  <c r="G492" i="10"/>
  <c r="D491" i="10"/>
  <c r="C491" i="10"/>
  <c r="U491" i="10" s="1"/>
  <c r="J493" i="10"/>
  <c r="G370" i="9"/>
  <c r="N371" i="9"/>
  <c r="D369" i="9"/>
  <c r="C369" i="9"/>
  <c r="J371" i="9"/>
  <c r="D451" i="12" l="1"/>
  <c r="N453" i="12"/>
  <c r="J453" i="12"/>
  <c r="C451" i="12"/>
  <c r="E452" i="12" s="1"/>
  <c r="F452" i="12" s="1"/>
  <c r="K452" i="12" s="1"/>
  <c r="L453" i="12" s="1"/>
  <c r="T491" i="10"/>
  <c r="H491" i="10"/>
  <c r="E492" i="10"/>
  <c r="F492" i="10" s="1"/>
  <c r="V491" i="10"/>
  <c r="K492" i="10" s="1"/>
  <c r="L493" i="10" s="1"/>
  <c r="H369" i="9"/>
  <c r="E370" i="9"/>
  <c r="H451" i="12" l="1"/>
  <c r="T451" i="12"/>
  <c r="U451" i="12"/>
  <c r="V451" i="12" s="1"/>
  <c r="S452" i="12"/>
  <c r="M453" i="12"/>
  <c r="B453" i="12" s="1"/>
  <c r="O452" i="12"/>
  <c r="P452" i="12"/>
  <c r="Q452" i="12"/>
  <c r="R452" i="12"/>
  <c r="M493" i="10"/>
  <c r="B493" i="10" s="1"/>
  <c r="R492" i="10"/>
  <c r="Q492" i="10"/>
  <c r="P492" i="10"/>
  <c r="O492" i="10"/>
  <c r="S492" i="10"/>
  <c r="M371" i="9"/>
  <c r="F370" i="9"/>
  <c r="K370" i="9" s="1"/>
  <c r="N454" i="12" l="1"/>
  <c r="D452" i="12"/>
  <c r="C452" i="12"/>
  <c r="H452" i="12" s="1"/>
  <c r="G453" i="12"/>
  <c r="J454" i="12"/>
  <c r="T452" i="12"/>
  <c r="U452" i="12"/>
  <c r="V452" i="12" s="1"/>
  <c r="E453" i="12"/>
  <c r="F453" i="12" s="1"/>
  <c r="K453" i="12" s="1"/>
  <c r="L454" i="12" s="1"/>
  <c r="D492" i="10"/>
  <c r="N494" i="10"/>
  <c r="G493" i="10"/>
  <c r="C492" i="10"/>
  <c r="U492" i="10" s="1"/>
  <c r="J494" i="10"/>
  <c r="B371" i="9"/>
  <c r="L371" i="9"/>
  <c r="Q453" i="12" l="1"/>
  <c r="P453" i="12"/>
  <c r="O453" i="12"/>
  <c r="M454" i="12"/>
  <c r="B454" i="12" s="1"/>
  <c r="S453" i="12"/>
  <c r="R453" i="12"/>
  <c r="G371" i="9"/>
  <c r="N372" i="9"/>
  <c r="D370" i="9"/>
  <c r="C370" i="9"/>
  <c r="J372" i="9"/>
  <c r="E493" i="10"/>
  <c r="F493" i="10" s="1"/>
  <c r="T492" i="10"/>
  <c r="H492" i="10"/>
  <c r="V492" i="10"/>
  <c r="K493" i="10" s="1"/>
  <c r="L494" i="10" s="1"/>
  <c r="C453" i="12" l="1"/>
  <c r="E454" i="12" s="1"/>
  <c r="F454" i="12" s="1"/>
  <c r="K454" i="12" s="1"/>
  <c r="L455" i="12" s="1"/>
  <c r="N455" i="12"/>
  <c r="D453" i="12"/>
  <c r="G454" i="12"/>
  <c r="J455" i="12"/>
  <c r="E371" i="9"/>
  <c r="H370" i="9"/>
  <c r="S493" i="10"/>
  <c r="M494" i="10"/>
  <c r="B494" i="10" s="1"/>
  <c r="O493" i="10"/>
  <c r="Q493" i="10"/>
  <c r="R493" i="10"/>
  <c r="P493" i="10"/>
  <c r="T453" i="12" l="1"/>
  <c r="Q454" i="12"/>
  <c r="R454" i="12"/>
  <c r="M455" i="12"/>
  <c r="B455" i="12" s="1"/>
  <c r="C454" i="12" s="1"/>
  <c r="H454" i="12" s="1"/>
  <c r="O454" i="12"/>
  <c r="S454" i="12"/>
  <c r="U453" i="12"/>
  <c r="V453" i="12" s="1"/>
  <c r="H453" i="12"/>
  <c r="P454" i="12"/>
  <c r="N495" i="10"/>
  <c r="D493" i="10"/>
  <c r="G494" i="10"/>
  <c r="C493" i="10"/>
  <c r="U493" i="10" s="1"/>
  <c r="J495" i="10"/>
  <c r="M372" i="9"/>
  <c r="F371" i="9"/>
  <c r="K371" i="9" s="1"/>
  <c r="J456" i="12" l="1"/>
  <c r="D454" i="12"/>
  <c r="U454" i="12"/>
  <c r="V454" i="12" s="1"/>
  <c r="T454" i="12"/>
  <c r="E455" i="12"/>
  <c r="F455" i="12" s="1"/>
  <c r="K455" i="12" s="1"/>
  <c r="L456" i="12" s="1"/>
  <c r="N456" i="12"/>
  <c r="G455" i="12"/>
  <c r="E494" i="10"/>
  <c r="F494" i="10" s="1"/>
  <c r="H493" i="10"/>
  <c r="T493" i="10"/>
  <c r="V493" i="10"/>
  <c r="L372" i="9"/>
  <c r="B372" i="9"/>
  <c r="K494" i="10" l="1"/>
  <c r="L495" i="10" s="1"/>
  <c r="S455" i="12"/>
  <c r="Q455" i="12"/>
  <c r="O455" i="12"/>
  <c r="P455" i="12"/>
  <c r="R455" i="12"/>
  <c r="M456" i="12"/>
  <c r="B456" i="12" s="1"/>
  <c r="D455" i="12" s="1"/>
  <c r="N373" i="9"/>
  <c r="G372" i="9"/>
  <c r="D371" i="9"/>
  <c r="C371" i="9"/>
  <c r="J373" i="9"/>
  <c r="Q494" i="10"/>
  <c r="S494" i="10"/>
  <c r="R494" i="10"/>
  <c r="P494" i="10"/>
  <c r="M495" i="10"/>
  <c r="B495" i="10" s="1"/>
  <c r="O494" i="10"/>
  <c r="J457" i="12" l="1"/>
  <c r="G456" i="12"/>
  <c r="N457" i="12"/>
  <c r="C455" i="12"/>
  <c r="E456" i="12" s="1"/>
  <c r="D494" i="10"/>
  <c r="N496" i="10"/>
  <c r="G495" i="10"/>
  <c r="C494" i="10"/>
  <c r="U494" i="10" s="1"/>
  <c r="J496" i="10"/>
  <c r="E372" i="9"/>
  <c r="H371" i="9"/>
  <c r="H455" i="12" l="1"/>
  <c r="P456" i="12"/>
  <c r="T455" i="12"/>
  <c r="F456" i="12"/>
  <c r="K456" i="12" s="1"/>
  <c r="L457" i="12" s="1"/>
  <c r="U455" i="12"/>
  <c r="V455" i="12" s="1"/>
  <c r="R456" i="12"/>
  <c r="S456" i="12"/>
  <c r="Q456" i="12"/>
  <c r="M457" i="12"/>
  <c r="O456" i="12"/>
  <c r="T494" i="10"/>
  <c r="E495" i="10"/>
  <c r="F495" i="10" s="1"/>
  <c r="H494" i="10"/>
  <c r="V494" i="10"/>
  <c r="K495" i="10" s="1"/>
  <c r="L496" i="10" s="1"/>
  <c r="M373" i="9"/>
  <c r="F372" i="9"/>
  <c r="K372" i="9" s="1"/>
  <c r="B457" i="12" l="1"/>
  <c r="D456" i="12" s="1"/>
  <c r="L373" i="9"/>
  <c r="B373" i="9"/>
  <c r="Q495" i="10"/>
  <c r="P495" i="10"/>
  <c r="S495" i="10"/>
  <c r="M496" i="10"/>
  <c r="B496" i="10" s="1"/>
  <c r="R495" i="10"/>
  <c r="O495" i="10"/>
  <c r="G457" i="12" l="1"/>
  <c r="C456" i="12"/>
  <c r="T456" i="12" s="1"/>
  <c r="J458" i="12"/>
  <c r="N458" i="12"/>
  <c r="H456" i="12"/>
  <c r="E457" i="12"/>
  <c r="U456" i="12"/>
  <c r="V456" i="12" s="1"/>
  <c r="G496" i="10"/>
  <c r="N497" i="10"/>
  <c r="C495" i="10"/>
  <c r="U495" i="10" s="1"/>
  <c r="D495" i="10"/>
  <c r="J497" i="10"/>
  <c r="G373" i="9"/>
  <c r="D372" i="9"/>
  <c r="N374" i="9"/>
  <c r="C372" i="9"/>
  <c r="J374" i="9"/>
  <c r="Q457" i="12" l="1"/>
  <c r="P457" i="12"/>
  <c r="O457" i="12"/>
  <c r="R457" i="12"/>
  <c r="F457" i="12"/>
  <c r="K457" i="12" s="1"/>
  <c r="L458" i="12" s="1"/>
  <c r="S457" i="12"/>
  <c r="M458" i="12"/>
  <c r="E496" i="10"/>
  <c r="F496" i="10" s="1"/>
  <c r="H495" i="10"/>
  <c r="T495" i="10"/>
  <c r="V495" i="10"/>
  <c r="E373" i="9"/>
  <c r="H372" i="9"/>
  <c r="K496" i="10" l="1"/>
  <c r="L497" i="10" s="1"/>
  <c r="B458" i="12"/>
  <c r="N459" i="12" s="1"/>
  <c r="F373" i="9"/>
  <c r="K373" i="9" s="1"/>
  <c r="M374" i="9"/>
  <c r="Q496" i="10"/>
  <c r="O496" i="10"/>
  <c r="M497" i="10"/>
  <c r="B497" i="10" s="1"/>
  <c r="R496" i="10"/>
  <c r="S496" i="10"/>
  <c r="P496" i="10"/>
  <c r="D457" i="12" l="1"/>
  <c r="C457" i="12"/>
  <c r="T457" i="12" s="1"/>
  <c r="J459" i="12"/>
  <c r="G458" i="12"/>
  <c r="N498" i="10"/>
  <c r="D496" i="10"/>
  <c r="G497" i="10"/>
  <c r="C496" i="10"/>
  <c r="U496" i="10" s="1"/>
  <c r="J498" i="10"/>
  <c r="B374" i="9"/>
  <c r="L374" i="9"/>
  <c r="U457" i="12" l="1"/>
  <c r="V457" i="12" s="1"/>
  <c r="H457" i="12"/>
  <c r="E458" i="12"/>
  <c r="S458" i="12" s="1"/>
  <c r="E497" i="10"/>
  <c r="F497" i="10" s="1"/>
  <c r="H496" i="10"/>
  <c r="T496" i="10"/>
  <c r="V496" i="10"/>
  <c r="K497" i="10" s="1"/>
  <c r="L498" i="10" s="1"/>
  <c r="N375" i="9"/>
  <c r="G374" i="9"/>
  <c r="D373" i="9"/>
  <c r="C373" i="9"/>
  <c r="J375" i="9"/>
  <c r="Q458" i="12" l="1"/>
  <c r="R458" i="12"/>
  <c r="P458" i="12"/>
  <c r="O458" i="12"/>
  <c r="M459" i="12"/>
  <c r="F458" i="12"/>
  <c r="K458" i="12" s="1"/>
  <c r="L459" i="12" s="1"/>
  <c r="M498" i="10"/>
  <c r="B498" i="10" s="1"/>
  <c r="R497" i="10"/>
  <c r="S497" i="10"/>
  <c r="P497" i="10"/>
  <c r="Q497" i="10"/>
  <c r="O497" i="10"/>
  <c r="H373" i="9"/>
  <c r="E374" i="9"/>
  <c r="B459" i="12" l="1"/>
  <c r="G459" i="12" s="1"/>
  <c r="N499" i="10"/>
  <c r="G498" i="10"/>
  <c r="D497" i="10"/>
  <c r="C497" i="10"/>
  <c r="U497" i="10" s="1"/>
  <c r="J499" i="10"/>
  <c r="F374" i="9"/>
  <c r="K374" i="9" s="1"/>
  <c r="M375" i="9"/>
  <c r="J460" i="12" l="1"/>
  <c r="C458" i="12"/>
  <c r="D458" i="12"/>
  <c r="N460" i="12"/>
  <c r="T458" i="12"/>
  <c r="H458" i="12"/>
  <c r="E459" i="12"/>
  <c r="U458" i="12"/>
  <c r="V458" i="12" s="1"/>
  <c r="H497" i="10"/>
  <c r="E498" i="10"/>
  <c r="F498" i="10" s="1"/>
  <c r="T497" i="10"/>
  <c r="V497" i="10"/>
  <c r="K498" i="10" s="1"/>
  <c r="L499" i="10" s="1"/>
  <c r="L375" i="9"/>
  <c r="B375" i="9"/>
  <c r="M460" i="12" l="1"/>
  <c r="S459" i="12"/>
  <c r="R459" i="12"/>
  <c r="F459" i="12"/>
  <c r="K459" i="12" s="1"/>
  <c r="L460" i="12" s="1"/>
  <c r="O459" i="12"/>
  <c r="P459" i="12"/>
  <c r="Q459" i="12"/>
  <c r="D374" i="9"/>
  <c r="G375" i="9"/>
  <c r="N376" i="9"/>
  <c r="C374" i="9"/>
  <c r="J376" i="9"/>
  <c r="O498" i="10"/>
  <c r="S498" i="10"/>
  <c r="P498" i="10"/>
  <c r="M499" i="10"/>
  <c r="B499" i="10" s="1"/>
  <c r="Q498" i="10"/>
  <c r="R498" i="10"/>
  <c r="B460" i="12" l="1"/>
  <c r="D459" i="12" s="1"/>
  <c r="N500" i="10"/>
  <c r="D498" i="10"/>
  <c r="G499" i="10"/>
  <c r="C498" i="10"/>
  <c r="U498" i="10" s="1"/>
  <c r="J500" i="10"/>
  <c r="H374" i="9"/>
  <c r="E375" i="9"/>
  <c r="C459" i="12" l="1"/>
  <c r="H459" i="12" s="1"/>
  <c r="J461" i="12"/>
  <c r="G460" i="12"/>
  <c r="N461" i="12"/>
  <c r="E499" i="10"/>
  <c r="F499" i="10" s="1"/>
  <c r="T498" i="10"/>
  <c r="H498" i="10"/>
  <c r="V498" i="10"/>
  <c r="K499" i="10" s="1"/>
  <c r="L500" i="10" s="1"/>
  <c r="F375" i="9"/>
  <c r="K375" i="9" s="1"/>
  <c r="M376" i="9"/>
  <c r="E460" i="12" l="1"/>
  <c r="S460" i="12" s="1"/>
  <c r="T459" i="12"/>
  <c r="U459" i="12"/>
  <c r="V459" i="12" s="1"/>
  <c r="L376" i="9"/>
  <c r="B376" i="9"/>
  <c r="S499" i="10"/>
  <c r="O499" i="10"/>
  <c r="Q499" i="10"/>
  <c r="M500" i="10"/>
  <c r="B500" i="10" s="1"/>
  <c r="P499" i="10"/>
  <c r="R499" i="10"/>
  <c r="F460" i="12" l="1"/>
  <c r="K460" i="12" s="1"/>
  <c r="L461" i="12" s="1"/>
  <c r="M461" i="12"/>
  <c r="O460" i="12"/>
  <c r="Q460" i="12"/>
  <c r="P460" i="12"/>
  <c r="R460" i="12"/>
  <c r="D499" i="10"/>
  <c r="N501" i="10"/>
  <c r="G500" i="10"/>
  <c r="C499" i="10"/>
  <c r="U499" i="10" s="1"/>
  <c r="J501" i="10"/>
  <c r="D375" i="9"/>
  <c r="N377" i="9"/>
  <c r="G376" i="9"/>
  <c r="C375" i="9"/>
  <c r="J377" i="9"/>
  <c r="B461" i="12" l="1"/>
  <c r="C460" i="12" s="1"/>
  <c r="E500" i="10"/>
  <c r="F500" i="10" s="1"/>
  <c r="T499" i="10"/>
  <c r="H499" i="10"/>
  <c r="V499" i="10"/>
  <c r="K500" i="10" s="1"/>
  <c r="L501" i="10" s="1"/>
  <c r="E376" i="9"/>
  <c r="H375" i="9"/>
  <c r="D460" i="12" l="1"/>
  <c r="J462" i="12"/>
  <c r="N462" i="12"/>
  <c r="G461" i="12"/>
  <c r="U460" i="12"/>
  <c r="V460" i="12" s="1"/>
  <c r="E461" i="12"/>
  <c r="H460" i="12"/>
  <c r="T460" i="12"/>
  <c r="F376" i="9"/>
  <c r="K376" i="9" s="1"/>
  <c r="M377" i="9"/>
  <c r="O500" i="10"/>
  <c r="R500" i="10"/>
  <c r="Q500" i="10"/>
  <c r="P500" i="10"/>
  <c r="M501" i="10"/>
  <c r="B501" i="10" s="1"/>
  <c r="S500" i="10"/>
  <c r="P461" i="12" l="1"/>
  <c r="F461" i="12"/>
  <c r="K461" i="12" s="1"/>
  <c r="L462" i="12" s="1"/>
  <c r="M462" i="12"/>
  <c r="Q461" i="12"/>
  <c r="R461" i="12"/>
  <c r="S461" i="12"/>
  <c r="O461" i="12"/>
  <c r="N502" i="10"/>
  <c r="D500" i="10"/>
  <c r="G501" i="10"/>
  <c r="C500" i="10"/>
  <c r="U500" i="10" s="1"/>
  <c r="J502" i="10"/>
  <c r="B377" i="9"/>
  <c r="L377" i="9"/>
  <c r="B462" i="12" l="1"/>
  <c r="J463" i="12" s="1"/>
  <c r="E501" i="10"/>
  <c r="F501" i="10" s="1"/>
  <c r="T500" i="10"/>
  <c r="V500" i="10"/>
  <c r="K501" i="10" s="1"/>
  <c r="L502" i="10" s="1"/>
  <c r="H500" i="10"/>
  <c r="N378" i="9"/>
  <c r="G377" i="9"/>
  <c r="D376" i="9"/>
  <c r="C376" i="9"/>
  <c r="J378" i="9"/>
  <c r="G462" i="12" l="1"/>
  <c r="C461" i="12"/>
  <c r="D461" i="12"/>
  <c r="N463" i="12"/>
  <c r="E462" i="12"/>
  <c r="H376" i="9"/>
  <c r="E377" i="9"/>
  <c r="P501" i="10"/>
  <c r="Q501" i="10"/>
  <c r="M502" i="10"/>
  <c r="B502" i="10" s="1"/>
  <c r="O501" i="10"/>
  <c r="R501" i="10"/>
  <c r="S501" i="10"/>
  <c r="Q462" i="12" l="1"/>
  <c r="T461" i="12"/>
  <c r="U461" i="12"/>
  <c r="V461" i="12" s="1"/>
  <c r="H461" i="12"/>
  <c r="P462" i="12"/>
  <c r="S462" i="12"/>
  <c r="F462" i="12"/>
  <c r="K462" i="12" s="1"/>
  <c r="L463" i="12" s="1"/>
  <c r="O462" i="12"/>
  <c r="R462" i="12"/>
  <c r="M463" i="12"/>
  <c r="D501" i="10"/>
  <c r="G502" i="10"/>
  <c r="N503" i="10"/>
  <c r="C501" i="10"/>
  <c r="U501" i="10" s="1"/>
  <c r="J503" i="10"/>
  <c r="M378" i="9"/>
  <c r="F377" i="9"/>
  <c r="K377" i="9" s="1"/>
  <c r="B463" i="12" l="1"/>
  <c r="D462" i="12" s="1"/>
  <c r="L378" i="9"/>
  <c r="B378" i="9"/>
  <c r="E502" i="10"/>
  <c r="F502" i="10" s="1"/>
  <c r="V501" i="10"/>
  <c r="K502" i="10" s="1"/>
  <c r="L503" i="10" s="1"/>
  <c r="T501" i="10"/>
  <c r="H501" i="10"/>
  <c r="G463" i="12" l="1"/>
  <c r="N464" i="12"/>
  <c r="C462" i="12"/>
  <c r="J464" i="12"/>
  <c r="H462" i="12"/>
  <c r="U462" i="12"/>
  <c r="V462" i="12" s="1"/>
  <c r="T462" i="12"/>
  <c r="E463" i="12"/>
  <c r="M503" i="10"/>
  <c r="B503" i="10" s="1"/>
  <c r="S502" i="10"/>
  <c r="O502" i="10"/>
  <c r="Q502" i="10"/>
  <c r="R502" i="10"/>
  <c r="P502" i="10"/>
  <c r="G378" i="9"/>
  <c r="D377" i="9"/>
  <c r="N379" i="9"/>
  <c r="C377" i="9"/>
  <c r="J379" i="9"/>
  <c r="O463" i="12" l="1"/>
  <c r="Q463" i="12"/>
  <c r="F463" i="12"/>
  <c r="K463" i="12" s="1"/>
  <c r="L464" i="12" s="1"/>
  <c r="S463" i="12"/>
  <c r="M464" i="12"/>
  <c r="R463" i="12"/>
  <c r="P463" i="12"/>
  <c r="N504" i="10"/>
  <c r="G503" i="10"/>
  <c r="D502" i="10"/>
  <c r="C502" i="10"/>
  <c r="U502" i="10" s="1"/>
  <c r="J504" i="10"/>
  <c r="E378" i="9"/>
  <c r="H377" i="9"/>
  <c r="B464" i="12" l="1"/>
  <c r="J465" i="12" s="1"/>
  <c r="T502" i="10"/>
  <c r="H502" i="10"/>
  <c r="E503" i="10"/>
  <c r="F503" i="10" s="1"/>
  <c r="V502" i="10"/>
  <c r="K503" i="10" s="1"/>
  <c r="L504" i="10" s="1"/>
  <c r="M379" i="9"/>
  <c r="F378" i="9"/>
  <c r="K378" i="9" s="1"/>
  <c r="G464" i="12" l="1"/>
  <c r="N465" i="12"/>
  <c r="D463" i="12"/>
  <c r="C463" i="12"/>
  <c r="E464" i="12" s="1"/>
  <c r="L379" i="9"/>
  <c r="B379" i="9"/>
  <c r="S503" i="10"/>
  <c r="M504" i="10"/>
  <c r="B504" i="10" s="1"/>
  <c r="R503" i="10"/>
  <c r="P503" i="10"/>
  <c r="O503" i="10"/>
  <c r="Q503" i="10"/>
  <c r="U463" i="12" l="1"/>
  <c r="V463" i="12" s="1"/>
  <c r="H463" i="12"/>
  <c r="T463" i="12"/>
  <c r="P464" i="12"/>
  <c r="F464" i="12"/>
  <c r="K464" i="12" s="1"/>
  <c r="L465" i="12" s="1"/>
  <c r="M465" i="12"/>
  <c r="O464" i="12"/>
  <c r="S464" i="12"/>
  <c r="R464" i="12"/>
  <c r="Q464" i="12"/>
  <c r="G504" i="10"/>
  <c r="N505" i="10"/>
  <c r="D503" i="10"/>
  <c r="C503" i="10"/>
  <c r="U503" i="10" s="1"/>
  <c r="J505" i="10"/>
  <c r="D378" i="9"/>
  <c r="N380" i="9"/>
  <c r="G379" i="9"/>
  <c r="C378" i="9"/>
  <c r="J380" i="9"/>
  <c r="B465" i="12" l="1"/>
  <c r="C464" i="12" s="1"/>
  <c r="E465" i="12" s="1"/>
  <c r="M466" i="12" s="1"/>
  <c r="H503" i="10"/>
  <c r="T503" i="10"/>
  <c r="E504" i="10"/>
  <c r="F504" i="10" s="1"/>
  <c r="V503" i="10"/>
  <c r="K504" i="10" s="1"/>
  <c r="L505" i="10" s="1"/>
  <c r="H378" i="9"/>
  <c r="E379" i="9"/>
  <c r="U464" i="12" l="1"/>
  <c r="V464" i="12" s="1"/>
  <c r="H464" i="12"/>
  <c r="N466" i="12"/>
  <c r="J466" i="12"/>
  <c r="D464" i="12"/>
  <c r="G465" i="12"/>
  <c r="P465" i="12" s="1"/>
  <c r="F465" i="12"/>
  <c r="K465" i="12" s="1"/>
  <c r="L466" i="12" s="1"/>
  <c r="B466" i="12" s="1"/>
  <c r="C465" i="12" s="1"/>
  <c r="E466" i="12" s="1"/>
  <c r="T464" i="12"/>
  <c r="F379" i="9"/>
  <c r="K379" i="9" s="1"/>
  <c r="M380" i="9"/>
  <c r="R504" i="10"/>
  <c r="S504" i="10"/>
  <c r="P504" i="10"/>
  <c r="M505" i="10"/>
  <c r="B505" i="10" s="1"/>
  <c r="Q504" i="10"/>
  <c r="O504" i="10"/>
  <c r="O465" i="12" l="1"/>
  <c r="Q465" i="12"/>
  <c r="S465" i="12"/>
  <c r="R465" i="12"/>
  <c r="U465" i="12"/>
  <c r="V465" i="12" s="1"/>
  <c r="G466" i="12"/>
  <c r="P466" i="12" s="1"/>
  <c r="J467" i="12"/>
  <c r="D465" i="12"/>
  <c r="N467" i="12"/>
  <c r="H465" i="12"/>
  <c r="T465" i="12"/>
  <c r="M467" i="12"/>
  <c r="F466" i="12"/>
  <c r="K466" i="12" s="1"/>
  <c r="L467" i="12" s="1"/>
  <c r="D504" i="10"/>
  <c r="G505" i="10"/>
  <c r="N506" i="10"/>
  <c r="C504" i="10"/>
  <c r="U504" i="10" s="1"/>
  <c r="J506" i="10"/>
  <c r="B380" i="9"/>
  <c r="L380" i="9"/>
  <c r="Q466" i="12" l="1"/>
  <c r="S466" i="12"/>
  <c r="O466" i="12"/>
  <c r="R466" i="12"/>
  <c r="B467" i="12"/>
  <c r="C466" i="12" s="1"/>
  <c r="G380" i="9"/>
  <c r="D379" i="9"/>
  <c r="N381" i="9"/>
  <c r="C379" i="9"/>
  <c r="J381" i="9"/>
  <c r="T504" i="10"/>
  <c r="E505" i="10"/>
  <c r="F505" i="10" s="1"/>
  <c r="H504" i="10"/>
  <c r="V504" i="10"/>
  <c r="K505" i="10" s="1"/>
  <c r="L506" i="10" s="1"/>
  <c r="J468" i="12" l="1"/>
  <c r="D466" i="12"/>
  <c r="G467" i="12"/>
  <c r="N468" i="12"/>
  <c r="U466" i="12"/>
  <c r="V466" i="12" s="1"/>
  <c r="T466" i="12"/>
  <c r="E467" i="12"/>
  <c r="H466" i="12"/>
  <c r="E380" i="9"/>
  <c r="H379" i="9"/>
  <c r="R505" i="10"/>
  <c r="Q505" i="10"/>
  <c r="O505" i="10"/>
  <c r="S505" i="10"/>
  <c r="P505" i="10"/>
  <c r="M506" i="10"/>
  <c r="B506" i="10" s="1"/>
  <c r="F467" i="12" l="1"/>
  <c r="K467" i="12" s="1"/>
  <c r="L468" i="12" s="1"/>
  <c r="O467" i="12"/>
  <c r="S467" i="12"/>
  <c r="P467" i="12"/>
  <c r="Q467" i="12"/>
  <c r="R467" i="12"/>
  <c r="M468" i="12"/>
  <c r="D505" i="10"/>
  <c r="N507" i="10"/>
  <c r="G506" i="10"/>
  <c r="C505" i="10"/>
  <c r="U505" i="10" s="1"/>
  <c r="J507" i="10"/>
  <c r="M381" i="9"/>
  <c r="F380" i="9"/>
  <c r="K380" i="9" s="1"/>
  <c r="B468" i="12" l="1"/>
  <c r="L381" i="9"/>
  <c r="B381" i="9"/>
  <c r="T505" i="10"/>
  <c r="H505" i="10"/>
  <c r="E506" i="10"/>
  <c r="F506" i="10" s="1"/>
  <c r="V505" i="10"/>
  <c r="K506" i="10" s="1"/>
  <c r="L507" i="10" s="1"/>
  <c r="J469" i="12" l="1"/>
  <c r="C467" i="12"/>
  <c r="D467" i="12"/>
  <c r="N469" i="12"/>
  <c r="G468" i="12"/>
  <c r="S506" i="10"/>
  <c r="O506" i="10"/>
  <c r="M507" i="10"/>
  <c r="B507" i="10" s="1"/>
  <c r="R506" i="10"/>
  <c r="Q506" i="10"/>
  <c r="P506" i="10"/>
  <c r="D380" i="9"/>
  <c r="G381" i="9"/>
  <c r="N382" i="9"/>
  <c r="C380" i="9"/>
  <c r="J382" i="9"/>
  <c r="E468" i="12" l="1"/>
  <c r="H467" i="12"/>
  <c r="T467" i="12"/>
  <c r="U467" i="12"/>
  <c r="V467" i="12" s="1"/>
  <c r="G507" i="10"/>
  <c r="D506" i="10"/>
  <c r="N508" i="10"/>
  <c r="C506" i="10"/>
  <c r="U506" i="10" s="1"/>
  <c r="J508" i="10"/>
  <c r="H380" i="9"/>
  <c r="E381" i="9"/>
  <c r="Q468" i="12" l="1"/>
  <c r="O468" i="12"/>
  <c r="M469" i="12"/>
  <c r="S468" i="12"/>
  <c r="P468" i="12"/>
  <c r="F468" i="12"/>
  <c r="K468" i="12" s="1"/>
  <c r="L469" i="12" s="1"/>
  <c r="B469" i="12" s="1"/>
  <c r="R468" i="12"/>
  <c r="T506" i="10"/>
  <c r="H506" i="10"/>
  <c r="E507" i="10"/>
  <c r="F507" i="10" s="1"/>
  <c r="V506" i="10"/>
  <c r="K507" i="10" s="1"/>
  <c r="L508" i="10" s="1"/>
  <c r="M382" i="9"/>
  <c r="F381" i="9"/>
  <c r="K381" i="9" s="1"/>
  <c r="G469" i="12" l="1"/>
  <c r="J470" i="12"/>
  <c r="D468" i="12"/>
  <c r="C468" i="12"/>
  <c r="N470" i="12"/>
  <c r="L382" i="9"/>
  <c r="B382" i="9"/>
  <c r="O507" i="10"/>
  <c r="R507" i="10"/>
  <c r="S507" i="10"/>
  <c r="M508" i="10"/>
  <c r="B508" i="10" s="1"/>
  <c r="P507" i="10"/>
  <c r="Q507" i="10"/>
  <c r="H468" i="12" l="1"/>
  <c r="E469" i="12"/>
  <c r="U468" i="12"/>
  <c r="V468" i="12" s="1"/>
  <c r="T468" i="12"/>
  <c r="D507" i="10"/>
  <c r="G508" i="10"/>
  <c r="N509" i="10"/>
  <c r="C507" i="10"/>
  <c r="U507" i="10" s="1"/>
  <c r="J509" i="10"/>
  <c r="D381" i="9"/>
  <c r="G382" i="9"/>
  <c r="N383" i="9"/>
  <c r="C381" i="9"/>
  <c r="J383" i="9"/>
  <c r="P469" i="12" l="1"/>
  <c r="M470" i="12"/>
  <c r="O469" i="12"/>
  <c r="S469" i="12"/>
  <c r="R469" i="12"/>
  <c r="F469" i="12"/>
  <c r="K469" i="12" s="1"/>
  <c r="L470" i="12" s="1"/>
  <c r="B470" i="12" s="1"/>
  <c r="Q469" i="12"/>
  <c r="T507" i="10"/>
  <c r="H507" i="10"/>
  <c r="E508" i="10"/>
  <c r="F508" i="10" s="1"/>
  <c r="V507" i="10"/>
  <c r="K508" i="10" s="1"/>
  <c r="L509" i="10" s="1"/>
  <c r="E382" i="9"/>
  <c r="H381" i="9"/>
  <c r="C469" i="12" l="1"/>
  <c r="D469" i="12"/>
  <c r="G470" i="12"/>
  <c r="J471" i="12"/>
  <c r="N471" i="12"/>
  <c r="O508" i="10"/>
  <c r="R508" i="10"/>
  <c r="M509" i="10"/>
  <c r="B509" i="10" s="1"/>
  <c r="P508" i="10"/>
  <c r="Q508" i="10"/>
  <c r="S508" i="10"/>
  <c r="F382" i="9"/>
  <c r="K382" i="9" s="1"/>
  <c r="M383" i="9"/>
  <c r="T469" i="12" l="1"/>
  <c r="U469" i="12"/>
  <c r="V469" i="12" s="1"/>
  <c r="H469" i="12"/>
  <c r="E470" i="12"/>
  <c r="G509" i="10"/>
  <c r="N510" i="10"/>
  <c r="D508" i="10"/>
  <c r="C508" i="10"/>
  <c r="U508" i="10" s="1"/>
  <c r="J510" i="10"/>
  <c r="B383" i="9"/>
  <c r="L383" i="9"/>
  <c r="Q470" i="12" l="1"/>
  <c r="R470" i="12"/>
  <c r="P470" i="12"/>
  <c r="O470" i="12"/>
  <c r="M471" i="12"/>
  <c r="S470" i="12"/>
  <c r="F470" i="12"/>
  <c r="K470" i="12" s="1"/>
  <c r="L471" i="12" s="1"/>
  <c r="G383" i="9"/>
  <c r="D382" i="9"/>
  <c r="N384" i="9"/>
  <c r="C382" i="9"/>
  <c r="J384" i="9"/>
  <c r="H508" i="10"/>
  <c r="T508" i="10"/>
  <c r="E509" i="10"/>
  <c r="F509" i="10" s="1"/>
  <c r="V508" i="10"/>
  <c r="K509" i="10" s="1"/>
  <c r="L510" i="10" s="1"/>
  <c r="B471" i="12" l="1"/>
  <c r="N472" i="12" s="1"/>
  <c r="E383" i="9"/>
  <c r="H382" i="9"/>
  <c r="R509" i="10"/>
  <c r="M510" i="10"/>
  <c r="B510" i="10" s="1"/>
  <c r="Q509" i="10"/>
  <c r="O509" i="10"/>
  <c r="S509" i="10"/>
  <c r="P509" i="10"/>
  <c r="D470" i="12" l="1"/>
  <c r="C470" i="12"/>
  <c r="T470" i="12" s="1"/>
  <c r="G471" i="12"/>
  <c r="J472" i="12"/>
  <c r="H470" i="12"/>
  <c r="U470" i="12"/>
  <c r="V470" i="12" s="1"/>
  <c r="G510" i="10"/>
  <c r="D509" i="10"/>
  <c r="N511" i="10"/>
  <c r="C509" i="10"/>
  <c r="U509" i="10" s="1"/>
  <c r="J511" i="10"/>
  <c r="M384" i="9"/>
  <c r="F383" i="9"/>
  <c r="K383" i="9" s="1"/>
  <c r="E471" i="12" l="1"/>
  <c r="M472" i="12" s="1"/>
  <c r="E510" i="10"/>
  <c r="F510" i="10" s="1"/>
  <c r="H509" i="10"/>
  <c r="T509" i="10"/>
  <c r="V509" i="10"/>
  <c r="K510" i="10" s="1"/>
  <c r="L511" i="10" s="1"/>
  <c r="L384" i="9"/>
  <c r="B384" i="9"/>
  <c r="Q471" i="12" l="1"/>
  <c r="P471" i="12"/>
  <c r="S471" i="12"/>
  <c r="R471" i="12"/>
  <c r="F471" i="12"/>
  <c r="K471" i="12" s="1"/>
  <c r="L472" i="12" s="1"/>
  <c r="B472" i="12" s="1"/>
  <c r="D471" i="12" s="1"/>
  <c r="O471" i="12"/>
  <c r="N385" i="9"/>
  <c r="D383" i="9"/>
  <c r="G384" i="9"/>
  <c r="C383" i="9"/>
  <c r="J385" i="9"/>
  <c r="O510" i="10"/>
  <c r="P510" i="10"/>
  <c r="M511" i="10"/>
  <c r="B511" i="10" s="1"/>
  <c r="R510" i="10"/>
  <c r="S510" i="10"/>
  <c r="Q510" i="10"/>
  <c r="J473" i="12" l="1"/>
  <c r="G472" i="12"/>
  <c r="C471" i="12"/>
  <c r="E472" i="12" s="1"/>
  <c r="N473" i="12"/>
  <c r="H471" i="12"/>
  <c r="N512" i="10"/>
  <c r="G511" i="10"/>
  <c r="D510" i="10"/>
  <c r="C510" i="10"/>
  <c r="U510" i="10" s="1"/>
  <c r="J512" i="10"/>
  <c r="E384" i="9"/>
  <c r="H383" i="9"/>
  <c r="T471" i="12" l="1"/>
  <c r="U471" i="12"/>
  <c r="V471" i="12" s="1"/>
  <c r="M473" i="12"/>
  <c r="F472" i="12"/>
  <c r="K472" i="12" s="1"/>
  <c r="L473" i="12" s="1"/>
  <c r="Q472" i="12"/>
  <c r="P472" i="12"/>
  <c r="S472" i="12"/>
  <c r="R472" i="12"/>
  <c r="O472" i="12"/>
  <c r="H510" i="10"/>
  <c r="T510" i="10"/>
  <c r="V510" i="10"/>
  <c r="K511" i="10" s="1"/>
  <c r="L512" i="10" s="1"/>
  <c r="E511" i="10"/>
  <c r="F511" i="10" s="1"/>
  <c r="M385" i="9"/>
  <c r="F384" i="9"/>
  <c r="K384" i="9" s="1"/>
  <c r="B473" i="12" l="1"/>
  <c r="N474" i="12" s="1"/>
  <c r="L385" i="9"/>
  <c r="B385" i="9"/>
  <c r="S511" i="10"/>
  <c r="O511" i="10"/>
  <c r="R511" i="10"/>
  <c r="P511" i="10"/>
  <c r="Q511" i="10"/>
  <c r="M512" i="10"/>
  <c r="B512" i="10" s="1"/>
  <c r="J474" i="12" l="1"/>
  <c r="G473" i="12"/>
  <c r="C472" i="12"/>
  <c r="T472" i="12" s="1"/>
  <c r="D472" i="12"/>
  <c r="D511" i="10"/>
  <c r="G512" i="10"/>
  <c r="N513" i="10"/>
  <c r="C511" i="10"/>
  <c r="U511" i="10" s="1"/>
  <c r="J513" i="10"/>
  <c r="N386" i="9"/>
  <c r="G385" i="9"/>
  <c r="D384" i="9"/>
  <c r="C384" i="9"/>
  <c r="J386" i="9"/>
  <c r="U472" i="12" l="1"/>
  <c r="V472" i="12" s="1"/>
  <c r="H472" i="12"/>
  <c r="E473" i="12"/>
  <c r="S473" i="12" s="1"/>
  <c r="E512" i="10"/>
  <c r="F512" i="10" s="1"/>
  <c r="T511" i="10"/>
  <c r="H511" i="10"/>
  <c r="V511" i="10"/>
  <c r="H384" i="9"/>
  <c r="E385" i="9"/>
  <c r="K512" i="10" l="1"/>
  <c r="L513" i="10" s="1"/>
  <c r="F473" i="12"/>
  <c r="K473" i="12" s="1"/>
  <c r="L474" i="12" s="1"/>
  <c r="P473" i="12"/>
  <c r="R473" i="12"/>
  <c r="M474" i="12"/>
  <c r="O473" i="12"/>
  <c r="Q473" i="12"/>
  <c r="F385" i="9"/>
  <c r="K385" i="9" s="1"/>
  <c r="M386" i="9"/>
  <c r="M513" i="10"/>
  <c r="B513" i="10" s="1"/>
  <c r="P512" i="10"/>
  <c r="R512" i="10"/>
  <c r="S512" i="10"/>
  <c r="O512" i="10"/>
  <c r="Q512" i="10"/>
  <c r="B474" i="12" l="1"/>
  <c r="D473" i="12" s="1"/>
  <c r="N514" i="10"/>
  <c r="G513" i="10"/>
  <c r="D512" i="10"/>
  <c r="C512" i="10"/>
  <c r="U512" i="10" s="1"/>
  <c r="J514" i="10"/>
  <c r="B386" i="9"/>
  <c r="L386" i="9"/>
  <c r="N475" i="12" l="1"/>
  <c r="C473" i="12"/>
  <c r="J475" i="12"/>
  <c r="G474" i="12"/>
  <c r="H473" i="12"/>
  <c r="T512" i="10"/>
  <c r="E513" i="10"/>
  <c r="F513" i="10" s="1"/>
  <c r="H512" i="10"/>
  <c r="V512" i="10"/>
  <c r="N387" i="9"/>
  <c r="G386" i="9"/>
  <c r="D385" i="9"/>
  <c r="C385" i="9"/>
  <c r="J387" i="9"/>
  <c r="K513" i="10" l="1"/>
  <c r="L514" i="10" s="1"/>
  <c r="E474" i="12"/>
  <c r="R474" i="12" s="1"/>
  <c r="U473" i="12"/>
  <c r="V473" i="12" s="1"/>
  <c r="T473" i="12"/>
  <c r="P513" i="10"/>
  <c r="R513" i="10"/>
  <c r="O513" i="10"/>
  <c r="M514" i="10"/>
  <c r="B514" i="10" s="1"/>
  <c r="S513" i="10"/>
  <c r="Q513" i="10"/>
  <c r="E386" i="9"/>
  <c r="H385" i="9"/>
  <c r="O474" i="12" l="1"/>
  <c r="P474" i="12"/>
  <c r="Q474" i="12"/>
  <c r="M475" i="12"/>
  <c r="F474" i="12"/>
  <c r="K474" i="12" s="1"/>
  <c r="L475" i="12" s="1"/>
  <c r="S474" i="12"/>
  <c r="D513" i="10"/>
  <c r="G514" i="10"/>
  <c r="N515" i="10"/>
  <c r="C513" i="10"/>
  <c r="U513" i="10" s="1"/>
  <c r="J515" i="10"/>
  <c r="F386" i="9"/>
  <c r="K386" i="9" s="1"/>
  <c r="M387" i="9"/>
  <c r="B475" i="12" l="1"/>
  <c r="G475" i="12" s="1"/>
  <c r="H513" i="10"/>
  <c r="T513" i="10"/>
  <c r="E514" i="10"/>
  <c r="F514" i="10" s="1"/>
  <c r="V513" i="10"/>
  <c r="K514" i="10" s="1"/>
  <c r="L515" i="10" s="1"/>
  <c r="L387" i="9"/>
  <c r="B387" i="9"/>
  <c r="C474" i="12" l="1"/>
  <c r="H474" i="12" s="1"/>
  <c r="J476" i="12"/>
  <c r="N476" i="12"/>
  <c r="D474" i="12"/>
  <c r="Q514" i="10"/>
  <c r="P514" i="10"/>
  <c r="O514" i="10"/>
  <c r="M515" i="10"/>
  <c r="B515" i="10" s="1"/>
  <c r="S514" i="10"/>
  <c r="R514" i="10"/>
  <c r="N388" i="9"/>
  <c r="G387" i="9"/>
  <c r="D386" i="9"/>
  <c r="C386" i="9"/>
  <c r="J388" i="9"/>
  <c r="E475" i="12" l="1"/>
  <c r="Q475" i="12" s="1"/>
  <c r="T474" i="12"/>
  <c r="U474" i="12"/>
  <c r="V474" i="12" s="1"/>
  <c r="D514" i="10"/>
  <c r="G515" i="10"/>
  <c r="N516" i="10"/>
  <c r="C514" i="10"/>
  <c r="U514" i="10" s="1"/>
  <c r="J516" i="10"/>
  <c r="H386" i="9"/>
  <c r="E387" i="9"/>
  <c r="P475" i="12" l="1"/>
  <c r="F475" i="12"/>
  <c r="K475" i="12" s="1"/>
  <c r="L476" i="12" s="1"/>
  <c r="O475" i="12"/>
  <c r="M476" i="12"/>
  <c r="R475" i="12"/>
  <c r="S475" i="12"/>
  <c r="E515" i="10"/>
  <c r="F515" i="10" s="1"/>
  <c r="T514" i="10"/>
  <c r="H514" i="10"/>
  <c r="V514" i="10"/>
  <c r="M388" i="9"/>
  <c r="F387" i="9"/>
  <c r="K387" i="9" s="1"/>
  <c r="K515" i="10" l="1"/>
  <c r="L516" i="10" s="1"/>
  <c r="B476" i="12"/>
  <c r="D475" i="12" s="1"/>
  <c r="P515" i="10"/>
  <c r="O515" i="10"/>
  <c r="R515" i="10"/>
  <c r="S515" i="10"/>
  <c r="Q515" i="10"/>
  <c r="M516" i="10"/>
  <c r="B516" i="10" s="1"/>
  <c r="B388" i="9"/>
  <c r="L388" i="9"/>
  <c r="G476" i="12" l="1"/>
  <c r="C475" i="12"/>
  <c r="H475" i="12" s="1"/>
  <c r="N477" i="12"/>
  <c r="J477" i="12"/>
  <c r="T475" i="12"/>
  <c r="N517" i="10"/>
  <c r="D515" i="10"/>
  <c r="C515" i="10"/>
  <c r="U515" i="10" s="1"/>
  <c r="G516" i="10"/>
  <c r="J517" i="10"/>
  <c r="G388" i="9"/>
  <c r="N389" i="9"/>
  <c r="D387" i="9"/>
  <c r="C387" i="9"/>
  <c r="J389" i="9"/>
  <c r="E476" i="12" l="1"/>
  <c r="O476" i="12" s="1"/>
  <c r="U475" i="12"/>
  <c r="V475" i="12" s="1"/>
  <c r="H387" i="9"/>
  <c r="E388" i="9"/>
  <c r="E516" i="10"/>
  <c r="F516" i="10" s="1"/>
  <c r="T515" i="10"/>
  <c r="H515" i="10"/>
  <c r="V515" i="10"/>
  <c r="K516" i="10" s="1"/>
  <c r="L517" i="10" s="1"/>
  <c r="Q476" i="12" l="1"/>
  <c r="R476" i="12"/>
  <c r="F476" i="12"/>
  <c r="K476" i="12" s="1"/>
  <c r="L477" i="12" s="1"/>
  <c r="B477" i="12" s="1"/>
  <c r="D476" i="12" s="1"/>
  <c r="S476" i="12"/>
  <c r="M477" i="12"/>
  <c r="P476" i="12"/>
  <c r="P516" i="10"/>
  <c r="Q516" i="10"/>
  <c r="M517" i="10"/>
  <c r="B517" i="10" s="1"/>
  <c r="R516" i="10"/>
  <c r="O516" i="10"/>
  <c r="S516" i="10"/>
  <c r="M389" i="9"/>
  <c r="F388" i="9"/>
  <c r="K388" i="9" s="1"/>
  <c r="G477" i="12" l="1"/>
  <c r="J478" i="12"/>
  <c r="C476" i="12"/>
  <c r="T476" i="12" s="1"/>
  <c r="N478" i="12"/>
  <c r="H476" i="12"/>
  <c r="E477" i="12"/>
  <c r="D516" i="10"/>
  <c r="N518" i="10"/>
  <c r="G517" i="10"/>
  <c r="C516" i="10"/>
  <c r="U516" i="10" s="1"/>
  <c r="J518" i="10"/>
  <c r="L389" i="9"/>
  <c r="B389" i="9"/>
  <c r="U476" i="12" l="1"/>
  <c r="V476" i="12" s="1"/>
  <c r="F477" i="12"/>
  <c r="K477" i="12" s="1"/>
  <c r="L478" i="12" s="1"/>
  <c r="S477" i="12"/>
  <c r="P477" i="12"/>
  <c r="Q477" i="12"/>
  <c r="R477" i="12"/>
  <c r="M478" i="12"/>
  <c r="O477" i="12"/>
  <c r="T516" i="10"/>
  <c r="H516" i="10"/>
  <c r="E517" i="10"/>
  <c r="F517" i="10" s="1"/>
  <c r="V516" i="10"/>
  <c r="K517" i="10" s="1"/>
  <c r="L518" i="10" s="1"/>
  <c r="D388" i="9"/>
  <c r="N390" i="9"/>
  <c r="G389" i="9"/>
  <c r="C388" i="9"/>
  <c r="J390" i="9"/>
  <c r="B478" i="12" l="1"/>
  <c r="R517" i="10"/>
  <c r="S517" i="10"/>
  <c r="P517" i="10"/>
  <c r="O517" i="10"/>
  <c r="Q517" i="10"/>
  <c r="M518" i="10"/>
  <c r="B518" i="10" s="1"/>
  <c r="E389" i="9"/>
  <c r="H388" i="9"/>
  <c r="C477" i="12" l="1"/>
  <c r="G478" i="12"/>
  <c r="N479" i="12"/>
  <c r="J479" i="12"/>
  <c r="D477" i="12"/>
  <c r="N519" i="10"/>
  <c r="D517" i="10"/>
  <c r="G518" i="10"/>
  <c r="C517" i="10"/>
  <c r="U517" i="10" s="1"/>
  <c r="J519" i="10"/>
  <c r="F389" i="9"/>
  <c r="K389" i="9" s="1"/>
  <c r="M390" i="9"/>
  <c r="T477" i="12" l="1"/>
  <c r="H477" i="12"/>
  <c r="U477" i="12"/>
  <c r="V477" i="12" s="1"/>
  <c r="E478" i="12"/>
  <c r="B390" i="9"/>
  <c r="L390" i="9"/>
  <c r="E518" i="10"/>
  <c r="F518" i="10" s="1"/>
  <c r="T517" i="10"/>
  <c r="H517" i="10"/>
  <c r="V517" i="10"/>
  <c r="K518" i="10" l="1"/>
  <c r="L519" i="10" s="1"/>
  <c r="P478" i="12"/>
  <c r="F478" i="12"/>
  <c r="K478" i="12" s="1"/>
  <c r="L479" i="12" s="1"/>
  <c r="O478" i="12"/>
  <c r="S478" i="12"/>
  <c r="R478" i="12"/>
  <c r="Q478" i="12"/>
  <c r="M479" i="12"/>
  <c r="M519" i="10"/>
  <c r="B519" i="10" s="1"/>
  <c r="R518" i="10"/>
  <c r="O518" i="10"/>
  <c r="Q518" i="10"/>
  <c r="P518" i="10"/>
  <c r="S518" i="10"/>
  <c r="G390" i="9"/>
  <c r="D389" i="9"/>
  <c r="N391" i="9"/>
  <c r="C389" i="9"/>
  <c r="J391" i="9"/>
  <c r="B479" i="12" l="1"/>
  <c r="D518" i="10"/>
  <c r="G519" i="10"/>
  <c r="N520" i="10"/>
  <c r="C518" i="10"/>
  <c r="U518" i="10" s="1"/>
  <c r="J520" i="10"/>
  <c r="E390" i="9"/>
  <c r="H389" i="9"/>
  <c r="N480" i="12" l="1"/>
  <c r="D478" i="12"/>
  <c r="C478" i="12"/>
  <c r="G479" i="12"/>
  <c r="J480" i="12"/>
  <c r="F390" i="9"/>
  <c r="K390" i="9" s="1"/>
  <c r="M391" i="9"/>
  <c r="T518" i="10"/>
  <c r="H518" i="10"/>
  <c r="E519" i="10"/>
  <c r="F519" i="10" s="1"/>
  <c r="V518" i="10"/>
  <c r="K519" i="10" s="1"/>
  <c r="L520" i="10" s="1"/>
  <c r="T478" i="12" l="1"/>
  <c r="H478" i="12"/>
  <c r="E479" i="12"/>
  <c r="U478" i="12"/>
  <c r="V478" i="12" s="1"/>
  <c r="Q519" i="10"/>
  <c r="S519" i="10"/>
  <c r="P519" i="10"/>
  <c r="R519" i="10"/>
  <c r="M520" i="10"/>
  <c r="B520" i="10" s="1"/>
  <c r="O519" i="10"/>
  <c r="B391" i="9"/>
  <c r="L391" i="9"/>
  <c r="P479" i="12" l="1"/>
  <c r="F479" i="12"/>
  <c r="K479" i="12" s="1"/>
  <c r="L480" i="12" s="1"/>
  <c r="M480" i="12"/>
  <c r="Q479" i="12"/>
  <c r="R479" i="12"/>
  <c r="O479" i="12"/>
  <c r="S479" i="12"/>
  <c r="N521" i="10"/>
  <c r="G520" i="10"/>
  <c r="C519" i="10"/>
  <c r="U519" i="10" s="1"/>
  <c r="D519" i="10"/>
  <c r="J521" i="10"/>
  <c r="D390" i="9"/>
  <c r="N392" i="9"/>
  <c r="G391" i="9"/>
  <c r="C390" i="9"/>
  <c r="J392" i="9"/>
  <c r="B480" i="12" l="1"/>
  <c r="C479" i="12" s="1"/>
  <c r="H390" i="9"/>
  <c r="E391" i="9"/>
  <c r="H519" i="10"/>
  <c r="V519" i="10"/>
  <c r="K520" i="10" s="1"/>
  <c r="L521" i="10" s="1"/>
  <c r="E520" i="10"/>
  <c r="F520" i="10" s="1"/>
  <c r="T519" i="10"/>
  <c r="J481" i="12" l="1"/>
  <c r="D479" i="12"/>
  <c r="N481" i="12"/>
  <c r="G480" i="12"/>
  <c r="U479" i="12"/>
  <c r="V479" i="12" s="1"/>
  <c r="H479" i="12"/>
  <c r="E480" i="12"/>
  <c r="T479" i="12"/>
  <c r="O520" i="10"/>
  <c r="Q520" i="10"/>
  <c r="P520" i="10"/>
  <c r="R520" i="10"/>
  <c r="M521" i="10"/>
  <c r="B521" i="10" s="1"/>
  <c r="S520" i="10"/>
  <c r="F391" i="9"/>
  <c r="K391" i="9" s="1"/>
  <c r="M392" i="9"/>
  <c r="M481" i="12" l="1"/>
  <c r="Q480" i="12"/>
  <c r="F480" i="12"/>
  <c r="K480" i="12" s="1"/>
  <c r="L481" i="12" s="1"/>
  <c r="S480" i="12"/>
  <c r="R480" i="12"/>
  <c r="O480" i="12"/>
  <c r="P480" i="12"/>
  <c r="B392" i="9"/>
  <c r="L392" i="9"/>
  <c r="D520" i="10"/>
  <c r="N522" i="10"/>
  <c r="G521" i="10"/>
  <c r="C520" i="10"/>
  <c r="U520" i="10" s="1"/>
  <c r="J522" i="10"/>
  <c r="B481" i="12" l="1"/>
  <c r="J482" i="12" s="1"/>
  <c r="T520" i="10"/>
  <c r="E521" i="10"/>
  <c r="F521" i="10" s="1"/>
  <c r="H520" i="10"/>
  <c r="V520" i="10"/>
  <c r="K521" i="10" s="1"/>
  <c r="L522" i="10" s="1"/>
  <c r="N393" i="9"/>
  <c r="G392" i="9"/>
  <c r="D391" i="9"/>
  <c r="C391" i="9"/>
  <c r="J393" i="9"/>
  <c r="G481" i="12" l="1"/>
  <c r="D480" i="12"/>
  <c r="N482" i="12"/>
  <c r="C480" i="12"/>
  <c r="T480" i="12" s="1"/>
  <c r="Q521" i="10"/>
  <c r="P521" i="10"/>
  <c r="R521" i="10"/>
  <c r="M522" i="10"/>
  <c r="B522" i="10" s="1"/>
  <c r="O521" i="10"/>
  <c r="S521" i="10"/>
  <c r="H391" i="9"/>
  <c r="E392" i="9"/>
  <c r="H480" i="12" l="1"/>
  <c r="E481" i="12"/>
  <c r="R481" i="12" s="1"/>
  <c r="U480" i="12"/>
  <c r="V480" i="12" s="1"/>
  <c r="G522" i="10"/>
  <c r="D521" i="10"/>
  <c r="N523" i="10"/>
  <c r="C521" i="10"/>
  <c r="U521" i="10" s="1"/>
  <c r="J523" i="10"/>
  <c r="F392" i="9"/>
  <c r="K392" i="9" s="1"/>
  <c r="M393" i="9"/>
  <c r="M482" i="12" l="1"/>
  <c r="O481" i="12"/>
  <c r="S481" i="12"/>
  <c r="P481" i="12"/>
  <c r="F481" i="12"/>
  <c r="K481" i="12" s="1"/>
  <c r="L482" i="12" s="1"/>
  <c r="Q481" i="12"/>
  <c r="T521" i="10"/>
  <c r="H521" i="10"/>
  <c r="E522" i="10"/>
  <c r="F522" i="10" s="1"/>
  <c r="V521" i="10"/>
  <c r="K522" i="10" s="1"/>
  <c r="L523" i="10" s="1"/>
  <c r="L393" i="9"/>
  <c r="B393" i="9"/>
  <c r="B482" i="12" l="1"/>
  <c r="N483" i="12" s="1"/>
  <c r="N394" i="9"/>
  <c r="D392" i="9"/>
  <c r="G393" i="9"/>
  <c r="C392" i="9"/>
  <c r="J394" i="9"/>
  <c r="Q522" i="10"/>
  <c r="O522" i="10"/>
  <c r="R522" i="10"/>
  <c r="M523" i="10"/>
  <c r="B523" i="10" s="1"/>
  <c r="S522" i="10"/>
  <c r="P522" i="10"/>
  <c r="G482" i="12" l="1"/>
  <c r="C481" i="12"/>
  <c r="E482" i="12" s="1"/>
  <c r="M483" i="12" s="1"/>
  <c r="J483" i="12"/>
  <c r="D481" i="12"/>
  <c r="G523" i="10"/>
  <c r="D522" i="10"/>
  <c r="N524" i="10"/>
  <c r="C522" i="10"/>
  <c r="U522" i="10" s="1"/>
  <c r="J524" i="10"/>
  <c r="E393" i="9"/>
  <c r="H392" i="9"/>
  <c r="H481" i="12" l="1"/>
  <c r="T481" i="12"/>
  <c r="U481" i="12"/>
  <c r="V481" i="12" s="1"/>
  <c r="F482" i="12"/>
  <c r="K482" i="12" s="1"/>
  <c r="L483" i="12" s="1"/>
  <c r="B483" i="12" s="1"/>
  <c r="C482" i="12" s="1"/>
  <c r="S482" i="12"/>
  <c r="P482" i="12"/>
  <c r="Q482" i="12"/>
  <c r="O482" i="12"/>
  <c r="R482" i="12"/>
  <c r="E523" i="10"/>
  <c r="F523" i="10" s="1"/>
  <c r="H522" i="10"/>
  <c r="T522" i="10"/>
  <c r="V522" i="10"/>
  <c r="F393" i="9"/>
  <c r="K393" i="9" s="1"/>
  <c r="M394" i="9"/>
  <c r="K523" i="10" l="1"/>
  <c r="L524" i="10" s="1"/>
  <c r="D482" i="12"/>
  <c r="N484" i="12"/>
  <c r="J484" i="12"/>
  <c r="G483" i="12"/>
  <c r="H482" i="12"/>
  <c r="T482" i="12"/>
  <c r="E483" i="12"/>
  <c r="U482" i="12"/>
  <c r="V482" i="12" s="1"/>
  <c r="L394" i="9"/>
  <c r="B394" i="9"/>
  <c r="P523" i="10"/>
  <c r="Q523" i="10"/>
  <c r="M524" i="10"/>
  <c r="B524" i="10" s="1"/>
  <c r="R523" i="10"/>
  <c r="O523" i="10"/>
  <c r="S523" i="10"/>
  <c r="P483" i="12" l="1"/>
  <c r="F483" i="12"/>
  <c r="K483" i="12" s="1"/>
  <c r="L484" i="12" s="1"/>
  <c r="R483" i="12"/>
  <c r="S483" i="12"/>
  <c r="Q483" i="12"/>
  <c r="M484" i="12"/>
  <c r="O483" i="12"/>
  <c r="G524" i="10"/>
  <c r="D523" i="10"/>
  <c r="N525" i="10"/>
  <c r="C523" i="10"/>
  <c r="U523" i="10" s="1"/>
  <c r="J525" i="10"/>
  <c r="N395" i="9"/>
  <c r="G394" i="9"/>
  <c r="D393" i="9"/>
  <c r="C393" i="9"/>
  <c r="J395" i="9"/>
  <c r="B484" i="12" l="1"/>
  <c r="E524" i="10"/>
  <c r="F524" i="10" s="1"/>
  <c r="T523" i="10"/>
  <c r="H523" i="10"/>
  <c r="V523" i="10"/>
  <c r="K524" i="10" s="1"/>
  <c r="L525" i="10" s="1"/>
  <c r="H393" i="9"/>
  <c r="E394" i="9"/>
  <c r="C483" i="12" l="1"/>
  <c r="N485" i="12"/>
  <c r="G484" i="12"/>
  <c r="D483" i="12"/>
  <c r="J485" i="12"/>
  <c r="Q524" i="10"/>
  <c r="M525" i="10"/>
  <c r="B525" i="10" s="1"/>
  <c r="P524" i="10"/>
  <c r="O524" i="10"/>
  <c r="R524" i="10"/>
  <c r="S524" i="10"/>
  <c r="F394" i="9"/>
  <c r="K394" i="9" s="1"/>
  <c r="M395" i="9"/>
  <c r="U483" i="12" l="1"/>
  <c r="V483" i="12" s="1"/>
  <c r="T483" i="12"/>
  <c r="H483" i="12"/>
  <c r="E484" i="12"/>
  <c r="G525" i="10"/>
  <c r="D524" i="10"/>
  <c r="N526" i="10"/>
  <c r="C524" i="10"/>
  <c r="U524" i="10" s="1"/>
  <c r="J526" i="10"/>
  <c r="L395" i="9"/>
  <c r="B395" i="9"/>
  <c r="Q484" i="12" l="1"/>
  <c r="M485" i="12"/>
  <c r="S484" i="12"/>
  <c r="R484" i="12"/>
  <c r="O484" i="12"/>
  <c r="F484" i="12"/>
  <c r="K484" i="12" s="1"/>
  <c r="L485" i="12" s="1"/>
  <c r="P484" i="12"/>
  <c r="N396" i="9"/>
  <c r="G395" i="9"/>
  <c r="D394" i="9"/>
  <c r="C394" i="9"/>
  <c r="J396" i="9"/>
  <c r="E525" i="10"/>
  <c r="F525" i="10" s="1"/>
  <c r="H524" i="10"/>
  <c r="T524" i="10"/>
  <c r="V524" i="10"/>
  <c r="K525" i="10" s="1"/>
  <c r="L526" i="10" s="1"/>
  <c r="B485" i="12" l="1"/>
  <c r="N486" i="12" s="1"/>
  <c r="H394" i="9"/>
  <c r="E395" i="9"/>
  <c r="Q525" i="10"/>
  <c r="R525" i="10"/>
  <c r="O525" i="10"/>
  <c r="P525" i="10"/>
  <c r="S525" i="10"/>
  <c r="M526" i="10"/>
  <c r="B526" i="10" s="1"/>
  <c r="D484" i="12" l="1"/>
  <c r="G485" i="12"/>
  <c r="J486" i="12"/>
  <c r="C484" i="12"/>
  <c r="E485" i="12" s="1"/>
  <c r="N527" i="10"/>
  <c r="D525" i="10"/>
  <c r="C525" i="10"/>
  <c r="U525" i="10" s="1"/>
  <c r="G526" i="10"/>
  <c r="J527" i="10"/>
  <c r="M396" i="9"/>
  <c r="F395" i="9"/>
  <c r="K395" i="9" s="1"/>
  <c r="H484" i="12" l="1"/>
  <c r="T484" i="12"/>
  <c r="U484" i="12"/>
  <c r="V484" i="12" s="1"/>
  <c r="M486" i="12"/>
  <c r="O485" i="12"/>
  <c r="R485" i="12"/>
  <c r="F485" i="12"/>
  <c r="K485" i="12" s="1"/>
  <c r="L486" i="12" s="1"/>
  <c r="P485" i="12"/>
  <c r="Q485" i="12"/>
  <c r="S485" i="12"/>
  <c r="E526" i="10"/>
  <c r="F526" i="10" s="1"/>
  <c r="T525" i="10"/>
  <c r="V525" i="10"/>
  <c r="K526" i="10" s="1"/>
  <c r="L527" i="10" s="1"/>
  <c r="H525" i="10"/>
  <c r="L396" i="9"/>
  <c r="B396" i="9"/>
  <c r="B486" i="12" l="1"/>
  <c r="N487" i="12" s="1"/>
  <c r="G396" i="9"/>
  <c r="N397" i="9"/>
  <c r="D395" i="9"/>
  <c r="C395" i="9"/>
  <c r="J397" i="9"/>
  <c r="R526" i="10"/>
  <c r="S526" i="10"/>
  <c r="Q526" i="10"/>
  <c r="P526" i="10"/>
  <c r="O526" i="10"/>
  <c r="M527" i="10"/>
  <c r="B527" i="10" s="1"/>
  <c r="C485" i="12" l="1"/>
  <c r="T485" i="12" s="1"/>
  <c r="J487" i="12"/>
  <c r="G486" i="12"/>
  <c r="D485" i="12"/>
  <c r="D526" i="10"/>
  <c r="G527" i="10"/>
  <c r="N528" i="10"/>
  <c r="C526" i="10"/>
  <c r="U526" i="10" s="1"/>
  <c r="J528" i="10"/>
  <c r="H395" i="9"/>
  <c r="E396" i="9"/>
  <c r="U485" i="12" l="1"/>
  <c r="V485" i="12" s="1"/>
  <c r="E486" i="12"/>
  <c r="O486" i="12" s="1"/>
  <c r="H485" i="12"/>
  <c r="T526" i="10"/>
  <c r="E527" i="10"/>
  <c r="F527" i="10" s="1"/>
  <c r="H526" i="10"/>
  <c r="V526" i="10"/>
  <c r="K527" i="10" s="1"/>
  <c r="L528" i="10" s="1"/>
  <c r="F396" i="9"/>
  <c r="K396" i="9" s="1"/>
  <c r="M397" i="9"/>
  <c r="Q486" i="12" l="1"/>
  <c r="P486" i="12"/>
  <c r="F486" i="12"/>
  <c r="K486" i="12" s="1"/>
  <c r="L487" i="12" s="1"/>
  <c r="M487" i="12"/>
  <c r="R486" i="12"/>
  <c r="S486" i="12"/>
  <c r="S527" i="10"/>
  <c r="Q527" i="10"/>
  <c r="P527" i="10"/>
  <c r="R527" i="10"/>
  <c r="M528" i="10"/>
  <c r="B528" i="10" s="1"/>
  <c r="O527" i="10"/>
  <c r="L397" i="9"/>
  <c r="B397" i="9"/>
  <c r="B487" i="12" l="1"/>
  <c r="N488" i="12" s="1"/>
  <c r="G528" i="10"/>
  <c r="D527" i="10"/>
  <c r="N529" i="10"/>
  <c r="C527" i="10"/>
  <c r="U527" i="10" s="1"/>
  <c r="J529" i="10"/>
  <c r="N398" i="9"/>
  <c r="G397" i="9"/>
  <c r="D396" i="9"/>
  <c r="C396" i="9"/>
  <c r="J398" i="9"/>
  <c r="C486" i="12" l="1"/>
  <c r="T486" i="12" s="1"/>
  <c r="G487" i="12"/>
  <c r="J488" i="12"/>
  <c r="D486" i="12"/>
  <c r="T527" i="10"/>
  <c r="E528" i="10"/>
  <c r="F528" i="10" s="1"/>
  <c r="V527" i="10"/>
  <c r="K528" i="10" s="1"/>
  <c r="L529" i="10" s="1"/>
  <c r="H527" i="10"/>
  <c r="E397" i="9"/>
  <c r="H396" i="9"/>
  <c r="E487" i="12" l="1"/>
  <c r="O487" i="12" s="1"/>
  <c r="H486" i="12"/>
  <c r="U486" i="12"/>
  <c r="V486" i="12" s="1"/>
  <c r="M398" i="9"/>
  <c r="F397" i="9"/>
  <c r="K397" i="9" s="1"/>
  <c r="Q528" i="10"/>
  <c r="M529" i="10"/>
  <c r="B529" i="10" s="1"/>
  <c r="O528" i="10"/>
  <c r="S528" i="10"/>
  <c r="P528" i="10"/>
  <c r="R528" i="10"/>
  <c r="S487" i="12" l="1"/>
  <c r="F487" i="12"/>
  <c r="K487" i="12" s="1"/>
  <c r="L488" i="12" s="1"/>
  <c r="M488" i="12"/>
  <c r="R487" i="12"/>
  <c r="Q487" i="12"/>
  <c r="P487" i="12"/>
  <c r="G529" i="10"/>
  <c r="D528" i="10"/>
  <c r="N530" i="10"/>
  <c r="C528" i="10"/>
  <c r="U528" i="10" s="1"/>
  <c r="J530" i="10"/>
  <c r="B398" i="9"/>
  <c r="L398" i="9"/>
  <c r="B488" i="12" l="1"/>
  <c r="D487" i="12" s="1"/>
  <c r="T528" i="10"/>
  <c r="H528" i="10"/>
  <c r="E529" i="10"/>
  <c r="F529" i="10" s="1"/>
  <c r="V528" i="10"/>
  <c r="K529" i="10" s="1"/>
  <c r="L530" i="10" s="1"/>
  <c r="D397" i="9"/>
  <c r="N399" i="9"/>
  <c r="G398" i="9"/>
  <c r="C397" i="9"/>
  <c r="J399" i="9"/>
  <c r="C487" i="12" l="1"/>
  <c r="U487" i="12" s="1"/>
  <c r="V487" i="12" s="1"/>
  <c r="J489" i="12"/>
  <c r="N489" i="12"/>
  <c r="G488" i="12"/>
  <c r="O529" i="10"/>
  <c r="R529" i="10"/>
  <c r="M530" i="10"/>
  <c r="B530" i="10" s="1"/>
  <c r="P529" i="10"/>
  <c r="Q529" i="10"/>
  <c r="S529" i="10"/>
  <c r="E398" i="9"/>
  <c r="H397" i="9"/>
  <c r="H487" i="12" l="1"/>
  <c r="T487" i="12"/>
  <c r="E488" i="12"/>
  <c r="S488" i="12" s="1"/>
  <c r="G530" i="10"/>
  <c r="D529" i="10"/>
  <c r="N531" i="10"/>
  <c r="C529" i="10"/>
  <c r="U529" i="10" s="1"/>
  <c r="J531" i="10"/>
  <c r="M399" i="9"/>
  <c r="F398" i="9"/>
  <c r="K398" i="9" s="1"/>
  <c r="O488" i="12" l="1"/>
  <c r="M489" i="12"/>
  <c r="Q488" i="12"/>
  <c r="P488" i="12"/>
  <c r="F488" i="12"/>
  <c r="K488" i="12" s="1"/>
  <c r="L489" i="12" s="1"/>
  <c r="R488" i="12"/>
  <c r="T529" i="10"/>
  <c r="H529" i="10"/>
  <c r="E530" i="10"/>
  <c r="F530" i="10" s="1"/>
  <c r="V529" i="10"/>
  <c r="K530" i="10" s="1"/>
  <c r="L531" i="10" s="1"/>
  <c r="L399" i="9"/>
  <c r="B399" i="9"/>
  <c r="B489" i="12" l="1"/>
  <c r="N490" i="12" s="1"/>
  <c r="G399" i="9"/>
  <c r="N400" i="9"/>
  <c r="D398" i="9"/>
  <c r="C398" i="9"/>
  <c r="J400" i="9"/>
  <c r="O530" i="10"/>
  <c r="P530" i="10"/>
  <c r="Q530" i="10"/>
  <c r="S530" i="10"/>
  <c r="R530" i="10"/>
  <c r="M531" i="10"/>
  <c r="B531" i="10" s="1"/>
  <c r="D488" i="12" l="1"/>
  <c r="C488" i="12"/>
  <c r="H488" i="12" s="1"/>
  <c r="G489" i="12"/>
  <c r="J490" i="12"/>
  <c r="U488" i="12"/>
  <c r="V488" i="12" s="1"/>
  <c r="T488" i="12"/>
  <c r="E489" i="12"/>
  <c r="N532" i="10"/>
  <c r="D530" i="10"/>
  <c r="G531" i="10"/>
  <c r="C530" i="10"/>
  <c r="U530" i="10" s="1"/>
  <c r="J532" i="10"/>
  <c r="H398" i="9"/>
  <c r="E399" i="9"/>
  <c r="Q489" i="12" l="1"/>
  <c r="O489" i="12"/>
  <c r="R489" i="12"/>
  <c r="S489" i="12"/>
  <c r="P489" i="12"/>
  <c r="M490" i="12"/>
  <c r="F489" i="12"/>
  <c r="K489" i="12" s="1"/>
  <c r="L490" i="12" s="1"/>
  <c r="F399" i="9"/>
  <c r="K399" i="9" s="1"/>
  <c r="M400" i="9"/>
  <c r="E531" i="10"/>
  <c r="F531" i="10" s="1"/>
  <c r="H530" i="10"/>
  <c r="T530" i="10"/>
  <c r="V530" i="10"/>
  <c r="K531" i="10" s="1"/>
  <c r="L532" i="10" s="1"/>
  <c r="B490" i="12" l="1"/>
  <c r="D489" i="12" s="1"/>
  <c r="Q531" i="10"/>
  <c r="M532" i="10"/>
  <c r="B532" i="10" s="1"/>
  <c r="P531" i="10"/>
  <c r="O531" i="10"/>
  <c r="S531" i="10"/>
  <c r="R531" i="10"/>
  <c r="L400" i="9"/>
  <c r="B400" i="9"/>
  <c r="C489" i="12" l="1"/>
  <c r="H489" i="12" s="1"/>
  <c r="J491" i="12"/>
  <c r="G490" i="12"/>
  <c r="N491" i="12"/>
  <c r="G532" i="10"/>
  <c r="N533" i="10"/>
  <c r="D531" i="10"/>
  <c r="C531" i="10"/>
  <c r="U531" i="10" s="1"/>
  <c r="J533" i="10"/>
  <c r="D399" i="9"/>
  <c r="G400" i="9"/>
  <c r="N401" i="9"/>
  <c r="C399" i="9"/>
  <c r="J401" i="9"/>
  <c r="T489" i="12" l="1"/>
  <c r="U489" i="12"/>
  <c r="V489" i="12" s="1"/>
  <c r="E490" i="12"/>
  <c r="M491" i="12" s="1"/>
  <c r="T531" i="10"/>
  <c r="H531" i="10"/>
  <c r="E532" i="10"/>
  <c r="F532" i="10" s="1"/>
  <c r="V531" i="10"/>
  <c r="K532" i="10" s="1"/>
  <c r="L533" i="10" s="1"/>
  <c r="H399" i="9"/>
  <c r="E400" i="9"/>
  <c r="Q490" i="12" l="1"/>
  <c r="F490" i="12"/>
  <c r="K490" i="12" s="1"/>
  <c r="L491" i="12" s="1"/>
  <c r="B491" i="12" s="1"/>
  <c r="J492" i="12" s="1"/>
  <c r="P490" i="12"/>
  <c r="O490" i="12"/>
  <c r="S490" i="12"/>
  <c r="R490" i="12"/>
  <c r="M533" i="10"/>
  <c r="B533" i="10" s="1"/>
  <c r="O532" i="10"/>
  <c r="R532" i="10"/>
  <c r="Q532" i="10"/>
  <c r="P532" i="10"/>
  <c r="S532" i="10"/>
  <c r="F400" i="9"/>
  <c r="K400" i="9" s="1"/>
  <c r="M401" i="9"/>
  <c r="G491" i="12" l="1"/>
  <c r="D490" i="12"/>
  <c r="N492" i="12"/>
  <c r="C490" i="12"/>
  <c r="H490" i="12" s="1"/>
  <c r="D532" i="10"/>
  <c r="G533" i="10"/>
  <c r="N534" i="10"/>
  <c r="C532" i="10"/>
  <c r="U532" i="10" s="1"/>
  <c r="J534" i="10"/>
  <c r="B401" i="9"/>
  <c r="L401" i="9"/>
  <c r="E491" i="12" l="1"/>
  <c r="M492" i="12" s="1"/>
  <c r="T490" i="12"/>
  <c r="U490" i="12"/>
  <c r="V490" i="12" s="1"/>
  <c r="D400" i="9"/>
  <c r="N402" i="9"/>
  <c r="G401" i="9"/>
  <c r="C400" i="9"/>
  <c r="J402" i="9"/>
  <c r="T532" i="10"/>
  <c r="H532" i="10"/>
  <c r="E533" i="10"/>
  <c r="F533" i="10" s="1"/>
  <c r="V532" i="10"/>
  <c r="K533" i="10" s="1"/>
  <c r="L534" i="10" s="1"/>
  <c r="F491" i="12" l="1"/>
  <c r="K491" i="12" s="1"/>
  <c r="L492" i="12" s="1"/>
  <c r="B492" i="12" s="1"/>
  <c r="C491" i="12" s="1"/>
  <c r="H491" i="12" s="1"/>
  <c r="O491" i="12"/>
  <c r="Q491" i="12"/>
  <c r="S491" i="12"/>
  <c r="R491" i="12"/>
  <c r="P491" i="12"/>
  <c r="H400" i="9"/>
  <c r="E401" i="9"/>
  <c r="O533" i="10"/>
  <c r="Q533" i="10"/>
  <c r="P533" i="10"/>
  <c r="S533" i="10"/>
  <c r="R533" i="10"/>
  <c r="M534" i="10"/>
  <c r="B534" i="10" s="1"/>
  <c r="G492" i="12" l="1"/>
  <c r="D491" i="12"/>
  <c r="U491" i="12"/>
  <c r="V491" i="12" s="1"/>
  <c r="T491" i="12"/>
  <c r="J493" i="12"/>
  <c r="E492" i="12"/>
  <c r="N493" i="12"/>
  <c r="G534" i="10"/>
  <c r="D533" i="10"/>
  <c r="N535" i="10"/>
  <c r="C533" i="10"/>
  <c r="U533" i="10" s="1"/>
  <c r="J535" i="10"/>
  <c r="M402" i="9"/>
  <c r="F401" i="9"/>
  <c r="K401" i="9" s="1"/>
  <c r="O492" i="12" l="1"/>
  <c r="S492" i="12"/>
  <c r="M493" i="12"/>
  <c r="P492" i="12"/>
  <c r="Q492" i="12"/>
  <c r="R492" i="12"/>
  <c r="F492" i="12"/>
  <c r="K492" i="12" s="1"/>
  <c r="L493" i="12" s="1"/>
  <c r="B493" i="12" s="1"/>
  <c r="C492" i="12" s="1"/>
  <c r="U492" i="12" s="1"/>
  <c r="V492" i="12" s="1"/>
  <c r="E534" i="10"/>
  <c r="F534" i="10" s="1"/>
  <c r="T533" i="10"/>
  <c r="H533" i="10"/>
  <c r="V533" i="10"/>
  <c r="L402" i="9"/>
  <c r="B402" i="9"/>
  <c r="K534" i="10" l="1"/>
  <c r="L535" i="10" s="1"/>
  <c r="E493" i="12"/>
  <c r="M494" i="12" s="1"/>
  <c r="T492" i="12"/>
  <c r="D492" i="12"/>
  <c r="N494" i="12"/>
  <c r="J494" i="12"/>
  <c r="G493" i="12"/>
  <c r="H492" i="12"/>
  <c r="N403" i="9"/>
  <c r="G402" i="9"/>
  <c r="D401" i="9"/>
  <c r="C401" i="9"/>
  <c r="J403" i="9"/>
  <c r="O534" i="10"/>
  <c r="Q534" i="10"/>
  <c r="P534" i="10"/>
  <c r="S534" i="10"/>
  <c r="M535" i="10"/>
  <c r="B535" i="10" s="1"/>
  <c r="R534" i="10"/>
  <c r="F493" i="12" l="1"/>
  <c r="K493" i="12" s="1"/>
  <c r="L494" i="12" s="1"/>
  <c r="B494" i="12" s="1"/>
  <c r="C493" i="12" s="1"/>
  <c r="Q493" i="12"/>
  <c r="R493" i="12"/>
  <c r="P493" i="12"/>
  <c r="O493" i="12"/>
  <c r="S493" i="12"/>
  <c r="N536" i="10"/>
  <c r="D534" i="10"/>
  <c r="G535" i="10"/>
  <c r="C534" i="10"/>
  <c r="U534" i="10" s="1"/>
  <c r="J536" i="10"/>
  <c r="H401" i="9"/>
  <c r="E402" i="9"/>
  <c r="D493" i="12" l="1"/>
  <c r="N495" i="12"/>
  <c r="J495" i="12"/>
  <c r="G494" i="12"/>
  <c r="T493" i="12"/>
  <c r="E494" i="12"/>
  <c r="U493" i="12"/>
  <c r="V493" i="12" s="1"/>
  <c r="H493" i="12"/>
  <c r="H534" i="10"/>
  <c r="T534" i="10"/>
  <c r="E535" i="10"/>
  <c r="F535" i="10" s="1"/>
  <c r="V534" i="10"/>
  <c r="K535" i="10" s="1"/>
  <c r="L536" i="10" s="1"/>
  <c r="F402" i="9"/>
  <c r="K402" i="9" s="1"/>
  <c r="M403" i="9"/>
  <c r="Q494" i="12" l="1"/>
  <c r="F494" i="12"/>
  <c r="K494" i="12" s="1"/>
  <c r="L495" i="12" s="1"/>
  <c r="R494" i="12"/>
  <c r="M495" i="12"/>
  <c r="P494" i="12"/>
  <c r="O494" i="12"/>
  <c r="S494" i="12"/>
  <c r="B403" i="9"/>
  <c r="L403" i="9"/>
  <c r="Q535" i="10"/>
  <c r="S535" i="10"/>
  <c r="M536" i="10"/>
  <c r="B536" i="10" s="1"/>
  <c r="P535" i="10"/>
  <c r="R535" i="10"/>
  <c r="O535" i="10"/>
  <c r="B495" i="12" l="1"/>
  <c r="N496" i="12" s="1"/>
  <c r="N537" i="10"/>
  <c r="G536" i="10"/>
  <c r="D535" i="10"/>
  <c r="C535" i="10"/>
  <c r="U535" i="10" s="1"/>
  <c r="J537" i="10"/>
  <c r="G403" i="9"/>
  <c r="N404" i="9"/>
  <c r="D402" i="9"/>
  <c r="C402" i="9"/>
  <c r="J404" i="9"/>
  <c r="G495" i="12" l="1"/>
  <c r="J496" i="12"/>
  <c r="C494" i="12"/>
  <c r="D494" i="12"/>
  <c r="H494" i="12"/>
  <c r="E495" i="12"/>
  <c r="U494" i="12"/>
  <c r="V494" i="12" s="1"/>
  <c r="T494" i="12"/>
  <c r="H535" i="10"/>
  <c r="E536" i="10"/>
  <c r="F536" i="10" s="1"/>
  <c r="T535" i="10"/>
  <c r="V535" i="10"/>
  <c r="K536" i="10" s="1"/>
  <c r="L537" i="10" s="1"/>
  <c r="H402" i="9"/>
  <c r="E403" i="9"/>
  <c r="S495" i="12" l="1"/>
  <c r="R495" i="12"/>
  <c r="P495" i="12"/>
  <c r="O495" i="12"/>
  <c r="M496" i="12"/>
  <c r="F495" i="12"/>
  <c r="K495" i="12" s="1"/>
  <c r="L496" i="12" s="1"/>
  <c r="Q495" i="12"/>
  <c r="R536" i="10"/>
  <c r="Q536" i="10"/>
  <c r="P536" i="10"/>
  <c r="M537" i="10"/>
  <c r="B537" i="10" s="1"/>
  <c r="O536" i="10"/>
  <c r="S536" i="10"/>
  <c r="F403" i="9"/>
  <c r="K403" i="9" s="1"/>
  <c r="M404" i="9"/>
  <c r="B496" i="12" l="1"/>
  <c r="N497" i="12" s="1"/>
  <c r="N538" i="10"/>
  <c r="G537" i="10"/>
  <c r="D536" i="10"/>
  <c r="C536" i="10"/>
  <c r="U536" i="10" s="1"/>
  <c r="J538" i="10"/>
  <c r="B404" i="9"/>
  <c r="L404" i="9"/>
  <c r="D495" i="12" l="1"/>
  <c r="G496" i="12"/>
  <c r="J497" i="12"/>
  <c r="C495" i="12"/>
  <c r="E496" i="12" s="1"/>
  <c r="C403" i="9"/>
  <c r="G404" i="9"/>
  <c r="D403" i="9"/>
  <c r="N405" i="9"/>
  <c r="J405" i="9"/>
  <c r="T536" i="10"/>
  <c r="E537" i="10"/>
  <c r="F537" i="10" s="1"/>
  <c r="H536" i="10"/>
  <c r="V536" i="10"/>
  <c r="K537" i="10" s="1"/>
  <c r="L538" i="10" s="1"/>
  <c r="U495" i="12" l="1"/>
  <c r="V495" i="12" s="1"/>
  <c r="T495" i="12"/>
  <c r="H495" i="12"/>
  <c r="R496" i="12"/>
  <c r="Q496" i="12"/>
  <c r="O496" i="12"/>
  <c r="S496" i="12"/>
  <c r="F496" i="12"/>
  <c r="K496" i="12" s="1"/>
  <c r="L497" i="12" s="1"/>
  <c r="M497" i="12"/>
  <c r="P496" i="12"/>
  <c r="O537" i="10"/>
  <c r="Q537" i="10"/>
  <c r="R537" i="10"/>
  <c r="M538" i="10"/>
  <c r="B538" i="10" s="1"/>
  <c r="P537" i="10"/>
  <c r="S537" i="10"/>
  <c r="E404" i="9"/>
  <c r="H403" i="9"/>
  <c r="B497" i="12" l="1"/>
  <c r="C496" i="12" s="1"/>
  <c r="G538" i="10"/>
  <c r="N539" i="10"/>
  <c r="D537" i="10"/>
  <c r="C537" i="10"/>
  <c r="U537" i="10" s="1"/>
  <c r="J539" i="10"/>
  <c r="M405" i="9"/>
  <c r="F404" i="9"/>
  <c r="K404" i="9" s="1"/>
  <c r="N498" i="12" l="1"/>
  <c r="D496" i="12"/>
  <c r="J498" i="12"/>
  <c r="G497" i="12"/>
  <c r="E497" i="12"/>
  <c r="H496" i="12"/>
  <c r="T496" i="12"/>
  <c r="U496" i="12"/>
  <c r="V496" i="12" s="1"/>
  <c r="L405" i="9"/>
  <c r="B405" i="9"/>
  <c r="E538" i="10"/>
  <c r="F538" i="10" s="1"/>
  <c r="T537" i="10"/>
  <c r="H537" i="10"/>
  <c r="V537" i="10"/>
  <c r="K538" i="10" s="1"/>
  <c r="L539" i="10" s="1"/>
  <c r="S497" i="12" l="1"/>
  <c r="O497" i="12"/>
  <c r="R497" i="12"/>
  <c r="Q497" i="12"/>
  <c r="P497" i="12"/>
  <c r="F497" i="12"/>
  <c r="K497" i="12" s="1"/>
  <c r="L498" i="12" s="1"/>
  <c r="M498" i="12"/>
  <c r="O538" i="10"/>
  <c r="P538" i="10"/>
  <c r="R538" i="10"/>
  <c r="M539" i="10"/>
  <c r="B539" i="10" s="1"/>
  <c r="Q538" i="10"/>
  <c r="S538" i="10"/>
  <c r="N406" i="9"/>
  <c r="G405" i="9"/>
  <c r="D404" i="9"/>
  <c r="C404" i="9"/>
  <c r="J406" i="9"/>
  <c r="B498" i="12" l="1"/>
  <c r="D497" i="12" s="1"/>
  <c r="N540" i="10"/>
  <c r="G539" i="10"/>
  <c r="D538" i="10"/>
  <c r="C538" i="10"/>
  <c r="U538" i="10" s="1"/>
  <c r="J540" i="10"/>
  <c r="E405" i="9"/>
  <c r="H404" i="9"/>
  <c r="N499" i="12" l="1"/>
  <c r="G498" i="12"/>
  <c r="C497" i="12"/>
  <c r="T497" i="12" s="1"/>
  <c r="J499" i="12"/>
  <c r="H497" i="12"/>
  <c r="T538" i="10"/>
  <c r="E539" i="10"/>
  <c r="F539" i="10" s="1"/>
  <c r="H538" i="10"/>
  <c r="V538" i="10"/>
  <c r="F405" i="9"/>
  <c r="K405" i="9" s="1"/>
  <c r="M406" i="9"/>
  <c r="K539" i="10" l="1"/>
  <c r="L540" i="10" s="1"/>
  <c r="E498" i="12"/>
  <c r="M499" i="12" s="1"/>
  <c r="U497" i="12"/>
  <c r="V497" i="12" s="1"/>
  <c r="B406" i="9"/>
  <c r="L406" i="9"/>
  <c r="R539" i="10"/>
  <c r="Q539" i="10"/>
  <c r="O539" i="10"/>
  <c r="P539" i="10"/>
  <c r="S539" i="10"/>
  <c r="M540" i="10"/>
  <c r="B540" i="10" s="1"/>
  <c r="S498" i="12" l="1"/>
  <c r="O498" i="12"/>
  <c r="F498" i="12"/>
  <c r="K498" i="12" s="1"/>
  <c r="L499" i="12" s="1"/>
  <c r="B499" i="12" s="1"/>
  <c r="G499" i="12" s="1"/>
  <c r="R498" i="12"/>
  <c r="Q498" i="12"/>
  <c r="P498" i="12"/>
  <c r="N541" i="10"/>
  <c r="D539" i="10"/>
  <c r="G540" i="10"/>
  <c r="C539" i="10"/>
  <c r="U539" i="10" s="1"/>
  <c r="J541" i="10"/>
  <c r="N407" i="9"/>
  <c r="D405" i="9"/>
  <c r="G406" i="9"/>
  <c r="C405" i="9"/>
  <c r="J407" i="9"/>
  <c r="N500" i="12" l="1"/>
  <c r="C498" i="12"/>
  <c r="J500" i="12"/>
  <c r="D498" i="12"/>
  <c r="H498" i="12"/>
  <c r="U498" i="12"/>
  <c r="V498" i="12" s="1"/>
  <c r="E499" i="12"/>
  <c r="T498" i="12"/>
  <c r="T539" i="10"/>
  <c r="E540" i="10"/>
  <c r="F540" i="10" s="1"/>
  <c r="H539" i="10"/>
  <c r="V539" i="10"/>
  <c r="K540" i="10" s="1"/>
  <c r="L541" i="10" s="1"/>
  <c r="H405" i="9"/>
  <c r="E406" i="9"/>
  <c r="O499" i="12" l="1"/>
  <c r="P499" i="12"/>
  <c r="F499" i="12"/>
  <c r="K499" i="12" s="1"/>
  <c r="L500" i="12" s="1"/>
  <c r="S499" i="12"/>
  <c r="R499" i="12"/>
  <c r="Q499" i="12"/>
  <c r="M500" i="12"/>
  <c r="F406" i="9"/>
  <c r="K406" i="9" s="1"/>
  <c r="M407" i="9"/>
  <c r="S540" i="10"/>
  <c r="R540" i="10"/>
  <c r="O540" i="10"/>
  <c r="P540" i="10"/>
  <c r="M541" i="10"/>
  <c r="B541" i="10" s="1"/>
  <c r="Q540" i="10"/>
  <c r="B500" i="12" l="1"/>
  <c r="N542" i="10"/>
  <c r="G541" i="10"/>
  <c r="D540" i="10"/>
  <c r="C540" i="10"/>
  <c r="U540" i="10" s="1"/>
  <c r="J542" i="10"/>
  <c r="B407" i="9"/>
  <c r="L407" i="9"/>
  <c r="D499" i="12" l="1"/>
  <c r="C499" i="12"/>
  <c r="N501" i="12"/>
  <c r="G500" i="12"/>
  <c r="J501" i="12"/>
  <c r="D406" i="9"/>
  <c r="N408" i="9"/>
  <c r="G407" i="9"/>
  <c r="C406" i="9"/>
  <c r="J408" i="9"/>
  <c r="H540" i="10"/>
  <c r="E541" i="10"/>
  <c r="F541" i="10" s="1"/>
  <c r="T540" i="10"/>
  <c r="V540" i="10"/>
  <c r="K541" i="10" s="1"/>
  <c r="L542" i="10" s="1"/>
  <c r="T499" i="12" l="1"/>
  <c r="H499" i="12"/>
  <c r="E500" i="12"/>
  <c r="U499" i="12"/>
  <c r="V499" i="12" s="1"/>
  <c r="E407" i="9"/>
  <c r="H406" i="9"/>
  <c r="S541" i="10"/>
  <c r="Q541" i="10"/>
  <c r="R541" i="10"/>
  <c r="O541" i="10"/>
  <c r="P541" i="10"/>
  <c r="M542" i="10"/>
  <c r="B542" i="10" s="1"/>
  <c r="F500" i="12" l="1"/>
  <c r="K500" i="12" s="1"/>
  <c r="L501" i="12" s="1"/>
  <c r="Q500" i="12"/>
  <c r="M501" i="12"/>
  <c r="S500" i="12"/>
  <c r="O500" i="12"/>
  <c r="R500" i="12"/>
  <c r="P500" i="12"/>
  <c r="G542" i="10"/>
  <c r="C541" i="10"/>
  <c r="U541" i="10" s="1"/>
  <c r="N543" i="10"/>
  <c r="D541" i="10"/>
  <c r="J543" i="10"/>
  <c r="F407" i="9"/>
  <c r="K407" i="9" s="1"/>
  <c r="M408" i="9"/>
  <c r="B501" i="12" l="1"/>
  <c r="D500" i="12" s="1"/>
  <c r="E542" i="10"/>
  <c r="F542" i="10" s="1"/>
  <c r="T541" i="10"/>
  <c r="H541" i="10"/>
  <c r="V541" i="10"/>
  <c r="K542" i="10" s="1"/>
  <c r="L543" i="10" s="1"/>
  <c r="L408" i="9"/>
  <c r="B408" i="9"/>
  <c r="J502" i="12" l="1"/>
  <c r="C500" i="12"/>
  <c r="E501" i="12" s="1"/>
  <c r="N502" i="12"/>
  <c r="G501" i="12"/>
  <c r="H500" i="12"/>
  <c r="D407" i="9"/>
  <c r="N409" i="9"/>
  <c r="G408" i="9"/>
  <c r="C407" i="9"/>
  <c r="J409" i="9"/>
  <c r="P542" i="10"/>
  <c r="S542" i="10"/>
  <c r="Q542" i="10"/>
  <c r="O542" i="10"/>
  <c r="R542" i="10"/>
  <c r="M543" i="10"/>
  <c r="B543" i="10" s="1"/>
  <c r="T500" i="12" l="1"/>
  <c r="U500" i="12"/>
  <c r="V500" i="12" s="1"/>
  <c r="O501" i="12"/>
  <c r="F501" i="12"/>
  <c r="K501" i="12" s="1"/>
  <c r="L502" i="12" s="1"/>
  <c r="Q501" i="12"/>
  <c r="P501" i="12"/>
  <c r="M502" i="12"/>
  <c r="R501" i="12"/>
  <c r="S501" i="12"/>
  <c r="N544" i="10"/>
  <c r="D542" i="10"/>
  <c r="G543" i="10"/>
  <c r="C542" i="10"/>
  <c r="U542" i="10" s="1"/>
  <c r="J544" i="10"/>
  <c r="H407" i="9"/>
  <c r="E408" i="9"/>
  <c r="B502" i="12" l="1"/>
  <c r="G502" i="12" s="1"/>
  <c r="H542" i="10"/>
  <c r="T542" i="10"/>
  <c r="E543" i="10"/>
  <c r="F543" i="10" s="1"/>
  <c r="V542" i="10"/>
  <c r="K543" i="10" s="1"/>
  <c r="L544" i="10" s="1"/>
  <c r="M409" i="9"/>
  <c r="F408" i="9"/>
  <c r="K408" i="9" s="1"/>
  <c r="C501" i="12" l="1"/>
  <c r="E502" i="12" s="1"/>
  <c r="N503" i="12"/>
  <c r="D501" i="12"/>
  <c r="J503" i="12"/>
  <c r="P543" i="10"/>
  <c r="O543" i="10"/>
  <c r="M544" i="10"/>
  <c r="B544" i="10" s="1"/>
  <c r="S543" i="10"/>
  <c r="R543" i="10"/>
  <c r="Q543" i="10"/>
  <c r="B409" i="9"/>
  <c r="L409" i="9"/>
  <c r="H501" i="12" l="1"/>
  <c r="T501" i="12"/>
  <c r="U501" i="12"/>
  <c r="V501" i="12" s="1"/>
  <c r="P502" i="12"/>
  <c r="S502" i="12"/>
  <c r="M503" i="12"/>
  <c r="F502" i="12"/>
  <c r="K502" i="12" s="1"/>
  <c r="L503" i="12" s="1"/>
  <c r="O502" i="12"/>
  <c r="R502" i="12"/>
  <c r="Q502" i="12"/>
  <c r="G544" i="10"/>
  <c r="D543" i="10"/>
  <c r="N545" i="10"/>
  <c r="C543" i="10"/>
  <c r="U543" i="10" s="1"/>
  <c r="J545" i="10"/>
  <c r="G409" i="9"/>
  <c r="D408" i="9"/>
  <c r="N410" i="9"/>
  <c r="C408" i="9"/>
  <c r="J410" i="9"/>
  <c r="B503" i="12" l="1"/>
  <c r="G503" i="12" s="1"/>
  <c r="E544" i="10"/>
  <c r="F544" i="10" s="1"/>
  <c r="T543" i="10"/>
  <c r="V543" i="10"/>
  <c r="K544" i="10" s="1"/>
  <c r="L545" i="10" s="1"/>
  <c r="H543" i="10"/>
  <c r="H408" i="9"/>
  <c r="E409" i="9"/>
  <c r="D502" i="12" l="1"/>
  <c r="C502" i="12"/>
  <c r="N504" i="12"/>
  <c r="J504" i="12"/>
  <c r="E503" i="12"/>
  <c r="T502" i="12"/>
  <c r="H502" i="12"/>
  <c r="U502" i="12"/>
  <c r="V502" i="12" s="1"/>
  <c r="M410" i="9"/>
  <c r="F409" i="9"/>
  <c r="K409" i="9" s="1"/>
  <c r="P544" i="10"/>
  <c r="S544" i="10"/>
  <c r="Q544" i="10"/>
  <c r="O544" i="10"/>
  <c r="M545" i="10"/>
  <c r="B545" i="10" s="1"/>
  <c r="R544" i="10"/>
  <c r="Q503" i="12" l="1"/>
  <c r="R503" i="12"/>
  <c r="O503" i="12"/>
  <c r="S503" i="12"/>
  <c r="F503" i="12"/>
  <c r="K503" i="12" s="1"/>
  <c r="L504" i="12" s="1"/>
  <c r="P503" i="12"/>
  <c r="M504" i="12"/>
  <c r="G545" i="10"/>
  <c r="N546" i="10"/>
  <c r="D544" i="10"/>
  <c r="C544" i="10"/>
  <c r="U544" i="10" s="1"/>
  <c r="J546" i="10"/>
  <c r="B410" i="9"/>
  <c r="L410" i="9"/>
  <c r="B504" i="12" l="1"/>
  <c r="J505" i="12" s="1"/>
  <c r="N411" i="9"/>
  <c r="G410" i="9"/>
  <c r="D409" i="9"/>
  <c r="C409" i="9"/>
  <c r="J411" i="9"/>
  <c r="T544" i="10"/>
  <c r="H544" i="10"/>
  <c r="E545" i="10"/>
  <c r="F545" i="10" s="1"/>
  <c r="V544" i="10"/>
  <c r="K545" i="10" s="1"/>
  <c r="L546" i="10" s="1"/>
  <c r="G504" i="12" l="1"/>
  <c r="N505" i="12"/>
  <c r="C503" i="12"/>
  <c r="U503" i="12" s="1"/>
  <c r="V503" i="12" s="1"/>
  <c r="D503" i="12"/>
  <c r="E410" i="9"/>
  <c r="H409" i="9"/>
  <c r="R545" i="10"/>
  <c r="S545" i="10"/>
  <c r="Q545" i="10"/>
  <c r="O545" i="10"/>
  <c r="P545" i="10"/>
  <c r="M546" i="10"/>
  <c r="B546" i="10" s="1"/>
  <c r="H503" i="12" l="1"/>
  <c r="T503" i="12"/>
  <c r="E504" i="12"/>
  <c r="M505" i="12" s="1"/>
  <c r="D545" i="10"/>
  <c r="N547" i="10"/>
  <c r="G546" i="10"/>
  <c r="C545" i="10"/>
  <c r="U545" i="10" s="1"/>
  <c r="J547" i="10"/>
  <c r="M411" i="9"/>
  <c r="F410" i="9"/>
  <c r="K410" i="9" s="1"/>
  <c r="R504" i="12" l="1"/>
  <c r="F504" i="12"/>
  <c r="K504" i="12" s="1"/>
  <c r="L505" i="12" s="1"/>
  <c r="B505" i="12" s="1"/>
  <c r="D504" i="12" s="1"/>
  <c r="S504" i="12"/>
  <c r="O504" i="12"/>
  <c r="Q504" i="12"/>
  <c r="P504" i="12"/>
  <c r="E546" i="10"/>
  <c r="F546" i="10" s="1"/>
  <c r="H545" i="10"/>
  <c r="T545" i="10"/>
  <c r="V545" i="10"/>
  <c r="L411" i="9"/>
  <c r="B411" i="9"/>
  <c r="K546" i="10" l="1"/>
  <c r="L547" i="10" s="1"/>
  <c r="N506" i="12"/>
  <c r="G505" i="12"/>
  <c r="J506" i="12"/>
  <c r="C504" i="12"/>
  <c r="T504" i="12" s="1"/>
  <c r="D410" i="9"/>
  <c r="G411" i="9"/>
  <c r="N412" i="9"/>
  <c r="C410" i="9"/>
  <c r="J412" i="9"/>
  <c r="R546" i="10"/>
  <c r="O546" i="10"/>
  <c r="P546" i="10"/>
  <c r="S546" i="10"/>
  <c r="Q546" i="10"/>
  <c r="M547" i="10"/>
  <c r="B547" i="10" s="1"/>
  <c r="U504" i="12" l="1"/>
  <c r="V504" i="12" s="1"/>
  <c r="H504" i="12"/>
  <c r="E505" i="12"/>
  <c r="P505" i="12" s="1"/>
  <c r="D546" i="10"/>
  <c r="N548" i="10"/>
  <c r="G547" i="10"/>
  <c r="C546" i="10"/>
  <c r="U546" i="10" s="1"/>
  <c r="J548" i="10"/>
  <c r="E411" i="9"/>
  <c r="H410" i="9"/>
  <c r="S505" i="12" l="1"/>
  <c r="Q505" i="12"/>
  <c r="F505" i="12"/>
  <c r="K505" i="12" s="1"/>
  <c r="L506" i="12" s="1"/>
  <c r="R505" i="12"/>
  <c r="M506" i="12"/>
  <c r="O505" i="12"/>
  <c r="E547" i="10"/>
  <c r="F547" i="10" s="1"/>
  <c r="H546" i="10"/>
  <c r="T546" i="10"/>
  <c r="V546" i="10"/>
  <c r="F411" i="9"/>
  <c r="K411" i="9" s="1"/>
  <c r="M412" i="9"/>
  <c r="K547" i="10" l="1"/>
  <c r="L548" i="10" s="1"/>
  <c r="B506" i="12"/>
  <c r="N507" i="12" s="1"/>
  <c r="R547" i="10"/>
  <c r="O547" i="10"/>
  <c r="S547" i="10"/>
  <c r="P547" i="10"/>
  <c r="M548" i="10"/>
  <c r="B548" i="10" s="1"/>
  <c r="Q547" i="10"/>
  <c r="L412" i="9"/>
  <c r="B412" i="9"/>
  <c r="D505" i="12" l="1"/>
  <c r="G506" i="12"/>
  <c r="C505" i="12"/>
  <c r="U505" i="12" s="1"/>
  <c r="V505" i="12" s="1"/>
  <c r="J507" i="12"/>
  <c r="N549" i="10"/>
  <c r="G548" i="10"/>
  <c r="D547" i="10"/>
  <c r="C547" i="10"/>
  <c r="U547" i="10" s="1"/>
  <c r="J549" i="10"/>
  <c r="N413" i="9"/>
  <c r="D411" i="9"/>
  <c r="G412" i="9"/>
  <c r="C411" i="9"/>
  <c r="J413" i="9"/>
  <c r="H505" i="12" l="1"/>
  <c r="E506" i="12"/>
  <c r="T505" i="12"/>
  <c r="H547" i="10"/>
  <c r="T547" i="10"/>
  <c r="E548" i="10"/>
  <c r="F548" i="10" s="1"/>
  <c r="V547" i="10"/>
  <c r="H411" i="9"/>
  <c r="E412" i="9"/>
  <c r="K548" i="10" l="1"/>
  <c r="L549" i="10" s="1"/>
  <c r="M507" i="12"/>
  <c r="R506" i="12"/>
  <c r="Q506" i="12"/>
  <c r="S506" i="12"/>
  <c r="O506" i="12"/>
  <c r="F506" i="12"/>
  <c r="K506" i="12" s="1"/>
  <c r="L507" i="12" s="1"/>
  <c r="P506" i="12"/>
  <c r="M413" i="9"/>
  <c r="F412" i="9"/>
  <c r="K412" i="9" s="1"/>
  <c r="R548" i="10"/>
  <c r="P548" i="10"/>
  <c r="Q548" i="10"/>
  <c r="S548" i="10"/>
  <c r="O548" i="10"/>
  <c r="M549" i="10"/>
  <c r="B549" i="10" l="1"/>
  <c r="B507" i="12"/>
  <c r="C506" i="12" s="1"/>
  <c r="H506" i="12" s="1"/>
  <c r="G549" i="10"/>
  <c r="N550" i="10"/>
  <c r="D548" i="10"/>
  <c r="C548" i="10"/>
  <c r="U548" i="10" s="1"/>
  <c r="J550" i="10"/>
  <c r="B413" i="9"/>
  <c r="L413" i="9"/>
  <c r="J508" i="12" l="1"/>
  <c r="G507" i="12"/>
  <c r="N508" i="12"/>
  <c r="E507" i="12"/>
  <c r="M508" i="12" s="1"/>
  <c r="T506" i="12"/>
  <c r="U506" i="12"/>
  <c r="V506" i="12" s="1"/>
  <c r="D506" i="12"/>
  <c r="N414" i="9"/>
  <c r="G413" i="9"/>
  <c r="D412" i="9"/>
  <c r="C412" i="9"/>
  <c r="J414" i="9"/>
  <c r="T548" i="10"/>
  <c r="E549" i="10"/>
  <c r="F549" i="10" s="1"/>
  <c r="H548" i="10"/>
  <c r="V548" i="10"/>
  <c r="K549" i="10" s="1"/>
  <c r="L550" i="10" s="1"/>
  <c r="P507" i="12" l="1"/>
  <c r="F507" i="12"/>
  <c r="K507" i="12" s="1"/>
  <c r="L508" i="12" s="1"/>
  <c r="B508" i="12" s="1"/>
  <c r="J509" i="12" s="1"/>
  <c r="Q507" i="12"/>
  <c r="O507" i="12"/>
  <c r="R507" i="12"/>
  <c r="S507" i="12"/>
  <c r="H412" i="9"/>
  <c r="E413" i="9"/>
  <c r="M550" i="10"/>
  <c r="B550" i="10" s="1"/>
  <c r="Q549" i="10"/>
  <c r="R549" i="10"/>
  <c r="O549" i="10"/>
  <c r="P549" i="10"/>
  <c r="S549" i="10"/>
  <c r="N509" i="12" l="1"/>
  <c r="C507" i="12"/>
  <c r="H507" i="12" s="1"/>
  <c r="G508" i="12"/>
  <c r="D507" i="12"/>
  <c r="T507" i="12"/>
  <c r="E508" i="12"/>
  <c r="U507" i="12"/>
  <c r="V507" i="12" s="1"/>
  <c r="G550" i="10"/>
  <c r="N551" i="10"/>
  <c r="D549" i="10"/>
  <c r="C549" i="10"/>
  <c r="U549" i="10" s="1"/>
  <c r="J551" i="10"/>
  <c r="M414" i="9"/>
  <c r="F413" i="9"/>
  <c r="K413" i="9" s="1"/>
  <c r="R508" i="12" l="1"/>
  <c r="S508" i="12"/>
  <c r="F508" i="12"/>
  <c r="K508" i="12" s="1"/>
  <c r="L509" i="12" s="1"/>
  <c r="Q508" i="12"/>
  <c r="M509" i="12"/>
  <c r="O508" i="12"/>
  <c r="P508" i="12"/>
  <c r="T549" i="10"/>
  <c r="H549" i="10"/>
  <c r="E550" i="10"/>
  <c r="F550" i="10" s="1"/>
  <c r="V549" i="10"/>
  <c r="L414" i="9"/>
  <c r="B414" i="9"/>
  <c r="K550" i="10" l="1"/>
  <c r="L551" i="10" s="1"/>
  <c r="B509" i="12"/>
  <c r="N510" i="12" s="1"/>
  <c r="G414" i="9"/>
  <c r="D413" i="9"/>
  <c r="N415" i="9"/>
  <c r="C413" i="9"/>
  <c r="J415" i="9"/>
  <c r="P550" i="10"/>
  <c r="S550" i="10"/>
  <c r="M551" i="10"/>
  <c r="B551" i="10" s="1"/>
  <c r="R550" i="10"/>
  <c r="O550" i="10"/>
  <c r="Q550" i="10"/>
  <c r="J510" i="12" l="1"/>
  <c r="G509" i="12"/>
  <c r="D508" i="12"/>
  <c r="C508" i="12"/>
  <c r="H508" i="12" s="1"/>
  <c r="N552" i="10"/>
  <c r="D550" i="10"/>
  <c r="G551" i="10"/>
  <c r="C550" i="10"/>
  <c r="U550" i="10" s="1"/>
  <c r="J552" i="10"/>
  <c r="H413" i="9"/>
  <c r="E414" i="9"/>
  <c r="E509" i="12" l="1"/>
  <c r="O509" i="12" s="1"/>
  <c r="T508" i="12"/>
  <c r="U508" i="12"/>
  <c r="V508" i="12" s="1"/>
  <c r="E551" i="10"/>
  <c r="F551" i="10" s="1"/>
  <c r="T550" i="10"/>
  <c r="H550" i="10"/>
  <c r="V550" i="10"/>
  <c r="K551" i="10" s="1"/>
  <c r="L552" i="10" s="1"/>
  <c r="M415" i="9"/>
  <c r="F414" i="9"/>
  <c r="K414" i="9" s="1"/>
  <c r="S509" i="12" l="1"/>
  <c r="R509" i="12"/>
  <c r="F509" i="12"/>
  <c r="K509" i="12" s="1"/>
  <c r="L510" i="12" s="1"/>
  <c r="P509" i="12"/>
  <c r="M510" i="12"/>
  <c r="Q509" i="12"/>
  <c r="L415" i="9"/>
  <c r="B415" i="9"/>
  <c r="R551" i="10"/>
  <c r="M552" i="10"/>
  <c r="B552" i="10" s="1"/>
  <c r="O551" i="10"/>
  <c r="Q551" i="10"/>
  <c r="S551" i="10"/>
  <c r="P551" i="10"/>
  <c r="B510" i="12" l="1"/>
  <c r="N511" i="12" s="1"/>
  <c r="N553" i="10"/>
  <c r="G552" i="10"/>
  <c r="D551" i="10"/>
  <c r="C551" i="10"/>
  <c r="U551" i="10" s="1"/>
  <c r="J553" i="10"/>
  <c r="N416" i="9"/>
  <c r="G415" i="9"/>
  <c r="D414" i="9"/>
  <c r="C414" i="9"/>
  <c r="J416" i="9"/>
  <c r="C509" i="12" l="1"/>
  <c r="U509" i="12" s="1"/>
  <c r="V509" i="12" s="1"/>
  <c r="D509" i="12"/>
  <c r="G510" i="12"/>
  <c r="J511" i="12"/>
  <c r="H414" i="9"/>
  <c r="E415" i="9"/>
  <c r="E552" i="10"/>
  <c r="F552" i="10" s="1"/>
  <c r="H551" i="10"/>
  <c r="T551" i="10"/>
  <c r="V551" i="10"/>
  <c r="K552" i="10" l="1"/>
  <c r="L553" i="10" s="1"/>
  <c r="E510" i="12"/>
  <c r="Q510" i="12" s="1"/>
  <c r="H509" i="12"/>
  <c r="T509" i="12"/>
  <c r="S552" i="10"/>
  <c r="M553" i="10"/>
  <c r="B553" i="10" s="1"/>
  <c r="O552" i="10"/>
  <c r="R552" i="10"/>
  <c r="Q552" i="10"/>
  <c r="P552" i="10"/>
  <c r="F415" i="9"/>
  <c r="K415" i="9" s="1"/>
  <c r="M416" i="9"/>
  <c r="O510" i="12" l="1"/>
  <c r="M511" i="12"/>
  <c r="P510" i="12"/>
  <c r="R510" i="12"/>
  <c r="S510" i="12"/>
  <c r="F510" i="12"/>
  <c r="K510" i="12" s="1"/>
  <c r="L511" i="12" s="1"/>
  <c r="G553" i="10"/>
  <c r="D552" i="10"/>
  <c r="N554" i="10"/>
  <c r="C552" i="10"/>
  <c r="U552" i="10" s="1"/>
  <c r="J554" i="10"/>
  <c r="L416" i="9"/>
  <c r="B416" i="9"/>
  <c r="B511" i="12" l="1"/>
  <c r="D510" i="12" s="1"/>
  <c r="J512" i="12"/>
  <c r="N512" i="12"/>
  <c r="C510" i="12"/>
  <c r="U510" i="12" s="1"/>
  <c r="V510" i="12" s="1"/>
  <c r="G511" i="12"/>
  <c r="H552" i="10"/>
  <c r="T552" i="10"/>
  <c r="E553" i="10"/>
  <c r="F553" i="10" s="1"/>
  <c r="V552" i="10"/>
  <c r="G416" i="9"/>
  <c r="D415" i="9"/>
  <c r="N417" i="9"/>
  <c r="C415" i="9"/>
  <c r="J417" i="9"/>
  <c r="K553" i="10" l="1"/>
  <c r="L554" i="10" s="1"/>
  <c r="H510" i="12"/>
  <c r="E511" i="12"/>
  <c r="R511" i="12" s="1"/>
  <c r="T510" i="12"/>
  <c r="O553" i="10"/>
  <c r="S553" i="10"/>
  <c r="P553" i="10"/>
  <c r="Q553" i="10"/>
  <c r="R553" i="10"/>
  <c r="M554" i="10"/>
  <c r="B554" i="10" s="1"/>
  <c r="E416" i="9"/>
  <c r="H415" i="9"/>
  <c r="M512" i="12" l="1"/>
  <c r="Q511" i="12"/>
  <c r="F511" i="12"/>
  <c r="K511" i="12" s="1"/>
  <c r="L512" i="12" s="1"/>
  <c r="P511" i="12"/>
  <c r="S511" i="12"/>
  <c r="O511" i="12"/>
  <c r="N555" i="10"/>
  <c r="G554" i="10"/>
  <c r="D553" i="10"/>
  <c r="C553" i="10"/>
  <c r="U553" i="10" s="1"/>
  <c r="J555" i="10"/>
  <c r="M417" i="9"/>
  <c r="F416" i="9"/>
  <c r="K416" i="9" s="1"/>
  <c r="B512" i="12" l="1"/>
  <c r="D511" i="12" s="1"/>
  <c r="L417" i="9"/>
  <c r="B417" i="9"/>
  <c r="E554" i="10"/>
  <c r="F554" i="10" s="1"/>
  <c r="T553" i="10"/>
  <c r="H553" i="10"/>
  <c r="V553" i="10"/>
  <c r="K554" i="10" s="1"/>
  <c r="L555" i="10" s="1"/>
  <c r="G512" i="12" l="1"/>
  <c r="C511" i="12"/>
  <c r="T511" i="12" s="1"/>
  <c r="N513" i="12"/>
  <c r="J513" i="12"/>
  <c r="H511" i="12"/>
  <c r="R554" i="10"/>
  <c r="P554" i="10"/>
  <c r="S554" i="10"/>
  <c r="Q554" i="10"/>
  <c r="M555" i="10"/>
  <c r="B555" i="10" s="1"/>
  <c r="O554" i="10"/>
  <c r="D416" i="9"/>
  <c r="N418" i="9"/>
  <c r="G417" i="9"/>
  <c r="C416" i="9"/>
  <c r="J418" i="9"/>
  <c r="U511" i="12" l="1"/>
  <c r="V511" i="12" s="1"/>
  <c r="E512" i="12"/>
  <c r="N556" i="10"/>
  <c r="D554" i="10"/>
  <c r="G555" i="10"/>
  <c r="C554" i="10"/>
  <c r="U554" i="10" s="1"/>
  <c r="J556" i="10"/>
  <c r="E417" i="9"/>
  <c r="H416" i="9"/>
  <c r="Q512" i="12" l="1"/>
  <c r="O512" i="12"/>
  <c r="M513" i="12"/>
  <c r="R512" i="12"/>
  <c r="P512" i="12"/>
  <c r="F512" i="12"/>
  <c r="K512" i="12" s="1"/>
  <c r="L513" i="12" s="1"/>
  <c r="B513" i="12" s="1"/>
  <c r="J514" i="12" s="1"/>
  <c r="S512" i="12"/>
  <c r="T554" i="10"/>
  <c r="E555" i="10"/>
  <c r="F555" i="10" s="1"/>
  <c r="H554" i="10"/>
  <c r="V554" i="10"/>
  <c r="K555" i="10" s="1"/>
  <c r="L556" i="10" s="1"/>
  <c r="M418" i="9"/>
  <c r="F417" i="9"/>
  <c r="K417" i="9" s="1"/>
  <c r="D512" i="12" l="1"/>
  <c r="N514" i="12"/>
  <c r="G513" i="12"/>
  <c r="C512" i="12"/>
  <c r="L418" i="9"/>
  <c r="B418" i="9"/>
  <c r="Q555" i="10"/>
  <c r="M556" i="10"/>
  <c r="B556" i="10" s="1"/>
  <c r="P555" i="10"/>
  <c r="S555" i="10"/>
  <c r="O555" i="10"/>
  <c r="R555" i="10"/>
  <c r="U512" i="12" l="1"/>
  <c r="V512" i="12" s="1"/>
  <c r="T512" i="12"/>
  <c r="H512" i="12"/>
  <c r="E513" i="12"/>
  <c r="G556" i="10"/>
  <c r="D555" i="10"/>
  <c r="N557" i="10"/>
  <c r="C555" i="10"/>
  <c r="U555" i="10" s="1"/>
  <c r="J557" i="10"/>
  <c r="N419" i="9"/>
  <c r="D417" i="9"/>
  <c r="G418" i="9"/>
  <c r="C417" i="9"/>
  <c r="J419" i="9"/>
  <c r="M514" i="12" l="1"/>
  <c r="Q513" i="12"/>
  <c r="S513" i="12"/>
  <c r="P513" i="12"/>
  <c r="F513" i="12"/>
  <c r="K513" i="12" s="1"/>
  <c r="L514" i="12" s="1"/>
  <c r="R513" i="12"/>
  <c r="O513" i="12"/>
  <c r="E418" i="9"/>
  <c r="H417" i="9"/>
  <c r="H555" i="10"/>
  <c r="T555" i="10"/>
  <c r="E556" i="10"/>
  <c r="F556" i="10" s="1"/>
  <c r="V555" i="10"/>
  <c r="K556" i="10" s="1"/>
  <c r="L557" i="10" s="1"/>
  <c r="B514" i="12" l="1"/>
  <c r="D513" i="12" s="1"/>
  <c r="P556" i="10"/>
  <c r="M557" i="10"/>
  <c r="B557" i="10" s="1"/>
  <c r="R556" i="10"/>
  <c r="S556" i="10"/>
  <c r="Q556" i="10"/>
  <c r="O556" i="10"/>
  <c r="F418" i="9"/>
  <c r="K418" i="9" s="1"/>
  <c r="M419" i="9"/>
  <c r="C513" i="12" l="1"/>
  <c r="T513" i="12" s="1"/>
  <c r="J515" i="12"/>
  <c r="N515" i="12"/>
  <c r="G514" i="12"/>
  <c r="G557" i="10"/>
  <c r="N558" i="10"/>
  <c r="D556" i="10"/>
  <c r="C556" i="10"/>
  <c r="U556" i="10" s="1"/>
  <c r="J558" i="10"/>
  <c r="B419" i="9"/>
  <c r="L419" i="9"/>
  <c r="U513" i="12" l="1"/>
  <c r="V513" i="12" s="1"/>
  <c r="H513" i="12"/>
  <c r="E514" i="12"/>
  <c r="F514" i="12" s="1"/>
  <c r="K514" i="12" s="1"/>
  <c r="L515" i="12" s="1"/>
  <c r="N420" i="9"/>
  <c r="G419" i="9"/>
  <c r="D418" i="9"/>
  <c r="C418" i="9"/>
  <c r="J420" i="9"/>
  <c r="H556" i="10"/>
  <c r="E557" i="10"/>
  <c r="F557" i="10" s="1"/>
  <c r="T556" i="10"/>
  <c r="V556" i="10"/>
  <c r="K557" i="10" l="1"/>
  <c r="L558" i="10" s="1"/>
  <c r="Q514" i="12"/>
  <c r="S514" i="12"/>
  <c r="R514" i="12"/>
  <c r="P514" i="12"/>
  <c r="M515" i="12"/>
  <c r="B515" i="12" s="1"/>
  <c r="O514" i="12"/>
  <c r="E419" i="9"/>
  <c r="H418" i="9"/>
  <c r="Q557" i="10"/>
  <c r="M558" i="10"/>
  <c r="B558" i="10" s="1"/>
  <c r="P557" i="10"/>
  <c r="O557" i="10"/>
  <c r="R557" i="10"/>
  <c r="S557" i="10"/>
  <c r="J516" i="12" l="1"/>
  <c r="C514" i="12"/>
  <c r="N516" i="12"/>
  <c r="G515" i="12"/>
  <c r="D514" i="12"/>
  <c r="E515" i="12"/>
  <c r="F515" i="12" s="1"/>
  <c r="K515" i="12" s="1"/>
  <c r="L516" i="12" s="1"/>
  <c r="T514" i="12"/>
  <c r="D557" i="10"/>
  <c r="N559" i="10"/>
  <c r="G558" i="10"/>
  <c r="C557" i="10"/>
  <c r="U557" i="10" s="1"/>
  <c r="J559" i="10"/>
  <c r="F419" i="9"/>
  <c r="K419" i="9" s="1"/>
  <c r="M420" i="9"/>
  <c r="U514" i="12" l="1"/>
  <c r="V514" i="12" s="1"/>
  <c r="H514" i="12"/>
  <c r="Q515" i="12"/>
  <c r="P515" i="12"/>
  <c r="R515" i="12"/>
  <c r="S515" i="12"/>
  <c r="O515" i="12"/>
  <c r="M516" i="12"/>
  <c r="B516" i="12" s="1"/>
  <c r="N517" i="12" s="1"/>
  <c r="E558" i="10"/>
  <c r="F558" i="10" s="1"/>
  <c r="T557" i="10"/>
  <c r="H557" i="10"/>
  <c r="V557" i="10"/>
  <c r="B420" i="9"/>
  <c r="L420" i="9"/>
  <c r="K558" i="10" l="1"/>
  <c r="L559" i="10" s="1"/>
  <c r="C515" i="12"/>
  <c r="T515" i="12" s="1"/>
  <c r="D515" i="12"/>
  <c r="G516" i="12"/>
  <c r="J517" i="12"/>
  <c r="N421" i="9"/>
  <c r="G420" i="9"/>
  <c r="D419" i="9"/>
  <c r="C419" i="9"/>
  <c r="J421" i="9"/>
  <c r="R558" i="10"/>
  <c r="Q558" i="10"/>
  <c r="S558" i="10"/>
  <c r="P558" i="10"/>
  <c r="M559" i="10"/>
  <c r="B559" i="10" s="1"/>
  <c r="O558" i="10"/>
  <c r="H515" i="12" l="1"/>
  <c r="U515" i="12"/>
  <c r="V515" i="12" s="1"/>
  <c r="E516" i="12"/>
  <c r="Q516" i="12" s="1"/>
  <c r="G559" i="10"/>
  <c r="D558" i="10"/>
  <c r="C558" i="10"/>
  <c r="U558" i="10" s="1"/>
  <c r="N560" i="10"/>
  <c r="J560" i="10"/>
  <c r="E420" i="9"/>
  <c r="H419" i="9"/>
  <c r="F516" i="12" l="1"/>
  <c r="K516" i="12" s="1"/>
  <c r="L517" i="12" s="1"/>
  <c r="P516" i="12"/>
  <c r="R516" i="12"/>
  <c r="O516" i="12"/>
  <c r="M517" i="12"/>
  <c r="S516" i="12"/>
  <c r="T558" i="10"/>
  <c r="E559" i="10"/>
  <c r="F559" i="10" s="1"/>
  <c r="H558" i="10"/>
  <c r="V558" i="10"/>
  <c r="M421" i="9"/>
  <c r="F420" i="9"/>
  <c r="K420" i="9" s="1"/>
  <c r="K559" i="10" l="1"/>
  <c r="L560" i="10" s="1"/>
  <c r="B517" i="12"/>
  <c r="N518" i="12" s="1"/>
  <c r="L421" i="9"/>
  <c r="B421" i="9"/>
  <c r="O559" i="10"/>
  <c r="Q559" i="10"/>
  <c r="S559" i="10"/>
  <c r="R559" i="10"/>
  <c r="M560" i="10"/>
  <c r="P559" i="10"/>
  <c r="B560" i="10" l="1"/>
  <c r="D516" i="12"/>
  <c r="G517" i="12"/>
  <c r="C516" i="12"/>
  <c r="U516" i="12" s="1"/>
  <c r="V516" i="12" s="1"/>
  <c r="J518" i="12"/>
  <c r="G560" i="10"/>
  <c r="N561" i="10"/>
  <c r="D559" i="10"/>
  <c r="C559" i="10"/>
  <c r="U559" i="10" s="1"/>
  <c r="J561" i="10"/>
  <c r="G421" i="9"/>
  <c r="D420" i="9"/>
  <c r="N422" i="9"/>
  <c r="C420" i="9"/>
  <c r="J422" i="9"/>
  <c r="E517" i="12" l="1"/>
  <c r="T516" i="12"/>
  <c r="H516" i="12"/>
  <c r="E560" i="10"/>
  <c r="F560" i="10" s="1"/>
  <c r="H559" i="10"/>
  <c r="T559" i="10"/>
  <c r="V559" i="10"/>
  <c r="H420" i="9"/>
  <c r="E421" i="9"/>
  <c r="K560" i="10" l="1"/>
  <c r="L561" i="10" s="1"/>
  <c r="R517" i="12"/>
  <c r="M518" i="12"/>
  <c r="Q517" i="12"/>
  <c r="P517" i="12"/>
  <c r="O517" i="12"/>
  <c r="S517" i="12"/>
  <c r="F517" i="12"/>
  <c r="K517" i="12" s="1"/>
  <c r="L518" i="12" s="1"/>
  <c r="B518" i="12" s="1"/>
  <c r="C517" i="12" s="1"/>
  <c r="E518" i="12" s="1"/>
  <c r="Q560" i="10"/>
  <c r="S560" i="10"/>
  <c r="P560" i="10"/>
  <c r="O560" i="10"/>
  <c r="R560" i="10"/>
  <c r="M561" i="10"/>
  <c r="B561" i="10" s="1"/>
  <c r="F421" i="9"/>
  <c r="K421" i="9" s="1"/>
  <c r="M422" i="9"/>
  <c r="G518" i="12" l="1"/>
  <c r="O518" i="12" s="1"/>
  <c r="H517" i="12"/>
  <c r="U517" i="12"/>
  <c r="V517" i="12" s="1"/>
  <c r="T517" i="12"/>
  <c r="J519" i="12"/>
  <c r="D517" i="12"/>
  <c r="N519" i="12"/>
  <c r="F518" i="12"/>
  <c r="K518" i="12" s="1"/>
  <c r="L519" i="12" s="1"/>
  <c r="M519" i="12"/>
  <c r="G561" i="10"/>
  <c r="N562" i="10"/>
  <c r="D560" i="10"/>
  <c r="C560" i="10"/>
  <c r="U560" i="10" s="1"/>
  <c r="J562" i="10"/>
  <c r="B422" i="9"/>
  <c r="L422" i="9"/>
  <c r="P518" i="12" l="1"/>
  <c r="S518" i="12"/>
  <c r="R518" i="12"/>
  <c r="Q518" i="12"/>
  <c r="B519" i="12"/>
  <c r="G519" i="12" s="1"/>
  <c r="G422" i="9"/>
  <c r="N423" i="9"/>
  <c r="D421" i="9"/>
  <c r="C421" i="9"/>
  <c r="J423" i="9"/>
  <c r="T560" i="10"/>
  <c r="H560" i="10"/>
  <c r="E561" i="10"/>
  <c r="F561" i="10" s="1"/>
  <c r="V560" i="10"/>
  <c r="K561" i="10" s="1"/>
  <c r="L562" i="10" s="1"/>
  <c r="C518" i="12" l="1"/>
  <c r="U518" i="12" s="1"/>
  <c r="V518" i="12" s="1"/>
  <c r="N520" i="12"/>
  <c r="D518" i="12"/>
  <c r="J520" i="12"/>
  <c r="H421" i="9"/>
  <c r="E422" i="9"/>
  <c r="S561" i="10"/>
  <c r="R561" i="10"/>
  <c r="Q561" i="10"/>
  <c r="M562" i="10"/>
  <c r="B562" i="10" s="1"/>
  <c r="P561" i="10"/>
  <c r="O561" i="10"/>
  <c r="H518" i="12" l="1"/>
  <c r="T518" i="12"/>
  <c r="E519" i="12"/>
  <c r="R519" i="12" s="1"/>
  <c r="N563" i="10"/>
  <c r="D561" i="10"/>
  <c r="G562" i="10"/>
  <c r="C561" i="10"/>
  <c r="U561" i="10" s="1"/>
  <c r="J563" i="10"/>
  <c r="F422" i="9"/>
  <c r="K422" i="9" s="1"/>
  <c r="M423" i="9"/>
  <c r="O519" i="12" l="1"/>
  <c r="F519" i="12"/>
  <c r="K519" i="12" s="1"/>
  <c r="L520" i="12" s="1"/>
  <c r="S519" i="12"/>
  <c r="P519" i="12"/>
  <c r="Q519" i="12"/>
  <c r="M520" i="12"/>
  <c r="L423" i="9"/>
  <c r="B423" i="9"/>
  <c r="T561" i="10"/>
  <c r="H561" i="10"/>
  <c r="E562" i="10"/>
  <c r="F562" i="10" s="1"/>
  <c r="V561" i="10"/>
  <c r="K562" i="10" s="1"/>
  <c r="L563" i="10" s="1"/>
  <c r="B520" i="12" l="1"/>
  <c r="J521" i="12" s="1"/>
  <c r="R562" i="10"/>
  <c r="P562" i="10"/>
  <c r="O562" i="10"/>
  <c r="M563" i="10"/>
  <c r="B563" i="10" s="1"/>
  <c r="Q562" i="10"/>
  <c r="S562" i="10"/>
  <c r="N424" i="9"/>
  <c r="D422" i="9"/>
  <c r="G423" i="9"/>
  <c r="C422" i="9"/>
  <c r="J424" i="9"/>
  <c r="G520" i="12" l="1"/>
  <c r="C519" i="12"/>
  <c r="E520" i="12" s="1"/>
  <c r="D519" i="12"/>
  <c r="N521" i="12"/>
  <c r="G563" i="10"/>
  <c r="C562" i="10"/>
  <c r="U562" i="10" s="1"/>
  <c r="N564" i="10"/>
  <c r="D562" i="10"/>
  <c r="J564" i="10"/>
  <c r="H422" i="9"/>
  <c r="E423" i="9"/>
  <c r="T519" i="12" l="1"/>
  <c r="P520" i="12"/>
  <c r="U519" i="12"/>
  <c r="V519" i="12" s="1"/>
  <c r="H519" i="12"/>
  <c r="F520" i="12"/>
  <c r="K520" i="12" s="1"/>
  <c r="L521" i="12" s="1"/>
  <c r="S520" i="12"/>
  <c r="O520" i="12"/>
  <c r="M521" i="12"/>
  <c r="Q520" i="12"/>
  <c r="R520" i="12"/>
  <c r="V562" i="10"/>
  <c r="K563" i="10" s="1"/>
  <c r="L564" i="10" s="1"/>
  <c r="E563" i="10"/>
  <c r="F563" i="10" s="1"/>
  <c r="T562" i="10"/>
  <c r="H562" i="10"/>
  <c r="M424" i="9"/>
  <c r="F423" i="9"/>
  <c r="K423" i="9" s="1"/>
  <c r="B521" i="12" l="1"/>
  <c r="C520" i="12" s="1"/>
  <c r="E521" i="12" s="1"/>
  <c r="L424" i="9"/>
  <c r="B424" i="9"/>
  <c r="S563" i="10"/>
  <c r="M564" i="10"/>
  <c r="B564" i="10" s="1"/>
  <c r="Q563" i="10"/>
  <c r="P563" i="10"/>
  <c r="R563" i="10"/>
  <c r="O563" i="10"/>
  <c r="T520" i="12" l="1"/>
  <c r="U520" i="12"/>
  <c r="V520" i="12" s="1"/>
  <c r="H520" i="12"/>
  <c r="D520" i="12"/>
  <c r="N522" i="12"/>
  <c r="G521" i="12"/>
  <c r="S521" i="12" s="1"/>
  <c r="J522" i="12"/>
  <c r="M522" i="12"/>
  <c r="F521" i="12"/>
  <c r="K521" i="12" s="1"/>
  <c r="L522" i="12" s="1"/>
  <c r="N565" i="10"/>
  <c r="D563" i="10"/>
  <c r="C563" i="10"/>
  <c r="U563" i="10" s="1"/>
  <c r="G564" i="10"/>
  <c r="J565" i="10"/>
  <c r="D423" i="9"/>
  <c r="G424" i="9"/>
  <c r="N425" i="9"/>
  <c r="C423" i="9"/>
  <c r="J425" i="9"/>
  <c r="B522" i="12" l="1"/>
  <c r="G522" i="12" s="1"/>
  <c r="P521" i="12"/>
  <c r="R521" i="12"/>
  <c r="O521" i="12"/>
  <c r="Q521" i="12"/>
  <c r="H423" i="9"/>
  <c r="E424" i="9"/>
  <c r="T563" i="10"/>
  <c r="H563" i="10"/>
  <c r="V563" i="10"/>
  <c r="E564" i="10"/>
  <c r="F564" i="10" s="1"/>
  <c r="K564" i="10" l="1"/>
  <c r="L565" i="10" s="1"/>
  <c r="D521" i="12"/>
  <c r="C521" i="12"/>
  <c r="H521" i="12" s="1"/>
  <c r="N523" i="12"/>
  <c r="J523" i="12"/>
  <c r="O564" i="10"/>
  <c r="M565" i="10"/>
  <c r="B565" i="10" s="1"/>
  <c r="R564" i="10"/>
  <c r="S564" i="10"/>
  <c r="P564" i="10"/>
  <c r="Q564" i="10"/>
  <c r="F424" i="9"/>
  <c r="K424" i="9" s="1"/>
  <c r="M425" i="9"/>
  <c r="T521" i="12" l="1"/>
  <c r="U521" i="12"/>
  <c r="V521" i="12" s="1"/>
  <c r="E522" i="12"/>
  <c r="Q522" i="12" s="1"/>
  <c r="N566" i="10"/>
  <c r="G565" i="10"/>
  <c r="D564" i="10"/>
  <c r="C564" i="10"/>
  <c r="U564" i="10" s="1"/>
  <c r="J566" i="10"/>
  <c r="L425" i="9"/>
  <c r="B425" i="9"/>
  <c r="P522" i="12" l="1"/>
  <c r="S522" i="12"/>
  <c r="M523" i="12"/>
  <c r="O522" i="12"/>
  <c r="R522" i="12"/>
  <c r="F522" i="12"/>
  <c r="K522" i="12" s="1"/>
  <c r="L523" i="12" s="1"/>
  <c r="B523" i="12" s="1"/>
  <c r="J524" i="12" s="1"/>
  <c r="T564" i="10"/>
  <c r="H564" i="10"/>
  <c r="E565" i="10"/>
  <c r="F565" i="10" s="1"/>
  <c r="V564" i="10"/>
  <c r="K565" i="10" s="1"/>
  <c r="L566" i="10" s="1"/>
  <c r="G425" i="9"/>
  <c r="D424" i="9"/>
  <c r="N426" i="9"/>
  <c r="C424" i="9"/>
  <c r="J426" i="9"/>
  <c r="N524" i="12" l="1"/>
  <c r="D522" i="12"/>
  <c r="C522" i="12"/>
  <c r="G523" i="12"/>
  <c r="Q565" i="10"/>
  <c r="M566" i="10"/>
  <c r="B566" i="10" s="1"/>
  <c r="O565" i="10"/>
  <c r="S565" i="10"/>
  <c r="P565" i="10"/>
  <c r="R565" i="10"/>
  <c r="H424" i="9"/>
  <c r="E425" i="9"/>
  <c r="T522" i="12" l="1"/>
  <c r="E523" i="12"/>
  <c r="U522" i="12"/>
  <c r="V522" i="12" s="1"/>
  <c r="H522" i="12"/>
  <c r="G566" i="10"/>
  <c r="N567" i="10"/>
  <c r="D565" i="10"/>
  <c r="C565" i="10"/>
  <c r="U565" i="10" s="1"/>
  <c r="J567" i="10"/>
  <c r="F425" i="9"/>
  <c r="K425" i="9" s="1"/>
  <c r="M426" i="9"/>
  <c r="O523" i="12" l="1"/>
  <c r="M524" i="12"/>
  <c r="S523" i="12"/>
  <c r="R523" i="12"/>
  <c r="P523" i="12"/>
  <c r="Q523" i="12"/>
  <c r="F523" i="12"/>
  <c r="K523" i="12" s="1"/>
  <c r="L524" i="12" s="1"/>
  <c r="B524" i="12" s="1"/>
  <c r="B426" i="9"/>
  <c r="L426" i="9"/>
  <c r="T565" i="10"/>
  <c r="H565" i="10"/>
  <c r="E566" i="10"/>
  <c r="F566" i="10" s="1"/>
  <c r="V565" i="10"/>
  <c r="K566" i="10" s="1"/>
  <c r="L567" i="10" s="1"/>
  <c r="D523" i="12" l="1"/>
  <c r="N525" i="12"/>
  <c r="C523" i="12"/>
  <c r="J525" i="12"/>
  <c r="G524" i="12"/>
  <c r="P566" i="10"/>
  <c r="O566" i="10"/>
  <c r="S566" i="10"/>
  <c r="M567" i="10"/>
  <c r="B567" i="10" s="1"/>
  <c r="R566" i="10"/>
  <c r="Q566" i="10"/>
  <c r="D425" i="9"/>
  <c r="N427" i="9"/>
  <c r="G426" i="9"/>
  <c r="C425" i="9"/>
  <c r="J427" i="9"/>
  <c r="T523" i="12" l="1"/>
  <c r="U523" i="12"/>
  <c r="V523" i="12" s="1"/>
  <c r="E524" i="12"/>
  <c r="H523" i="12"/>
  <c r="G567" i="10"/>
  <c r="N568" i="10"/>
  <c r="D566" i="10"/>
  <c r="C566" i="10"/>
  <c r="U566" i="10" s="1"/>
  <c r="J568" i="10"/>
  <c r="H425" i="9"/>
  <c r="E426" i="9"/>
  <c r="R524" i="12" l="1"/>
  <c r="S524" i="12"/>
  <c r="M525" i="12"/>
  <c r="O524" i="12"/>
  <c r="Q524" i="12"/>
  <c r="F524" i="12"/>
  <c r="K524" i="12" s="1"/>
  <c r="L525" i="12" s="1"/>
  <c r="B525" i="12" s="1"/>
  <c r="G525" i="12" s="1"/>
  <c r="P524" i="12"/>
  <c r="E567" i="10"/>
  <c r="F567" i="10" s="1"/>
  <c r="H566" i="10"/>
  <c r="T566" i="10"/>
  <c r="V566" i="10"/>
  <c r="M427" i="9"/>
  <c r="F426" i="9"/>
  <c r="K426" i="9" s="1"/>
  <c r="K567" i="10" l="1"/>
  <c r="L568" i="10" s="1"/>
  <c r="J526" i="12"/>
  <c r="C524" i="12"/>
  <c r="T524" i="12" s="1"/>
  <c r="N526" i="12"/>
  <c r="D524" i="12"/>
  <c r="U524" i="12"/>
  <c r="V524" i="12" s="1"/>
  <c r="E525" i="12"/>
  <c r="H524" i="12"/>
  <c r="B427" i="9"/>
  <c r="L427" i="9"/>
  <c r="M568" i="10"/>
  <c r="B568" i="10" s="1"/>
  <c r="Q567" i="10"/>
  <c r="O567" i="10"/>
  <c r="P567" i="10"/>
  <c r="R567" i="10"/>
  <c r="S567" i="10"/>
  <c r="S525" i="12" l="1"/>
  <c r="R525" i="12"/>
  <c r="O525" i="12"/>
  <c r="F525" i="12"/>
  <c r="K525" i="12" s="1"/>
  <c r="L526" i="12" s="1"/>
  <c r="M526" i="12"/>
  <c r="P525" i="12"/>
  <c r="Q525" i="12"/>
  <c r="G568" i="10"/>
  <c r="D567" i="10"/>
  <c r="C567" i="10"/>
  <c r="U567" i="10" s="1"/>
  <c r="N569" i="10"/>
  <c r="J569" i="10"/>
  <c r="G427" i="9"/>
  <c r="N428" i="9"/>
  <c r="D426" i="9"/>
  <c r="C426" i="9"/>
  <c r="J428" i="9"/>
  <c r="B526" i="12" l="1"/>
  <c r="C525" i="12" s="1"/>
  <c r="E526" i="12" s="1"/>
  <c r="M527" i="12" s="1"/>
  <c r="H567" i="10"/>
  <c r="E568" i="10"/>
  <c r="F568" i="10" s="1"/>
  <c r="T567" i="10"/>
  <c r="V567" i="10"/>
  <c r="K568" i="10" s="1"/>
  <c r="L569" i="10" s="1"/>
  <c r="H426" i="9"/>
  <c r="E427" i="9"/>
  <c r="J527" i="12" l="1"/>
  <c r="N527" i="12"/>
  <c r="H525" i="12"/>
  <c r="F526" i="12"/>
  <c r="K526" i="12" s="1"/>
  <c r="L527" i="12" s="1"/>
  <c r="B527" i="12" s="1"/>
  <c r="J528" i="12" s="1"/>
  <c r="T525" i="12"/>
  <c r="G526" i="12"/>
  <c r="P526" i="12" s="1"/>
  <c r="D525" i="12"/>
  <c r="U525" i="12"/>
  <c r="V525" i="12" s="1"/>
  <c r="M428" i="9"/>
  <c r="F427" i="9"/>
  <c r="K427" i="9" s="1"/>
  <c r="P568" i="10"/>
  <c r="R568" i="10"/>
  <c r="Q568" i="10"/>
  <c r="S568" i="10"/>
  <c r="O568" i="10"/>
  <c r="M569" i="10"/>
  <c r="B569" i="10" s="1"/>
  <c r="S526" i="12" l="1"/>
  <c r="Q526" i="12"/>
  <c r="R526" i="12"/>
  <c r="O526" i="12"/>
  <c r="G527" i="12"/>
  <c r="C526" i="12"/>
  <c r="U526" i="12" s="1"/>
  <c r="V526" i="12" s="1"/>
  <c r="D526" i="12"/>
  <c r="N528" i="12"/>
  <c r="D568" i="10"/>
  <c r="N570" i="10"/>
  <c r="G569" i="10"/>
  <c r="C568" i="10"/>
  <c r="U568" i="10" s="1"/>
  <c r="J570" i="10"/>
  <c r="L428" i="9"/>
  <c r="B428" i="9"/>
  <c r="E527" i="12" l="1"/>
  <c r="F527" i="12" s="1"/>
  <c r="K527" i="12" s="1"/>
  <c r="L528" i="12" s="1"/>
  <c r="T526" i="12"/>
  <c r="H526" i="12"/>
  <c r="G428" i="9"/>
  <c r="D427" i="9"/>
  <c r="N429" i="9"/>
  <c r="C427" i="9"/>
  <c r="J429" i="9"/>
  <c r="E569" i="10"/>
  <c r="F569" i="10" s="1"/>
  <c r="H568" i="10"/>
  <c r="T568" i="10"/>
  <c r="V568" i="10"/>
  <c r="K569" i="10" s="1"/>
  <c r="L570" i="10" s="1"/>
  <c r="M528" i="12" l="1"/>
  <c r="B528" i="12" s="1"/>
  <c r="D527" i="12" s="1"/>
  <c r="S527" i="12"/>
  <c r="O527" i="12"/>
  <c r="R527" i="12"/>
  <c r="Q527" i="12"/>
  <c r="P527" i="12"/>
  <c r="E428" i="9"/>
  <c r="H427" i="9"/>
  <c r="R569" i="10"/>
  <c r="P569" i="10"/>
  <c r="M570" i="10"/>
  <c r="B570" i="10" s="1"/>
  <c r="O569" i="10"/>
  <c r="S569" i="10"/>
  <c r="Q569" i="10"/>
  <c r="J529" i="12" l="1"/>
  <c r="G528" i="12"/>
  <c r="C527" i="12"/>
  <c r="E528" i="12" s="1"/>
  <c r="N529" i="12"/>
  <c r="G570" i="10"/>
  <c r="N571" i="10"/>
  <c r="C569" i="10"/>
  <c r="U569" i="10" s="1"/>
  <c r="D569" i="10"/>
  <c r="J571" i="10"/>
  <c r="F428" i="9"/>
  <c r="K428" i="9" s="1"/>
  <c r="M429" i="9"/>
  <c r="T527" i="12" l="1"/>
  <c r="H527" i="12"/>
  <c r="U527" i="12"/>
  <c r="V527" i="12" s="1"/>
  <c r="F528" i="12"/>
  <c r="K528" i="12" s="1"/>
  <c r="L529" i="12" s="1"/>
  <c r="Q528" i="12"/>
  <c r="M529" i="12"/>
  <c r="O528" i="12"/>
  <c r="S528" i="12"/>
  <c r="R528" i="12"/>
  <c r="P528" i="12"/>
  <c r="E570" i="10"/>
  <c r="F570" i="10" s="1"/>
  <c r="H569" i="10"/>
  <c r="T569" i="10"/>
  <c r="V569" i="10"/>
  <c r="B429" i="9"/>
  <c r="L429" i="9"/>
  <c r="K570" i="10" l="1"/>
  <c r="L571" i="10" s="1"/>
  <c r="B529" i="12"/>
  <c r="D528" i="12" s="1"/>
  <c r="D428" i="9"/>
  <c r="N430" i="9"/>
  <c r="G429" i="9"/>
  <c r="C428" i="9"/>
  <c r="J430" i="9"/>
  <c r="P570" i="10"/>
  <c r="Q570" i="10"/>
  <c r="R570" i="10"/>
  <c r="M571" i="10"/>
  <c r="B571" i="10" s="1"/>
  <c r="O570" i="10"/>
  <c r="S570" i="10"/>
  <c r="N530" i="12" l="1"/>
  <c r="J530" i="12"/>
  <c r="G529" i="12"/>
  <c r="C528" i="12"/>
  <c r="E529" i="12" s="1"/>
  <c r="G571" i="10"/>
  <c r="D570" i="10"/>
  <c r="N572" i="10"/>
  <c r="C570" i="10"/>
  <c r="U570" i="10" s="1"/>
  <c r="J572" i="10"/>
  <c r="H428" i="9"/>
  <c r="E429" i="9"/>
  <c r="H528" i="12" l="1"/>
  <c r="T528" i="12"/>
  <c r="U528" i="12"/>
  <c r="V528" i="12" s="1"/>
  <c r="Q529" i="12"/>
  <c r="R529" i="12"/>
  <c r="P529" i="12"/>
  <c r="M530" i="12"/>
  <c r="O529" i="12"/>
  <c r="S529" i="12"/>
  <c r="F529" i="12"/>
  <c r="K529" i="12" s="1"/>
  <c r="L530" i="12" s="1"/>
  <c r="T570" i="10"/>
  <c r="E571" i="10"/>
  <c r="F571" i="10" s="1"/>
  <c r="H570" i="10"/>
  <c r="V570" i="10"/>
  <c r="K571" i="10" s="1"/>
  <c r="L572" i="10" s="1"/>
  <c r="F429" i="9"/>
  <c r="K429" i="9" s="1"/>
  <c r="M430" i="9"/>
  <c r="B530" i="12" l="1"/>
  <c r="J531" i="12" s="1"/>
  <c r="M572" i="10"/>
  <c r="B572" i="10" s="1"/>
  <c r="O571" i="10"/>
  <c r="R571" i="10"/>
  <c r="P571" i="10"/>
  <c r="Q571" i="10"/>
  <c r="S571" i="10"/>
  <c r="B430" i="9"/>
  <c r="L430" i="9"/>
  <c r="C529" i="12" l="1"/>
  <c r="T529" i="12" s="1"/>
  <c r="N531" i="12"/>
  <c r="G530" i="12"/>
  <c r="D529" i="12"/>
  <c r="D571" i="10"/>
  <c r="N573" i="10"/>
  <c r="G572" i="10"/>
  <c r="C571" i="10"/>
  <c r="U571" i="10" s="1"/>
  <c r="J573" i="10"/>
  <c r="N431" i="9"/>
  <c r="D429" i="9"/>
  <c r="G430" i="9"/>
  <c r="C429" i="9"/>
  <c r="J431" i="9"/>
  <c r="U529" i="12" l="1"/>
  <c r="V529" i="12" s="1"/>
  <c r="H529" i="12"/>
  <c r="E530" i="12"/>
  <c r="Q530" i="12" s="1"/>
  <c r="T571" i="10"/>
  <c r="H571" i="10"/>
  <c r="E572" i="10"/>
  <c r="F572" i="10" s="1"/>
  <c r="V571" i="10"/>
  <c r="K572" i="10" s="1"/>
  <c r="L573" i="10" s="1"/>
  <c r="H429" i="9"/>
  <c r="E430" i="9"/>
  <c r="S530" i="12" l="1"/>
  <c r="R530" i="12"/>
  <c r="M531" i="12"/>
  <c r="P530" i="12"/>
  <c r="O530" i="12"/>
  <c r="F530" i="12"/>
  <c r="K530" i="12" s="1"/>
  <c r="L531" i="12" s="1"/>
  <c r="B531" i="12" s="1"/>
  <c r="C530" i="12" s="1"/>
  <c r="M431" i="9"/>
  <c r="F430" i="9"/>
  <c r="K430" i="9" s="1"/>
  <c r="S572" i="10"/>
  <c r="M573" i="10"/>
  <c r="B573" i="10" s="1"/>
  <c r="P572" i="10"/>
  <c r="O572" i="10"/>
  <c r="Q572" i="10"/>
  <c r="R572" i="10"/>
  <c r="D530" i="12" l="1"/>
  <c r="J532" i="12"/>
  <c r="G531" i="12"/>
  <c r="N532" i="12"/>
  <c r="H530" i="12"/>
  <c r="E531" i="12"/>
  <c r="U530" i="12"/>
  <c r="V530" i="12" s="1"/>
  <c r="T530" i="12"/>
  <c r="D572" i="10"/>
  <c r="N574" i="10"/>
  <c r="G573" i="10"/>
  <c r="C572" i="10"/>
  <c r="U572" i="10" s="1"/>
  <c r="J574" i="10"/>
  <c r="B431" i="9"/>
  <c r="L431" i="9"/>
  <c r="O531" i="12" l="1"/>
  <c r="M532" i="12"/>
  <c r="S531" i="12"/>
  <c r="F531" i="12"/>
  <c r="K531" i="12" s="1"/>
  <c r="L532" i="12" s="1"/>
  <c r="B532" i="12" s="1"/>
  <c r="Q531" i="12"/>
  <c r="R531" i="12"/>
  <c r="P531" i="12"/>
  <c r="E573" i="10"/>
  <c r="F573" i="10" s="1"/>
  <c r="H572" i="10"/>
  <c r="T572" i="10"/>
  <c r="V572" i="10"/>
  <c r="G431" i="9"/>
  <c r="D430" i="9"/>
  <c r="N432" i="9"/>
  <c r="C430" i="9"/>
  <c r="J432" i="9"/>
  <c r="K573" i="10" l="1"/>
  <c r="L574" i="10" s="1"/>
  <c r="G532" i="12"/>
  <c r="D531" i="12"/>
  <c r="N533" i="12"/>
  <c r="C531" i="12"/>
  <c r="J533" i="12"/>
  <c r="H430" i="9"/>
  <c r="E431" i="9"/>
  <c r="M574" i="10"/>
  <c r="B574" i="10" s="1"/>
  <c r="S573" i="10"/>
  <c r="O573" i="10"/>
  <c r="R573" i="10"/>
  <c r="Q573" i="10"/>
  <c r="P573" i="10"/>
  <c r="E532" i="12" l="1"/>
  <c r="H531" i="12"/>
  <c r="U531" i="12"/>
  <c r="V531" i="12" s="1"/>
  <c r="T531" i="12"/>
  <c r="G574" i="10"/>
  <c r="D573" i="10"/>
  <c r="N575" i="10"/>
  <c r="C573" i="10"/>
  <c r="U573" i="10" s="1"/>
  <c r="J575" i="10"/>
  <c r="F431" i="9"/>
  <c r="K431" i="9" s="1"/>
  <c r="M432" i="9"/>
  <c r="M533" i="12" l="1"/>
  <c r="S532" i="12"/>
  <c r="Q532" i="12"/>
  <c r="R532" i="12"/>
  <c r="O532" i="12"/>
  <c r="P532" i="12"/>
  <c r="F532" i="12"/>
  <c r="K532" i="12" s="1"/>
  <c r="L533" i="12" s="1"/>
  <c r="H573" i="10"/>
  <c r="E574" i="10"/>
  <c r="F574" i="10" s="1"/>
  <c r="T573" i="10"/>
  <c r="V573" i="10"/>
  <c r="K574" i="10" s="1"/>
  <c r="L575" i="10" s="1"/>
  <c r="L432" i="9"/>
  <c r="B432" i="9"/>
  <c r="B533" i="12" l="1"/>
  <c r="C532" i="12" s="1"/>
  <c r="N433" i="9"/>
  <c r="G432" i="9"/>
  <c r="D431" i="9"/>
  <c r="C431" i="9"/>
  <c r="J433" i="9"/>
  <c r="R574" i="10"/>
  <c r="S574" i="10"/>
  <c r="Q574" i="10"/>
  <c r="M575" i="10"/>
  <c r="B575" i="10" s="1"/>
  <c r="P574" i="10"/>
  <c r="O574" i="10"/>
  <c r="N534" i="12" l="1"/>
  <c r="J534" i="12"/>
  <c r="G533" i="12"/>
  <c r="D532" i="12"/>
  <c r="E533" i="12"/>
  <c r="T532" i="12"/>
  <c r="U532" i="12"/>
  <c r="V532" i="12" s="1"/>
  <c r="H532" i="12"/>
  <c r="N576" i="10"/>
  <c r="G575" i="10"/>
  <c r="D574" i="10"/>
  <c r="C574" i="10"/>
  <c r="U574" i="10" s="1"/>
  <c r="J576" i="10"/>
  <c r="E432" i="9"/>
  <c r="H431" i="9"/>
  <c r="O533" i="12" l="1"/>
  <c r="F533" i="12"/>
  <c r="K533" i="12" s="1"/>
  <c r="L534" i="12" s="1"/>
  <c r="S533" i="12"/>
  <c r="P533" i="12"/>
  <c r="M534" i="12"/>
  <c r="R533" i="12"/>
  <c r="Q533" i="12"/>
  <c r="E575" i="10"/>
  <c r="F575" i="10" s="1"/>
  <c r="T574" i="10"/>
  <c r="H574" i="10"/>
  <c r="V574" i="10"/>
  <c r="M433" i="9"/>
  <c r="F432" i="9"/>
  <c r="K432" i="9" s="1"/>
  <c r="K575" i="10" l="1"/>
  <c r="L576" i="10" s="1"/>
  <c r="B534" i="12"/>
  <c r="P575" i="10"/>
  <c r="S575" i="10"/>
  <c r="Q575" i="10"/>
  <c r="M576" i="10"/>
  <c r="B576" i="10" s="1"/>
  <c r="O575" i="10"/>
  <c r="R575" i="10"/>
  <c r="L433" i="9"/>
  <c r="B433" i="9"/>
  <c r="J535" i="12" l="1"/>
  <c r="N535" i="12"/>
  <c r="C533" i="12"/>
  <c r="G534" i="12"/>
  <c r="D533" i="12"/>
  <c r="N577" i="10"/>
  <c r="G576" i="10"/>
  <c r="D575" i="10"/>
  <c r="C575" i="10"/>
  <c r="U575" i="10" s="1"/>
  <c r="J577" i="10"/>
  <c r="D432" i="9"/>
  <c r="N434" i="9"/>
  <c r="G433" i="9"/>
  <c r="C432" i="9"/>
  <c r="J434" i="9"/>
  <c r="T533" i="12" l="1"/>
  <c r="U533" i="12"/>
  <c r="V533" i="12" s="1"/>
  <c r="H533" i="12"/>
  <c r="E534" i="12"/>
  <c r="E576" i="10"/>
  <c r="F576" i="10" s="1"/>
  <c r="H575" i="10"/>
  <c r="T575" i="10"/>
  <c r="V575" i="10"/>
  <c r="K576" i="10" s="1"/>
  <c r="L577" i="10" s="1"/>
  <c r="E433" i="9"/>
  <c r="H432" i="9"/>
  <c r="P534" i="12" l="1"/>
  <c r="O534" i="12"/>
  <c r="Q534" i="12"/>
  <c r="F534" i="12"/>
  <c r="K534" i="12" s="1"/>
  <c r="L535" i="12" s="1"/>
  <c r="S534" i="12"/>
  <c r="M535" i="12"/>
  <c r="R534" i="12"/>
  <c r="M434" i="9"/>
  <c r="F433" i="9"/>
  <c r="K433" i="9" s="1"/>
  <c r="O576" i="10"/>
  <c r="S576" i="10"/>
  <c r="R576" i="10"/>
  <c r="M577" i="10"/>
  <c r="B577" i="10" s="1"/>
  <c r="P576" i="10"/>
  <c r="Q576" i="10"/>
  <c r="B535" i="12" l="1"/>
  <c r="C534" i="12" s="1"/>
  <c r="N578" i="10"/>
  <c r="D576" i="10"/>
  <c r="C576" i="10"/>
  <c r="U576" i="10" s="1"/>
  <c r="G577" i="10"/>
  <c r="J578" i="10"/>
  <c r="B434" i="9"/>
  <c r="L434" i="9"/>
  <c r="G535" i="12" l="1"/>
  <c r="N536" i="12"/>
  <c r="J536" i="12"/>
  <c r="D534" i="12"/>
  <c r="E535" i="12"/>
  <c r="T534" i="12"/>
  <c r="H534" i="12"/>
  <c r="U534" i="12"/>
  <c r="V534" i="12" s="1"/>
  <c r="G434" i="9"/>
  <c r="D433" i="9"/>
  <c r="N435" i="9"/>
  <c r="C433" i="9"/>
  <c r="J435" i="9"/>
  <c r="H576" i="10"/>
  <c r="T576" i="10"/>
  <c r="E577" i="10"/>
  <c r="F577" i="10" s="1"/>
  <c r="V576" i="10"/>
  <c r="K577" i="10" l="1"/>
  <c r="L578" i="10" s="1"/>
  <c r="P535" i="12"/>
  <c r="Q535" i="12"/>
  <c r="M536" i="12"/>
  <c r="R535" i="12"/>
  <c r="S535" i="12"/>
  <c r="F535" i="12"/>
  <c r="K535" i="12" s="1"/>
  <c r="L536" i="12" s="1"/>
  <c r="B536" i="12" s="1"/>
  <c r="O535" i="12"/>
  <c r="E434" i="9"/>
  <c r="H433" i="9"/>
  <c r="P577" i="10"/>
  <c r="O577" i="10"/>
  <c r="M578" i="10"/>
  <c r="B578" i="10" s="1"/>
  <c r="R577" i="10"/>
  <c r="Q577" i="10"/>
  <c r="S577" i="10"/>
  <c r="G536" i="12" l="1"/>
  <c r="C535" i="12"/>
  <c r="J537" i="12"/>
  <c r="D535" i="12"/>
  <c r="N537" i="12"/>
  <c r="D577" i="10"/>
  <c r="N579" i="10"/>
  <c r="G578" i="10"/>
  <c r="C577" i="10"/>
  <c r="U577" i="10" s="1"/>
  <c r="J579" i="10"/>
  <c r="M435" i="9"/>
  <c r="F434" i="9"/>
  <c r="K434" i="9" s="1"/>
  <c r="H535" i="12" l="1"/>
  <c r="T535" i="12"/>
  <c r="U535" i="12"/>
  <c r="V535" i="12" s="1"/>
  <c r="E536" i="12"/>
  <c r="H577" i="10"/>
  <c r="T577" i="10"/>
  <c r="E578" i="10"/>
  <c r="F578" i="10" s="1"/>
  <c r="V577" i="10"/>
  <c r="K578" i="10" s="1"/>
  <c r="L579" i="10" s="1"/>
  <c r="L435" i="9"/>
  <c r="B435" i="9"/>
  <c r="S536" i="12" l="1"/>
  <c r="O536" i="12"/>
  <c r="P536" i="12"/>
  <c r="R536" i="12"/>
  <c r="M537" i="12"/>
  <c r="Q536" i="12"/>
  <c r="F536" i="12"/>
  <c r="K536" i="12" s="1"/>
  <c r="L537" i="12" s="1"/>
  <c r="G435" i="9"/>
  <c r="D434" i="9"/>
  <c r="N436" i="9"/>
  <c r="C434" i="9"/>
  <c r="J436" i="9"/>
  <c r="Q578" i="10"/>
  <c r="S578" i="10"/>
  <c r="R578" i="10"/>
  <c r="O578" i="10"/>
  <c r="M579" i="10"/>
  <c r="B579" i="10" s="1"/>
  <c r="P578" i="10"/>
  <c r="B537" i="12" l="1"/>
  <c r="C536" i="12" s="1"/>
  <c r="D578" i="10"/>
  <c r="G579" i="10"/>
  <c r="N580" i="10"/>
  <c r="C578" i="10"/>
  <c r="U578" i="10" s="1"/>
  <c r="J580" i="10"/>
  <c r="H434" i="9"/>
  <c r="E435" i="9"/>
  <c r="G537" i="12" l="1"/>
  <c r="J538" i="12"/>
  <c r="N538" i="12"/>
  <c r="D536" i="12"/>
  <c r="T536" i="12"/>
  <c r="H536" i="12"/>
  <c r="U536" i="12"/>
  <c r="V536" i="12" s="1"/>
  <c r="E537" i="12"/>
  <c r="H578" i="10"/>
  <c r="E579" i="10"/>
  <c r="F579" i="10" s="1"/>
  <c r="T578" i="10"/>
  <c r="V578" i="10"/>
  <c r="K579" i="10" s="1"/>
  <c r="L580" i="10" s="1"/>
  <c r="M436" i="9"/>
  <c r="F435" i="9"/>
  <c r="K435" i="9" s="1"/>
  <c r="O537" i="12" l="1"/>
  <c r="F537" i="12"/>
  <c r="K537" i="12" s="1"/>
  <c r="L538" i="12" s="1"/>
  <c r="Q537" i="12"/>
  <c r="S537" i="12"/>
  <c r="M538" i="12"/>
  <c r="R537" i="12"/>
  <c r="P537" i="12"/>
  <c r="L436" i="9"/>
  <c r="B436" i="9"/>
  <c r="R579" i="10"/>
  <c r="S579" i="10"/>
  <c r="Q579" i="10"/>
  <c r="O579" i="10"/>
  <c r="M580" i="10"/>
  <c r="B580" i="10" s="1"/>
  <c r="P579" i="10"/>
  <c r="B538" i="12" l="1"/>
  <c r="G538" i="12" s="1"/>
  <c r="N581" i="10"/>
  <c r="D579" i="10"/>
  <c r="G580" i="10"/>
  <c r="C579" i="10"/>
  <c r="U579" i="10" s="1"/>
  <c r="J581" i="10"/>
  <c r="N437" i="9"/>
  <c r="G436" i="9"/>
  <c r="D435" i="9"/>
  <c r="C435" i="9"/>
  <c r="J437" i="9"/>
  <c r="J539" i="12" l="1"/>
  <c r="D537" i="12"/>
  <c r="C537" i="12"/>
  <c r="E538" i="12" s="1"/>
  <c r="N539" i="12"/>
  <c r="H579" i="10"/>
  <c r="E580" i="10"/>
  <c r="F580" i="10" s="1"/>
  <c r="T579" i="10"/>
  <c r="V579" i="10"/>
  <c r="K580" i="10" s="1"/>
  <c r="L581" i="10" s="1"/>
  <c r="H435" i="9"/>
  <c r="E436" i="9"/>
  <c r="U537" i="12" l="1"/>
  <c r="V537" i="12" s="1"/>
  <c r="T537" i="12"/>
  <c r="H537" i="12"/>
  <c r="R538" i="12"/>
  <c r="S538" i="12"/>
  <c r="F538" i="12"/>
  <c r="K538" i="12" s="1"/>
  <c r="L539" i="12" s="1"/>
  <c r="M539" i="12"/>
  <c r="O538" i="12"/>
  <c r="Q538" i="12"/>
  <c r="P538" i="12"/>
  <c r="F436" i="9"/>
  <c r="K436" i="9" s="1"/>
  <c r="M437" i="9"/>
  <c r="M581" i="10"/>
  <c r="B581" i="10" s="1"/>
  <c r="S580" i="10"/>
  <c r="Q580" i="10"/>
  <c r="R580" i="10"/>
  <c r="P580" i="10"/>
  <c r="O580" i="10"/>
  <c r="B539" i="12" l="1"/>
  <c r="N582" i="10"/>
  <c r="G581" i="10"/>
  <c r="D580" i="10"/>
  <c r="C580" i="10"/>
  <c r="U580" i="10" s="1"/>
  <c r="J582" i="10"/>
  <c r="B437" i="9"/>
  <c r="L437" i="9"/>
  <c r="N540" i="12" l="1"/>
  <c r="J540" i="12"/>
  <c r="C538" i="12"/>
  <c r="G539" i="12"/>
  <c r="D538" i="12"/>
  <c r="G437" i="9"/>
  <c r="D436" i="9"/>
  <c r="N438" i="9"/>
  <c r="C436" i="9"/>
  <c r="J438" i="9"/>
  <c r="T580" i="10"/>
  <c r="E581" i="10"/>
  <c r="F581" i="10" s="1"/>
  <c r="H580" i="10"/>
  <c r="V580" i="10"/>
  <c r="K581" i="10" s="1"/>
  <c r="L582" i="10" s="1"/>
  <c r="E539" i="12" l="1"/>
  <c r="T538" i="12"/>
  <c r="H538" i="12"/>
  <c r="U538" i="12"/>
  <c r="V538" i="12" s="1"/>
  <c r="H436" i="9"/>
  <c r="E437" i="9"/>
  <c r="M582" i="10"/>
  <c r="B582" i="10" s="1"/>
  <c r="P581" i="10"/>
  <c r="O581" i="10"/>
  <c r="Q581" i="10"/>
  <c r="R581" i="10"/>
  <c r="S581" i="10"/>
  <c r="P539" i="12" l="1"/>
  <c r="Q539" i="12"/>
  <c r="R539" i="12"/>
  <c r="M540" i="12"/>
  <c r="S539" i="12"/>
  <c r="F539" i="12"/>
  <c r="K539" i="12" s="1"/>
  <c r="L540" i="12" s="1"/>
  <c r="O539" i="12"/>
  <c r="G582" i="10"/>
  <c r="N583" i="10"/>
  <c r="D581" i="10"/>
  <c r="C581" i="10"/>
  <c r="U581" i="10" s="1"/>
  <c r="J583" i="10"/>
  <c r="M438" i="9"/>
  <c r="F437" i="9"/>
  <c r="K437" i="9" s="1"/>
  <c r="B540" i="12" l="1"/>
  <c r="J541" i="12" s="1"/>
  <c r="B438" i="9"/>
  <c r="L438" i="9"/>
  <c r="T581" i="10"/>
  <c r="H581" i="10"/>
  <c r="E582" i="10"/>
  <c r="F582" i="10" s="1"/>
  <c r="V581" i="10"/>
  <c r="K582" i="10" s="1"/>
  <c r="L583" i="10" s="1"/>
  <c r="G540" i="12" l="1"/>
  <c r="D539" i="12"/>
  <c r="C539" i="12"/>
  <c r="H539" i="12" s="1"/>
  <c r="N541" i="12"/>
  <c r="M583" i="10"/>
  <c r="B583" i="10" s="1"/>
  <c r="S582" i="10"/>
  <c r="Q582" i="10"/>
  <c r="O582" i="10"/>
  <c r="P582" i="10"/>
  <c r="R582" i="10"/>
  <c r="N439" i="9"/>
  <c r="D437" i="9"/>
  <c r="G438" i="9"/>
  <c r="C437" i="9"/>
  <c r="J439" i="9"/>
  <c r="U539" i="12" l="1"/>
  <c r="V539" i="12" s="1"/>
  <c r="T539" i="12"/>
  <c r="E540" i="12"/>
  <c r="S540" i="12" s="1"/>
  <c r="G583" i="10"/>
  <c r="D582" i="10"/>
  <c r="N584" i="10"/>
  <c r="C582" i="10"/>
  <c r="U582" i="10" s="1"/>
  <c r="J584" i="10"/>
  <c r="H437" i="9"/>
  <c r="E438" i="9"/>
  <c r="R540" i="12" l="1"/>
  <c r="M541" i="12"/>
  <c r="P540" i="12"/>
  <c r="F540" i="12"/>
  <c r="K540" i="12" s="1"/>
  <c r="L541" i="12" s="1"/>
  <c r="B541" i="12" s="1"/>
  <c r="J542" i="12" s="1"/>
  <c r="Q540" i="12"/>
  <c r="O540" i="12"/>
  <c r="E583" i="10"/>
  <c r="F583" i="10" s="1"/>
  <c r="T582" i="10"/>
  <c r="H582" i="10"/>
  <c r="V582" i="10"/>
  <c r="M439" i="9"/>
  <c r="F438" i="9"/>
  <c r="K438" i="9" s="1"/>
  <c r="K583" i="10" l="1"/>
  <c r="L584" i="10" s="1"/>
  <c r="C540" i="12"/>
  <c r="E541" i="12" s="1"/>
  <c r="D540" i="12"/>
  <c r="G541" i="12"/>
  <c r="N542" i="12"/>
  <c r="L439" i="9"/>
  <c r="B439" i="9"/>
  <c r="M584" i="10"/>
  <c r="B584" i="10" s="1"/>
  <c r="O583" i="10"/>
  <c r="P583" i="10"/>
  <c r="S583" i="10"/>
  <c r="Q583" i="10"/>
  <c r="R583" i="10"/>
  <c r="T540" i="12" l="1"/>
  <c r="U540" i="12"/>
  <c r="V540" i="12" s="1"/>
  <c r="H540" i="12"/>
  <c r="Q541" i="12"/>
  <c r="F541" i="12"/>
  <c r="K541" i="12" s="1"/>
  <c r="L542" i="12" s="1"/>
  <c r="S541" i="12"/>
  <c r="O541" i="12"/>
  <c r="R541" i="12"/>
  <c r="M542" i="12"/>
  <c r="P541" i="12"/>
  <c r="N585" i="10"/>
  <c r="G584" i="10"/>
  <c r="D583" i="10"/>
  <c r="C583" i="10"/>
  <c r="U583" i="10" s="1"/>
  <c r="J585" i="10"/>
  <c r="C438" i="9"/>
  <c r="N440" i="9"/>
  <c r="G439" i="9"/>
  <c r="D438" i="9"/>
  <c r="J440" i="9"/>
  <c r="B542" i="12" l="1"/>
  <c r="E439" i="9"/>
  <c r="H438" i="9"/>
  <c r="T583" i="10"/>
  <c r="H583" i="10"/>
  <c r="E584" i="10"/>
  <c r="F584" i="10" s="1"/>
  <c r="V583" i="10"/>
  <c r="K584" i="10" s="1"/>
  <c r="L585" i="10" s="1"/>
  <c r="J543" i="12" l="1"/>
  <c r="C541" i="12"/>
  <c r="N543" i="12"/>
  <c r="G542" i="12"/>
  <c r="D541" i="12"/>
  <c r="R584" i="10"/>
  <c r="Q584" i="10"/>
  <c r="M585" i="10"/>
  <c r="B585" i="10" s="1"/>
  <c r="O584" i="10"/>
  <c r="S584" i="10"/>
  <c r="P584" i="10"/>
  <c r="F439" i="9"/>
  <c r="K439" i="9" s="1"/>
  <c r="M440" i="9"/>
  <c r="H541" i="12" l="1"/>
  <c r="E542" i="12"/>
  <c r="T541" i="12"/>
  <c r="U541" i="12"/>
  <c r="V541" i="12" s="1"/>
  <c r="L440" i="9"/>
  <c r="B440" i="9"/>
  <c r="G585" i="10"/>
  <c r="N586" i="10"/>
  <c r="D584" i="10"/>
  <c r="C584" i="10"/>
  <c r="U584" i="10" s="1"/>
  <c r="J586" i="10"/>
  <c r="F542" i="12" l="1"/>
  <c r="K542" i="12" s="1"/>
  <c r="L543" i="12" s="1"/>
  <c r="O542" i="12"/>
  <c r="R542" i="12"/>
  <c r="M543" i="12"/>
  <c r="Q542" i="12"/>
  <c r="S542" i="12"/>
  <c r="P542" i="12"/>
  <c r="T584" i="10"/>
  <c r="E585" i="10"/>
  <c r="F585" i="10" s="1"/>
  <c r="H584" i="10"/>
  <c r="V584" i="10"/>
  <c r="G440" i="9"/>
  <c r="N441" i="9"/>
  <c r="D439" i="9"/>
  <c r="C439" i="9"/>
  <c r="J441" i="9"/>
  <c r="K585" i="10" l="1"/>
  <c r="L586" i="10" s="1"/>
  <c r="B543" i="12"/>
  <c r="O585" i="10"/>
  <c r="P585" i="10"/>
  <c r="R585" i="10"/>
  <c r="S585" i="10"/>
  <c r="M586" i="10"/>
  <c r="B586" i="10" s="1"/>
  <c r="Q585" i="10"/>
  <c r="E440" i="9"/>
  <c r="H439" i="9"/>
  <c r="J544" i="12" l="1"/>
  <c r="G543" i="12"/>
  <c r="D542" i="12"/>
  <c r="C542" i="12"/>
  <c r="N544" i="12"/>
  <c r="G586" i="10"/>
  <c r="N587" i="10"/>
  <c r="D585" i="10"/>
  <c r="C585" i="10"/>
  <c r="U585" i="10" s="1"/>
  <c r="J587" i="10"/>
  <c r="F440" i="9"/>
  <c r="K440" i="9" s="1"/>
  <c r="M441" i="9"/>
  <c r="U542" i="12" l="1"/>
  <c r="V542" i="12" s="1"/>
  <c r="E543" i="12"/>
  <c r="T542" i="12"/>
  <c r="H542" i="12"/>
  <c r="H585" i="10"/>
  <c r="E586" i="10"/>
  <c r="F586" i="10" s="1"/>
  <c r="T585" i="10"/>
  <c r="V585" i="10"/>
  <c r="K586" i="10" s="1"/>
  <c r="L587" i="10" s="1"/>
  <c r="L441" i="9"/>
  <c r="B441" i="9"/>
  <c r="Q543" i="12" l="1"/>
  <c r="P543" i="12"/>
  <c r="M544" i="12"/>
  <c r="S543" i="12"/>
  <c r="R543" i="12"/>
  <c r="F543" i="12"/>
  <c r="K543" i="12" s="1"/>
  <c r="L544" i="12" s="1"/>
  <c r="B544" i="12" s="1"/>
  <c r="O543" i="12"/>
  <c r="D440" i="9"/>
  <c r="G441" i="9"/>
  <c r="N442" i="9"/>
  <c r="C440" i="9"/>
  <c r="J442" i="9"/>
  <c r="S586" i="10"/>
  <c r="R586" i="10"/>
  <c r="M587" i="10"/>
  <c r="B587" i="10" s="1"/>
  <c r="Q586" i="10"/>
  <c r="P586" i="10"/>
  <c r="O586" i="10"/>
  <c r="G544" i="12" l="1"/>
  <c r="C543" i="12"/>
  <c r="D543" i="12"/>
  <c r="N545" i="12"/>
  <c r="J545" i="12"/>
  <c r="G587" i="10"/>
  <c r="D586" i="10"/>
  <c r="N588" i="10"/>
  <c r="C586" i="10"/>
  <c r="U586" i="10" s="1"/>
  <c r="J588" i="10"/>
  <c r="E441" i="9"/>
  <c r="H440" i="9"/>
  <c r="T543" i="12" l="1"/>
  <c r="H543" i="12"/>
  <c r="U543" i="12"/>
  <c r="V543" i="12" s="1"/>
  <c r="E544" i="12"/>
  <c r="T586" i="10"/>
  <c r="E587" i="10"/>
  <c r="F587" i="10" s="1"/>
  <c r="H586" i="10"/>
  <c r="V586" i="10"/>
  <c r="K587" i="10" s="1"/>
  <c r="L588" i="10" s="1"/>
  <c r="F441" i="9"/>
  <c r="K441" i="9" s="1"/>
  <c r="M442" i="9"/>
  <c r="Q544" i="12" l="1"/>
  <c r="P544" i="12"/>
  <c r="M545" i="12"/>
  <c r="R544" i="12"/>
  <c r="O544" i="12"/>
  <c r="S544" i="12"/>
  <c r="F544" i="12"/>
  <c r="K544" i="12" s="1"/>
  <c r="L545" i="12" s="1"/>
  <c r="B545" i="12" s="1"/>
  <c r="L442" i="9"/>
  <c r="B442" i="9"/>
  <c r="Q587" i="10"/>
  <c r="R587" i="10"/>
  <c r="O587" i="10"/>
  <c r="P587" i="10"/>
  <c r="M588" i="10"/>
  <c r="B588" i="10" s="1"/>
  <c r="S587" i="10"/>
  <c r="N546" i="12" l="1"/>
  <c r="D544" i="12"/>
  <c r="J546" i="12"/>
  <c r="C544" i="12"/>
  <c r="G545" i="12"/>
  <c r="N589" i="10"/>
  <c r="G588" i="10"/>
  <c r="D587" i="10"/>
  <c r="C587" i="10"/>
  <c r="U587" i="10" s="1"/>
  <c r="J589" i="10"/>
  <c r="D441" i="9"/>
  <c r="G442" i="9"/>
  <c r="N443" i="9"/>
  <c r="C441" i="9"/>
  <c r="J443" i="9"/>
  <c r="E545" i="12" l="1"/>
  <c r="U544" i="12"/>
  <c r="V544" i="12" s="1"/>
  <c r="T544" i="12"/>
  <c r="H544" i="12"/>
  <c r="E588" i="10"/>
  <c r="F588" i="10" s="1"/>
  <c r="H587" i="10"/>
  <c r="T587" i="10"/>
  <c r="V587" i="10"/>
  <c r="K588" i="10" s="1"/>
  <c r="L589" i="10" s="1"/>
  <c r="H441" i="9"/>
  <c r="E442" i="9"/>
  <c r="M546" i="12" l="1"/>
  <c r="S545" i="12"/>
  <c r="R545" i="12"/>
  <c r="F545" i="12"/>
  <c r="K545" i="12" s="1"/>
  <c r="L546" i="12" s="1"/>
  <c r="Q545" i="12"/>
  <c r="O545" i="12"/>
  <c r="P545" i="12"/>
  <c r="M443" i="9"/>
  <c r="F442" i="9"/>
  <c r="K442" i="9" s="1"/>
  <c r="O588" i="10"/>
  <c r="M589" i="10"/>
  <c r="B589" i="10" s="1"/>
  <c r="P588" i="10"/>
  <c r="S588" i="10"/>
  <c r="R588" i="10"/>
  <c r="Q588" i="10"/>
  <c r="B546" i="12" l="1"/>
  <c r="J547" i="12" s="1"/>
  <c r="N590" i="10"/>
  <c r="G589" i="10"/>
  <c r="D588" i="10"/>
  <c r="C588" i="10"/>
  <c r="U588" i="10" s="1"/>
  <c r="J590" i="10"/>
  <c r="B443" i="9"/>
  <c r="L443" i="9"/>
  <c r="G546" i="12" l="1"/>
  <c r="C545" i="12"/>
  <c r="E546" i="12" s="1"/>
  <c r="D545" i="12"/>
  <c r="N547" i="12"/>
  <c r="T588" i="10"/>
  <c r="E589" i="10"/>
  <c r="F589" i="10" s="1"/>
  <c r="H588" i="10"/>
  <c r="V588" i="10"/>
  <c r="K589" i="10" s="1"/>
  <c r="L590" i="10" s="1"/>
  <c r="G443" i="9"/>
  <c r="N444" i="9"/>
  <c r="D442" i="9"/>
  <c r="C442" i="9"/>
  <c r="J444" i="9"/>
  <c r="U545" i="12" l="1"/>
  <c r="V545" i="12" s="1"/>
  <c r="T545" i="12"/>
  <c r="H545" i="12"/>
  <c r="S546" i="12"/>
  <c r="O546" i="12"/>
  <c r="M547" i="12"/>
  <c r="Q546" i="12"/>
  <c r="R546" i="12"/>
  <c r="F546" i="12"/>
  <c r="K546" i="12" s="1"/>
  <c r="L547" i="12" s="1"/>
  <c r="P546" i="12"/>
  <c r="O589" i="10"/>
  <c r="M590" i="10"/>
  <c r="B590" i="10" s="1"/>
  <c r="R589" i="10"/>
  <c r="Q589" i="10"/>
  <c r="S589" i="10"/>
  <c r="P589" i="10"/>
  <c r="E443" i="9"/>
  <c r="H442" i="9"/>
  <c r="B547" i="12" l="1"/>
  <c r="D546" i="12" s="1"/>
  <c r="N591" i="10"/>
  <c r="G590" i="10"/>
  <c r="D589" i="10"/>
  <c r="C589" i="10"/>
  <c r="U589" i="10" s="1"/>
  <c r="J591" i="10"/>
  <c r="F443" i="9"/>
  <c r="K443" i="9" s="1"/>
  <c r="M444" i="9"/>
  <c r="J548" i="12" l="1"/>
  <c r="N548" i="12"/>
  <c r="C546" i="12"/>
  <c r="T546" i="12" s="1"/>
  <c r="G547" i="12"/>
  <c r="L444" i="9"/>
  <c r="B444" i="9"/>
  <c r="H589" i="10"/>
  <c r="E590" i="10"/>
  <c r="F590" i="10" s="1"/>
  <c r="T589" i="10"/>
  <c r="V589" i="10"/>
  <c r="K590" i="10" l="1"/>
  <c r="L591" i="10" s="1"/>
  <c r="E547" i="12"/>
  <c r="R547" i="12" s="1"/>
  <c r="U546" i="12"/>
  <c r="V546" i="12" s="1"/>
  <c r="H546" i="12"/>
  <c r="S590" i="10"/>
  <c r="Q590" i="10"/>
  <c r="P590" i="10"/>
  <c r="O590" i="10"/>
  <c r="M591" i="10"/>
  <c r="B591" i="10" s="1"/>
  <c r="R590" i="10"/>
  <c r="D443" i="9"/>
  <c r="G444" i="9"/>
  <c r="N445" i="9"/>
  <c r="C443" i="9"/>
  <c r="J445" i="9"/>
  <c r="P547" i="12" l="1"/>
  <c r="F547" i="12"/>
  <c r="K547" i="12" s="1"/>
  <c r="L548" i="12" s="1"/>
  <c r="Q547" i="12"/>
  <c r="S547" i="12"/>
  <c r="O547" i="12"/>
  <c r="M548" i="12"/>
  <c r="G591" i="10"/>
  <c r="D590" i="10"/>
  <c r="N592" i="10"/>
  <c r="C590" i="10"/>
  <c r="U590" i="10" s="1"/>
  <c r="J592" i="10"/>
  <c r="H443" i="9"/>
  <c r="E444" i="9"/>
  <c r="B548" i="12" l="1"/>
  <c r="J549" i="12" s="1"/>
  <c r="E591" i="10"/>
  <c r="F591" i="10" s="1"/>
  <c r="H590" i="10"/>
  <c r="T590" i="10"/>
  <c r="V590" i="10"/>
  <c r="K591" i="10" s="1"/>
  <c r="L592" i="10" s="1"/>
  <c r="M445" i="9"/>
  <c r="F444" i="9"/>
  <c r="K444" i="9" s="1"/>
  <c r="C547" i="12" l="1"/>
  <c r="E548" i="12" s="1"/>
  <c r="F548" i="12" s="1"/>
  <c r="K548" i="12" s="1"/>
  <c r="L549" i="12" s="1"/>
  <c r="G548" i="12"/>
  <c r="D547" i="12"/>
  <c r="N549" i="12"/>
  <c r="L445" i="9"/>
  <c r="B445" i="9"/>
  <c r="S591" i="10"/>
  <c r="Q591" i="10"/>
  <c r="P591" i="10"/>
  <c r="M592" i="10"/>
  <c r="B592" i="10" s="1"/>
  <c r="O591" i="10"/>
  <c r="R591" i="10"/>
  <c r="O548" i="12" l="1"/>
  <c r="T547" i="12"/>
  <c r="U547" i="12"/>
  <c r="V547" i="12" s="1"/>
  <c r="H547" i="12"/>
  <c r="M549" i="12"/>
  <c r="B549" i="12" s="1"/>
  <c r="D548" i="12" s="1"/>
  <c r="P548" i="12"/>
  <c r="Q548" i="12"/>
  <c r="R548" i="12"/>
  <c r="S548" i="12"/>
  <c r="N593" i="10"/>
  <c r="D591" i="10"/>
  <c r="G592" i="10"/>
  <c r="C591" i="10"/>
  <c r="U591" i="10" s="1"/>
  <c r="J593" i="10"/>
  <c r="G445" i="9"/>
  <c r="D444" i="9"/>
  <c r="N446" i="9"/>
  <c r="C444" i="9"/>
  <c r="J446" i="9"/>
  <c r="C548" i="12" l="1"/>
  <c r="G549" i="12"/>
  <c r="J550" i="12"/>
  <c r="N550" i="12"/>
  <c r="H548" i="12"/>
  <c r="U548" i="12"/>
  <c r="V548" i="12" s="1"/>
  <c r="E549" i="12"/>
  <c r="T548" i="12"/>
  <c r="H591" i="10"/>
  <c r="E592" i="10"/>
  <c r="F592" i="10" s="1"/>
  <c r="V591" i="10"/>
  <c r="T591" i="10"/>
  <c r="E445" i="9"/>
  <c r="H444" i="9"/>
  <c r="K592" i="10" l="1"/>
  <c r="L593" i="10" s="1"/>
  <c r="O549" i="12"/>
  <c r="F549" i="12"/>
  <c r="K549" i="12" s="1"/>
  <c r="L550" i="12" s="1"/>
  <c r="Q549" i="12"/>
  <c r="R549" i="12"/>
  <c r="M550" i="12"/>
  <c r="P549" i="12"/>
  <c r="S549" i="12"/>
  <c r="R592" i="10"/>
  <c r="O592" i="10"/>
  <c r="M593" i="10"/>
  <c r="B593" i="10" s="1"/>
  <c r="S592" i="10"/>
  <c r="Q592" i="10"/>
  <c r="P592" i="10"/>
  <c r="F445" i="9"/>
  <c r="K445" i="9" s="1"/>
  <c r="M446" i="9"/>
  <c r="B550" i="12" l="1"/>
  <c r="J551" i="12" s="1"/>
  <c r="N594" i="10"/>
  <c r="D592" i="10"/>
  <c r="G593" i="10"/>
  <c r="C592" i="10"/>
  <c r="U592" i="10" s="1"/>
  <c r="J594" i="10"/>
  <c r="L446" i="9"/>
  <c r="B446" i="9"/>
  <c r="D549" i="12" l="1"/>
  <c r="N551" i="12"/>
  <c r="C549" i="12"/>
  <c r="G550" i="12"/>
  <c r="H592" i="10"/>
  <c r="T592" i="10"/>
  <c r="E593" i="10"/>
  <c r="F593" i="10" s="1"/>
  <c r="V592" i="10"/>
  <c r="K593" i="10" s="1"/>
  <c r="L594" i="10" s="1"/>
  <c r="D445" i="9"/>
  <c r="N447" i="9"/>
  <c r="G446" i="9"/>
  <c r="C445" i="9"/>
  <c r="J447" i="9"/>
  <c r="T549" i="12" l="1"/>
  <c r="E550" i="12"/>
  <c r="H549" i="12"/>
  <c r="U549" i="12"/>
  <c r="V549" i="12" s="1"/>
  <c r="S593" i="10"/>
  <c r="M594" i="10"/>
  <c r="B594" i="10" s="1"/>
  <c r="P593" i="10"/>
  <c r="R593" i="10"/>
  <c r="O593" i="10"/>
  <c r="Q593" i="10"/>
  <c r="H445" i="9"/>
  <c r="E446" i="9"/>
  <c r="M551" i="12" l="1"/>
  <c r="Q550" i="12"/>
  <c r="F550" i="12"/>
  <c r="K550" i="12" s="1"/>
  <c r="L551" i="12" s="1"/>
  <c r="P550" i="12"/>
  <c r="R550" i="12"/>
  <c r="O550" i="12"/>
  <c r="S550" i="12"/>
  <c r="D593" i="10"/>
  <c r="G594" i="10"/>
  <c r="N595" i="10"/>
  <c r="C593" i="10"/>
  <c r="U593" i="10" s="1"/>
  <c r="J595" i="10"/>
  <c r="M447" i="9"/>
  <c r="F446" i="9"/>
  <c r="K446" i="9" s="1"/>
  <c r="B551" i="12" l="1"/>
  <c r="N552" i="12" s="1"/>
  <c r="T593" i="10"/>
  <c r="H593" i="10"/>
  <c r="E594" i="10"/>
  <c r="F594" i="10" s="1"/>
  <c r="V593" i="10"/>
  <c r="K594" i="10" s="1"/>
  <c r="L595" i="10" s="1"/>
  <c r="L447" i="9"/>
  <c r="B447" i="9"/>
  <c r="G551" i="12" l="1"/>
  <c r="J552" i="12"/>
  <c r="D550" i="12"/>
  <c r="C550" i="12"/>
  <c r="H550" i="12" s="1"/>
  <c r="M595" i="10"/>
  <c r="B595" i="10" s="1"/>
  <c r="O594" i="10"/>
  <c r="Q594" i="10"/>
  <c r="P594" i="10"/>
  <c r="R594" i="10"/>
  <c r="S594" i="10"/>
  <c r="D446" i="9"/>
  <c r="N448" i="9"/>
  <c r="G447" i="9"/>
  <c r="C446" i="9"/>
  <c r="J448" i="9"/>
  <c r="U550" i="12" l="1"/>
  <c r="V550" i="12" s="1"/>
  <c r="T550" i="12"/>
  <c r="E551" i="12"/>
  <c r="P551" i="12" s="1"/>
  <c r="N596" i="10"/>
  <c r="D594" i="10"/>
  <c r="G595" i="10"/>
  <c r="C594" i="10"/>
  <c r="U594" i="10" s="1"/>
  <c r="J596" i="10"/>
  <c r="E447" i="9"/>
  <c r="H446" i="9"/>
  <c r="S551" i="12" l="1"/>
  <c r="R551" i="12"/>
  <c r="M552" i="12"/>
  <c r="F551" i="12"/>
  <c r="K551" i="12" s="1"/>
  <c r="L552" i="12" s="1"/>
  <c r="O551" i="12"/>
  <c r="Q551" i="12"/>
  <c r="E595" i="10"/>
  <c r="F595" i="10" s="1"/>
  <c r="H594" i="10"/>
  <c r="T594" i="10"/>
  <c r="V594" i="10"/>
  <c r="M448" i="9"/>
  <c r="F447" i="9"/>
  <c r="K447" i="9" s="1"/>
  <c r="K595" i="10" l="1"/>
  <c r="L596" i="10" s="1"/>
  <c r="B552" i="12"/>
  <c r="D551" i="12" s="1"/>
  <c r="L448" i="9"/>
  <c r="B448" i="9"/>
  <c r="M596" i="10"/>
  <c r="B596" i="10" s="1"/>
  <c r="R595" i="10"/>
  <c r="S595" i="10"/>
  <c r="Q595" i="10"/>
  <c r="O595" i="10"/>
  <c r="P595" i="10"/>
  <c r="C551" i="12" l="1"/>
  <c r="T551" i="12" s="1"/>
  <c r="J553" i="12"/>
  <c r="G552" i="12"/>
  <c r="N553" i="12"/>
  <c r="U551" i="12"/>
  <c r="V551" i="12" s="1"/>
  <c r="E552" i="12"/>
  <c r="Q552" i="12" s="1"/>
  <c r="H551" i="12"/>
  <c r="G596" i="10"/>
  <c r="D595" i="10"/>
  <c r="N597" i="10"/>
  <c r="C595" i="10"/>
  <c r="U595" i="10" s="1"/>
  <c r="J597" i="10"/>
  <c r="D447" i="9"/>
  <c r="N449" i="9"/>
  <c r="G448" i="9"/>
  <c r="C447" i="9"/>
  <c r="J449" i="9"/>
  <c r="S552" i="12" l="1"/>
  <c r="M553" i="12"/>
  <c r="O552" i="12"/>
  <c r="P552" i="12"/>
  <c r="F552" i="12"/>
  <c r="K552" i="12" s="1"/>
  <c r="L553" i="12" s="1"/>
  <c r="B553" i="12" s="1"/>
  <c r="N554" i="12" s="1"/>
  <c r="R552" i="12"/>
  <c r="T595" i="10"/>
  <c r="E596" i="10"/>
  <c r="F596" i="10" s="1"/>
  <c r="H595" i="10"/>
  <c r="V595" i="10"/>
  <c r="E448" i="9"/>
  <c r="H447" i="9"/>
  <c r="K596" i="10" l="1"/>
  <c r="L597" i="10" s="1"/>
  <c r="D552" i="12"/>
  <c r="C552" i="12"/>
  <c r="G553" i="12"/>
  <c r="J554" i="12"/>
  <c r="U552" i="12"/>
  <c r="V552" i="12" s="1"/>
  <c r="H552" i="12"/>
  <c r="T552" i="12"/>
  <c r="E553" i="12"/>
  <c r="F448" i="9"/>
  <c r="K448" i="9" s="1"/>
  <c r="M449" i="9"/>
  <c r="S596" i="10"/>
  <c r="P596" i="10"/>
  <c r="M597" i="10"/>
  <c r="B597" i="10" s="1"/>
  <c r="O596" i="10"/>
  <c r="Q596" i="10"/>
  <c r="R596" i="10"/>
  <c r="R553" i="12" l="1"/>
  <c r="P553" i="12"/>
  <c r="M554" i="12"/>
  <c r="F553" i="12"/>
  <c r="K553" i="12" s="1"/>
  <c r="L554" i="12" s="1"/>
  <c r="B554" i="12" s="1"/>
  <c r="Q553" i="12"/>
  <c r="O553" i="12"/>
  <c r="S553" i="12"/>
  <c r="G597" i="10"/>
  <c r="N598" i="10"/>
  <c r="C596" i="10"/>
  <c r="U596" i="10" s="1"/>
  <c r="D596" i="10"/>
  <c r="J598" i="10"/>
  <c r="B449" i="9"/>
  <c r="L449" i="9"/>
  <c r="G554" i="12" l="1"/>
  <c r="N555" i="12"/>
  <c r="J555" i="12"/>
  <c r="C553" i="12"/>
  <c r="D553" i="12"/>
  <c r="G449" i="9"/>
  <c r="D448" i="9"/>
  <c r="N450" i="9"/>
  <c r="C448" i="9"/>
  <c r="J450" i="9"/>
  <c r="T596" i="10"/>
  <c r="E597" i="10"/>
  <c r="F597" i="10" s="1"/>
  <c r="H596" i="10"/>
  <c r="V596" i="10"/>
  <c r="K597" i="10" s="1"/>
  <c r="L598" i="10" s="1"/>
  <c r="E554" i="12" l="1"/>
  <c r="T553" i="12"/>
  <c r="U553" i="12"/>
  <c r="V553" i="12" s="1"/>
  <c r="H553" i="12"/>
  <c r="H448" i="9"/>
  <c r="E449" i="9"/>
  <c r="P597" i="10"/>
  <c r="S597" i="10"/>
  <c r="O597" i="10"/>
  <c r="R597" i="10"/>
  <c r="M598" i="10"/>
  <c r="B598" i="10" s="1"/>
  <c r="Q597" i="10"/>
  <c r="R554" i="12" l="1"/>
  <c r="Q554" i="12"/>
  <c r="O554" i="12"/>
  <c r="F554" i="12"/>
  <c r="K554" i="12" s="1"/>
  <c r="L555" i="12" s="1"/>
  <c r="P554" i="12"/>
  <c r="S554" i="12"/>
  <c r="M555" i="12"/>
  <c r="N599" i="10"/>
  <c r="D597" i="10"/>
  <c r="G598" i="10"/>
  <c r="C597" i="10"/>
  <c r="U597" i="10" s="1"/>
  <c r="J599" i="10"/>
  <c r="F449" i="9"/>
  <c r="K449" i="9" s="1"/>
  <c r="M450" i="9"/>
  <c r="B555" i="12" l="1"/>
  <c r="G555" i="12" s="1"/>
  <c r="L450" i="9"/>
  <c r="B450" i="9"/>
  <c r="E598" i="10"/>
  <c r="F598" i="10" s="1"/>
  <c r="H597" i="10"/>
  <c r="T597" i="10"/>
  <c r="V597" i="10"/>
  <c r="K598" i="10" s="1"/>
  <c r="L599" i="10" s="1"/>
  <c r="C554" i="12" l="1"/>
  <c r="T554" i="12" s="1"/>
  <c r="D554" i="12"/>
  <c r="N556" i="12"/>
  <c r="J556" i="12"/>
  <c r="M599" i="10"/>
  <c r="B599" i="10" s="1"/>
  <c r="P598" i="10"/>
  <c r="R598" i="10"/>
  <c r="O598" i="10"/>
  <c r="S598" i="10"/>
  <c r="Q598" i="10"/>
  <c r="G450" i="9"/>
  <c r="N451" i="9"/>
  <c r="D449" i="9"/>
  <c r="C449" i="9"/>
  <c r="J451" i="9"/>
  <c r="E555" i="12" l="1"/>
  <c r="R555" i="12" s="1"/>
  <c r="H554" i="12"/>
  <c r="U554" i="12"/>
  <c r="V554" i="12" s="1"/>
  <c r="N600" i="10"/>
  <c r="G599" i="10"/>
  <c r="D598" i="10"/>
  <c r="C598" i="10"/>
  <c r="U598" i="10" s="1"/>
  <c r="J600" i="10"/>
  <c r="E450" i="9"/>
  <c r="H449" i="9"/>
  <c r="O555" i="12" l="1"/>
  <c r="S555" i="12"/>
  <c r="F555" i="12"/>
  <c r="K555" i="12" s="1"/>
  <c r="L556" i="12" s="1"/>
  <c r="M556" i="12"/>
  <c r="Q555" i="12"/>
  <c r="P555" i="12"/>
  <c r="M451" i="9"/>
  <c r="F450" i="9"/>
  <c r="K450" i="9" s="1"/>
  <c r="T598" i="10"/>
  <c r="E599" i="10"/>
  <c r="F599" i="10" s="1"/>
  <c r="H598" i="10"/>
  <c r="V598" i="10"/>
  <c r="K599" i="10" s="1"/>
  <c r="L600" i="10" s="1"/>
  <c r="B556" i="12" l="1"/>
  <c r="N557" i="12" s="1"/>
  <c r="M600" i="10"/>
  <c r="B600" i="10" s="1"/>
  <c r="P599" i="10"/>
  <c r="S599" i="10"/>
  <c r="R599" i="10"/>
  <c r="Q599" i="10"/>
  <c r="O599" i="10"/>
  <c r="L451" i="9"/>
  <c r="B451" i="9"/>
  <c r="G556" i="12" l="1"/>
  <c r="D555" i="12"/>
  <c r="J557" i="12"/>
  <c r="C555" i="12"/>
  <c r="E556" i="12" s="1"/>
  <c r="D599" i="10"/>
  <c r="G600" i="10"/>
  <c r="N601" i="10"/>
  <c r="C599" i="10"/>
  <c r="U599" i="10" s="1"/>
  <c r="J601" i="10"/>
  <c r="N452" i="9"/>
  <c r="D450" i="9"/>
  <c r="G451" i="9"/>
  <c r="C450" i="9"/>
  <c r="J452" i="9"/>
  <c r="O556" i="12" l="1"/>
  <c r="P556" i="12"/>
  <c r="F556" i="12"/>
  <c r="K556" i="12" s="1"/>
  <c r="L557" i="12" s="1"/>
  <c r="M557" i="12"/>
  <c r="R556" i="12"/>
  <c r="Q556" i="12"/>
  <c r="U555" i="12"/>
  <c r="V555" i="12" s="1"/>
  <c r="T555" i="12"/>
  <c r="H555" i="12"/>
  <c r="S556" i="12"/>
  <c r="E600" i="10"/>
  <c r="F600" i="10" s="1"/>
  <c r="T599" i="10"/>
  <c r="H599" i="10"/>
  <c r="V599" i="10"/>
  <c r="K600" i="10" s="1"/>
  <c r="L601" i="10" s="1"/>
  <c r="H450" i="9"/>
  <c r="E451" i="9"/>
  <c r="B557" i="12" l="1"/>
  <c r="C556" i="12" s="1"/>
  <c r="E557" i="12" s="1"/>
  <c r="O600" i="10"/>
  <c r="R600" i="10"/>
  <c r="P600" i="10"/>
  <c r="M601" i="10"/>
  <c r="B601" i="10" s="1"/>
  <c r="Q600" i="10"/>
  <c r="S600" i="10"/>
  <c r="F451" i="9"/>
  <c r="K451" i="9" s="1"/>
  <c r="M452" i="9"/>
  <c r="H556" i="12" l="1"/>
  <c r="T556" i="12"/>
  <c r="U556" i="12"/>
  <c r="V556" i="12" s="1"/>
  <c r="N558" i="12"/>
  <c r="D556" i="12"/>
  <c r="G557" i="12"/>
  <c r="P557" i="12" s="1"/>
  <c r="J558" i="12"/>
  <c r="M558" i="12"/>
  <c r="F557" i="12"/>
  <c r="K557" i="12" s="1"/>
  <c r="L558" i="12" s="1"/>
  <c r="G601" i="10"/>
  <c r="D600" i="10"/>
  <c r="N602" i="10"/>
  <c r="C600" i="10"/>
  <c r="U600" i="10" s="1"/>
  <c r="J602" i="10"/>
  <c r="L452" i="9"/>
  <c r="B452" i="9"/>
  <c r="S557" i="12" l="1"/>
  <c r="B558" i="12"/>
  <c r="C557" i="12" s="1"/>
  <c r="H557" i="12" s="1"/>
  <c r="O557" i="12"/>
  <c r="Q557" i="12"/>
  <c r="R557" i="12"/>
  <c r="T600" i="10"/>
  <c r="E601" i="10"/>
  <c r="F601" i="10" s="1"/>
  <c r="H600" i="10"/>
  <c r="V600" i="10"/>
  <c r="D451" i="9"/>
  <c r="N453" i="9"/>
  <c r="G452" i="9"/>
  <c r="C451" i="9"/>
  <c r="J453" i="9"/>
  <c r="K601" i="10" l="1"/>
  <c r="L602" i="10" s="1"/>
  <c r="E558" i="12"/>
  <c r="M559" i="12" s="1"/>
  <c r="N559" i="12"/>
  <c r="U557" i="12"/>
  <c r="V557" i="12" s="1"/>
  <c r="J559" i="12"/>
  <c r="D557" i="12"/>
  <c r="G558" i="12"/>
  <c r="T557" i="12"/>
  <c r="O601" i="10"/>
  <c r="R601" i="10"/>
  <c r="Q601" i="10"/>
  <c r="S601" i="10"/>
  <c r="P601" i="10"/>
  <c r="M602" i="10"/>
  <c r="B602" i="10" s="1"/>
  <c r="E452" i="9"/>
  <c r="H451" i="9"/>
  <c r="F558" i="12" l="1"/>
  <c r="K558" i="12" s="1"/>
  <c r="L559" i="12" s="1"/>
  <c r="B559" i="12" s="1"/>
  <c r="N560" i="12" s="1"/>
  <c r="S558" i="12"/>
  <c r="P558" i="12"/>
  <c r="Q558" i="12"/>
  <c r="O558" i="12"/>
  <c r="R558" i="12"/>
  <c r="N603" i="10"/>
  <c r="G602" i="10"/>
  <c r="D601" i="10"/>
  <c r="C601" i="10"/>
  <c r="U601" i="10" s="1"/>
  <c r="J603" i="10"/>
  <c r="M453" i="9"/>
  <c r="F452" i="9"/>
  <c r="K452" i="9" s="1"/>
  <c r="G559" i="12" l="1"/>
  <c r="J560" i="12"/>
  <c r="D558" i="12"/>
  <c r="C558" i="12"/>
  <c r="T558" i="12" s="1"/>
  <c r="T601" i="10"/>
  <c r="H601" i="10"/>
  <c r="E602" i="10"/>
  <c r="F602" i="10" s="1"/>
  <c r="V601" i="10"/>
  <c r="K602" i="10" s="1"/>
  <c r="L603" i="10" s="1"/>
  <c r="L453" i="9"/>
  <c r="B453" i="9"/>
  <c r="E559" i="12" l="1"/>
  <c r="F559" i="12" s="1"/>
  <c r="K559" i="12" s="1"/>
  <c r="L560" i="12" s="1"/>
  <c r="H558" i="12"/>
  <c r="U558" i="12"/>
  <c r="V558" i="12" s="1"/>
  <c r="M603" i="10"/>
  <c r="B603" i="10" s="1"/>
  <c r="R602" i="10"/>
  <c r="Q602" i="10"/>
  <c r="S602" i="10"/>
  <c r="P602" i="10"/>
  <c r="O602" i="10"/>
  <c r="D452" i="9"/>
  <c r="G453" i="9"/>
  <c r="N454" i="9"/>
  <c r="C452" i="9"/>
  <c r="J454" i="9"/>
  <c r="O559" i="12" l="1"/>
  <c r="Q559" i="12"/>
  <c r="M560" i="12"/>
  <c r="B560" i="12" s="1"/>
  <c r="J561" i="12" s="1"/>
  <c r="R559" i="12"/>
  <c r="S559" i="12"/>
  <c r="P559" i="12"/>
  <c r="D602" i="10"/>
  <c r="N604" i="10"/>
  <c r="G603" i="10"/>
  <c r="C602" i="10"/>
  <c r="U602" i="10" s="1"/>
  <c r="J604" i="10"/>
  <c r="E453" i="9"/>
  <c r="H452" i="9"/>
  <c r="G560" i="12" l="1"/>
  <c r="D559" i="12"/>
  <c r="N561" i="12"/>
  <c r="C559" i="12"/>
  <c r="E560" i="12" s="1"/>
  <c r="T602" i="10"/>
  <c r="H602" i="10"/>
  <c r="E603" i="10"/>
  <c r="F603" i="10" s="1"/>
  <c r="V602" i="10"/>
  <c r="K603" i="10" s="1"/>
  <c r="L604" i="10" s="1"/>
  <c r="M454" i="9"/>
  <c r="F453" i="9"/>
  <c r="K453" i="9" s="1"/>
  <c r="H559" i="12" l="1"/>
  <c r="U559" i="12"/>
  <c r="V559" i="12" s="1"/>
  <c r="T559" i="12"/>
  <c r="M561" i="12"/>
  <c r="P560" i="12"/>
  <c r="R560" i="12"/>
  <c r="S560" i="12"/>
  <c r="Q560" i="12"/>
  <c r="F560" i="12"/>
  <c r="K560" i="12" s="1"/>
  <c r="L561" i="12" s="1"/>
  <c r="B561" i="12" s="1"/>
  <c r="O560" i="12"/>
  <c r="L454" i="9"/>
  <c r="B454" i="9"/>
  <c r="M604" i="10"/>
  <c r="B604" i="10" s="1"/>
  <c r="S603" i="10"/>
  <c r="P603" i="10"/>
  <c r="Q603" i="10"/>
  <c r="O603" i="10"/>
  <c r="R603" i="10"/>
  <c r="N562" i="12" l="1"/>
  <c r="C560" i="12"/>
  <c r="D560" i="12"/>
  <c r="J562" i="12"/>
  <c r="G561" i="12"/>
  <c r="D603" i="10"/>
  <c r="G604" i="10"/>
  <c r="N605" i="10"/>
  <c r="C603" i="10"/>
  <c r="U603" i="10" s="1"/>
  <c r="J605" i="10"/>
  <c r="N455" i="9"/>
  <c r="G454" i="9"/>
  <c r="D453" i="9"/>
  <c r="C453" i="9"/>
  <c r="J455" i="9"/>
  <c r="U560" i="12" l="1"/>
  <c r="V560" i="12" s="1"/>
  <c r="T560" i="12"/>
  <c r="E561" i="12"/>
  <c r="H560" i="12"/>
  <c r="E604" i="10"/>
  <c r="F604" i="10" s="1"/>
  <c r="V603" i="10"/>
  <c r="H603" i="10"/>
  <c r="T603" i="10"/>
  <c r="H453" i="9"/>
  <c r="E454" i="9"/>
  <c r="K604" i="10" l="1"/>
  <c r="L605" i="10" s="1"/>
  <c r="R561" i="12"/>
  <c r="P561" i="12"/>
  <c r="S561" i="12"/>
  <c r="M562" i="12"/>
  <c r="O561" i="12"/>
  <c r="F561" i="12"/>
  <c r="K561" i="12" s="1"/>
  <c r="L562" i="12" s="1"/>
  <c r="Q561" i="12"/>
  <c r="F454" i="9"/>
  <c r="K454" i="9" s="1"/>
  <c r="M455" i="9"/>
  <c r="P604" i="10"/>
  <c r="O604" i="10"/>
  <c r="M605" i="10"/>
  <c r="B605" i="10" s="1"/>
  <c r="S604" i="10"/>
  <c r="R604" i="10"/>
  <c r="Q604" i="10"/>
  <c r="B562" i="12" l="1"/>
  <c r="N563" i="12" s="1"/>
  <c r="G605" i="10"/>
  <c r="N606" i="10"/>
  <c r="D604" i="10"/>
  <c r="C604" i="10"/>
  <c r="U604" i="10" s="1"/>
  <c r="J606" i="10"/>
  <c r="B455" i="9"/>
  <c r="L455" i="9"/>
  <c r="D561" i="12" l="1"/>
  <c r="G562" i="12"/>
  <c r="C561" i="12"/>
  <c r="T561" i="12" s="1"/>
  <c r="J563" i="12"/>
  <c r="H561" i="12"/>
  <c r="E562" i="12"/>
  <c r="U561" i="12"/>
  <c r="V561" i="12" s="1"/>
  <c r="G455" i="9"/>
  <c r="N456" i="9"/>
  <c r="C454" i="9"/>
  <c r="D454" i="9"/>
  <c r="J456" i="9"/>
  <c r="E605" i="10"/>
  <c r="F605" i="10" s="1"/>
  <c r="T604" i="10"/>
  <c r="H604" i="10"/>
  <c r="V604" i="10"/>
  <c r="K605" i="10" s="1"/>
  <c r="L606" i="10" s="1"/>
  <c r="R562" i="12" l="1"/>
  <c r="O562" i="12"/>
  <c r="P562" i="12"/>
  <c r="F562" i="12"/>
  <c r="K562" i="12" s="1"/>
  <c r="L563" i="12" s="1"/>
  <c r="S562" i="12"/>
  <c r="Q562" i="12"/>
  <c r="M563" i="12"/>
  <c r="R605" i="10"/>
  <c r="S605" i="10"/>
  <c r="Q605" i="10"/>
  <c r="M606" i="10"/>
  <c r="B606" i="10" s="1"/>
  <c r="P605" i="10"/>
  <c r="O605" i="10"/>
  <c r="E455" i="9"/>
  <c r="H454" i="9"/>
  <c r="B563" i="12" l="1"/>
  <c r="N564" i="12" s="1"/>
  <c r="D605" i="10"/>
  <c r="N607" i="10"/>
  <c r="G606" i="10"/>
  <c r="C605" i="10"/>
  <c r="U605" i="10" s="1"/>
  <c r="J607" i="10"/>
  <c r="M456" i="9"/>
  <c r="F455" i="9"/>
  <c r="K455" i="9" s="1"/>
  <c r="G563" i="12" l="1"/>
  <c r="C562" i="12"/>
  <c r="J564" i="12"/>
  <c r="D562" i="12"/>
  <c r="H562" i="12"/>
  <c r="E563" i="12"/>
  <c r="T562" i="12"/>
  <c r="U562" i="12"/>
  <c r="V562" i="12" s="1"/>
  <c r="E606" i="10"/>
  <c r="F606" i="10" s="1"/>
  <c r="H605" i="10"/>
  <c r="V605" i="10"/>
  <c r="K606" i="10" s="1"/>
  <c r="L607" i="10" s="1"/>
  <c r="T605" i="10"/>
  <c r="L456" i="9"/>
  <c r="B456" i="9"/>
  <c r="S563" i="12" l="1"/>
  <c r="Q563" i="12"/>
  <c r="P563" i="12"/>
  <c r="O563" i="12"/>
  <c r="R563" i="12"/>
  <c r="F563" i="12"/>
  <c r="K563" i="12" s="1"/>
  <c r="L564" i="12" s="1"/>
  <c r="M564" i="12"/>
  <c r="G456" i="9"/>
  <c r="N457" i="9"/>
  <c r="D455" i="9"/>
  <c r="C455" i="9"/>
  <c r="J457" i="9"/>
  <c r="Q606" i="10"/>
  <c r="M607" i="10"/>
  <c r="B607" i="10" s="1"/>
  <c r="S606" i="10"/>
  <c r="P606" i="10"/>
  <c r="O606" i="10"/>
  <c r="R606" i="10"/>
  <c r="B564" i="12" l="1"/>
  <c r="C563" i="12" s="1"/>
  <c r="G607" i="10"/>
  <c r="D606" i="10"/>
  <c r="N608" i="10"/>
  <c r="C606" i="10"/>
  <c r="U606" i="10" s="1"/>
  <c r="J608" i="10"/>
  <c r="E456" i="9"/>
  <c r="H455" i="9"/>
  <c r="J565" i="12" l="1"/>
  <c r="G564" i="12"/>
  <c r="N565" i="12"/>
  <c r="D563" i="12"/>
  <c r="E564" i="12"/>
  <c r="T563" i="12"/>
  <c r="H563" i="12"/>
  <c r="U563" i="12"/>
  <c r="V563" i="12" s="1"/>
  <c r="H606" i="10"/>
  <c r="E607" i="10"/>
  <c r="F607" i="10" s="1"/>
  <c r="T606" i="10"/>
  <c r="V606" i="10"/>
  <c r="K607" i="10" s="1"/>
  <c r="L608" i="10" s="1"/>
  <c r="M457" i="9"/>
  <c r="F456" i="9"/>
  <c r="K456" i="9" s="1"/>
  <c r="M565" i="12" l="1"/>
  <c r="F564" i="12"/>
  <c r="K564" i="12" s="1"/>
  <c r="L565" i="12" s="1"/>
  <c r="P564" i="12"/>
  <c r="Q564" i="12"/>
  <c r="O564" i="12"/>
  <c r="S564" i="12"/>
  <c r="R564" i="12"/>
  <c r="L457" i="9"/>
  <c r="B457" i="9"/>
  <c r="O607" i="10"/>
  <c r="Q607" i="10"/>
  <c r="R607" i="10"/>
  <c r="S607" i="10"/>
  <c r="P607" i="10"/>
  <c r="M608" i="10"/>
  <c r="B608" i="10" s="1"/>
  <c r="B565" i="12" l="1"/>
  <c r="D564" i="12" s="1"/>
  <c r="N609" i="10"/>
  <c r="D607" i="10"/>
  <c r="G608" i="10"/>
  <c r="C607" i="10"/>
  <c r="U607" i="10" s="1"/>
  <c r="J609" i="10"/>
  <c r="G457" i="9"/>
  <c r="D456" i="9"/>
  <c r="N458" i="9"/>
  <c r="C456" i="9"/>
  <c r="J458" i="9"/>
  <c r="C564" i="12" l="1"/>
  <c r="T564" i="12" s="1"/>
  <c r="J566" i="12"/>
  <c r="G565" i="12"/>
  <c r="N566" i="12"/>
  <c r="T607" i="10"/>
  <c r="H607" i="10"/>
  <c r="V607" i="10"/>
  <c r="K608" i="10" s="1"/>
  <c r="L609" i="10" s="1"/>
  <c r="E608" i="10"/>
  <c r="F608" i="10" s="1"/>
  <c r="E457" i="9"/>
  <c r="H456" i="9"/>
  <c r="H564" i="12" l="1"/>
  <c r="E565" i="12"/>
  <c r="O565" i="12" s="1"/>
  <c r="U564" i="12"/>
  <c r="V564" i="12" s="1"/>
  <c r="O608" i="10"/>
  <c r="P608" i="10"/>
  <c r="M609" i="10"/>
  <c r="B609" i="10" s="1"/>
  <c r="S608" i="10"/>
  <c r="R608" i="10"/>
  <c r="Q608" i="10"/>
  <c r="M458" i="9"/>
  <c r="F457" i="9"/>
  <c r="K457" i="9" s="1"/>
  <c r="S565" i="12" l="1"/>
  <c r="Q565" i="12"/>
  <c r="F565" i="12"/>
  <c r="K565" i="12" s="1"/>
  <c r="L566" i="12" s="1"/>
  <c r="R565" i="12"/>
  <c r="P565" i="12"/>
  <c r="M566" i="12"/>
  <c r="G609" i="10"/>
  <c r="N610" i="10"/>
  <c r="D608" i="10"/>
  <c r="C608" i="10"/>
  <c r="U608" i="10" s="1"/>
  <c r="J610" i="10"/>
  <c r="B458" i="9"/>
  <c r="L458" i="9"/>
  <c r="B566" i="12" l="1"/>
  <c r="J567" i="12" s="1"/>
  <c r="G458" i="9"/>
  <c r="N459" i="9"/>
  <c r="D457" i="9"/>
  <c r="C457" i="9"/>
  <c r="J459" i="9"/>
  <c r="T608" i="10"/>
  <c r="E609" i="10"/>
  <c r="F609" i="10" s="1"/>
  <c r="H608" i="10"/>
  <c r="V608" i="10"/>
  <c r="K609" i="10" l="1"/>
  <c r="L610" i="10" s="1"/>
  <c r="C565" i="12"/>
  <c r="H565" i="12" s="1"/>
  <c r="D565" i="12"/>
  <c r="G566" i="12"/>
  <c r="N567" i="12"/>
  <c r="H457" i="9"/>
  <c r="E458" i="9"/>
  <c r="R609" i="10"/>
  <c r="O609" i="10"/>
  <c r="Q609" i="10"/>
  <c r="M610" i="10"/>
  <c r="B610" i="10" s="1"/>
  <c r="S609" i="10"/>
  <c r="P609" i="10"/>
  <c r="T565" i="12" l="1"/>
  <c r="E566" i="12"/>
  <c r="O566" i="12" s="1"/>
  <c r="U565" i="12"/>
  <c r="V565" i="12" s="1"/>
  <c r="C609" i="10"/>
  <c r="U609" i="10" s="1"/>
  <c r="N611" i="10"/>
  <c r="D609" i="10"/>
  <c r="G610" i="10"/>
  <c r="J611" i="10"/>
  <c r="F458" i="9"/>
  <c r="K458" i="9" s="1"/>
  <c r="M459" i="9"/>
  <c r="P566" i="12" l="1"/>
  <c r="M567" i="12"/>
  <c r="F566" i="12"/>
  <c r="K566" i="12" s="1"/>
  <c r="L567" i="12" s="1"/>
  <c r="R566" i="12"/>
  <c r="S566" i="12"/>
  <c r="Q566" i="12"/>
  <c r="L459" i="9"/>
  <c r="B459" i="9"/>
  <c r="H609" i="10"/>
  <c r="E610" i="10"/>
  <c r="F610" i="10" s="1"/>
  <c r="T609" i="10"/>
  <c r="V609" i="10"/>
  <c r="K610" i="10" s="1"/>
  <c r="L611" i="10" s="1"/>
  <c r="B567" i="12" l="1"/>
  <c r="D566" i="12" s="1"/>
  <c r="O610" i="10"/>
  <c r="R610" i="10"/>
  <c r="S610" i="10"/>
  <c r="Q610" i="10"/>
  <c r="P610" i="10"/>
  <c r="M611" i="10"/>
  <c r="B611" i="10" s="1"/>
  <c r="N460" i="9"/>
  <c r="D458" i="9"/>
  <c r="G459" i="9"/>
  <c r="C458" i="9"/>
  <c r="J460" i="9"/>
  <c r="G567" i="12" l="1"/>
  <c r="N568" i="12"/>
  <c r="J568" i="12"/>
  <c r="C566" i="12"/>
  <c r="U566" i="12" s="1"/>
  <c r="V566" i="12" s="1"/>
  <c r="E459" i="9"/>
  <c r="H458" i="9"/>
  <c r="G611" i="10"/>
  <c r="N612" i="10"/>
  <c r="D610" i="10"/>
  <c r="C610" i="10"/>
  <c r="U610" i="10" s="1"/>
  <c r="J612" i="10"/>
  <c r="T566" i="12" l="1"/>
  <c r="E567" i="12"/>
  <c r="S567" i="12" s="1"/>
  <c r="H566" i="12"/>
  <c r="F459" i="9"/>
  <c r="K459" i="9" s="1"/>
  <c r="M460" i="9"/>
  <c r="H610" i="10"/>
  <c r="T610" i="10"/>
  <c r="E611" i="10"/>
  <c r="F611" i="10" s="1"/>
  <c r="V610" i="10"/>
  <c r="K611" i="10" l="1"/>
  <c r="L612" i="10" s="1"/>
  <c r="Q567" i="12"/>
  <c r="P567" i="12"/>
  <c r="O567" i="12"/>
  <c r="M568" i="12"/>
  <c r="F567" i="12"/>
  <c r="K567" i="12" s="1"/>
  <c r="L568" i="12" s="1"/>
  <c r="R567" i="12"/>
  <c r="L460" i="9"/>
  <c r="B460" i="9"/>
  <c r="M612" i="10"/>
  <c r="B612" i="10" s="1"/>
  <c r="O611" i="10"/>
  <c r="S611" i="10"/>
  <c r="Q611" i="10"/>
  <c r="P611" i="10"/>
  <c r="R611" i="10"/>
  <c r="B568" i="12" l="1"/>
  <c r="N569" i="12" s="1"/>
  <c r="N613" i="10"/>
  <c r="D611" i="10"/>
  <c r="G612" i="10"/>
  <c r="C611" i="10"/>
  <c r="U611" i="10" s="1"/>
  <c r="J613" i="10"/>
  <c r="D459" i="9"/>
  <c r="N461" i="9"/>
  <c r="G460" i="9"/>
  <c r="C459" i="9"/>
  <c r="J461" i="9"/>
  <c r="C567" i="12" l="1"/>
  <c r="U567" i="12" s="1"/>
  <c r="V567" i="12" s="1"/>
  <c r="J569" i="12"/>
  <c r="G568" i="12"/>
  <c r="D567" i="12"/>
  <c r="T611" i="10"/>
  <c r="E612" i="10"/>
  <c r="F612" i="10" s="1"/>
  <c r="H611" i="10"/>
  <c r="V611" i="10"/>
  <c r="K612" i="10" s="1"/>
  <c r="L613" i="10" s="1"/>
  <c r="H459" i="9"/>
  <c r="E460" i="9"/>
  <c r="T567" i="12" l="1"/>
  <c r="E568" i="12"/>
  <c r="H567" i="12"/>
  <c r="P612" i="10"/>
  <c r="M613" i="10"/>
  <c r="B613" i="10" s="1"/>
  <c r="S612" i="10"/>
  <c r="Q612" i="10"/>
  <c r="R612" i="10"/>
  <c r="O612" i="10"/>
  <c r="F460" i="9"/>
  <c r="K460" i="9" s="1"/>
  <c r="M461" i="9"/>
  <c r="R568" i="12" l="1"/>
  <c r="F568" i="12"/>
  <c r="K568" i="12" s="1"/>
  <c r="L569" i="12" s="1"/>
  <c r="O568" i="12"/>
  <c r="M569" i="12"/>
  <c r="Q568" i="12"/>
  <c r="S568" i="12"/>
  <c r="P568" i="12"/>
  <c r="G613" i="10"/>
  <c r="D612" i="10"/>
  <c r="N614" i="10"/>
  <c r="C612" i="10"/>
  <c r="U612" i="10" s="1"/>
  <c r="J614" i="10"/>
  <c r="B461" i="9"/>
  <c r="L461" i="9"/>
  <c r="B569" i="12" l="1"/>
  <c r="C568" i="12" s="1"/>
  <c r="T568" i="12" s="1"/>
  <c r="H612" i="10"/>
  <c r="T612" i="10"/>
  <c r="E613" i="10"/>
  <c r="F613" i="10" s="1"/>
  <c r="V612" i="10"/>
  <c r="K613" i="10" s="1"/>
  <c r="L614" i="10" s="1"/>
  <c r="G461" i="9"/>
  <c r="N462" i="9"/>
  <c r="D460" i="9"/>
  <c r="C460" i="9"/>
  <c r="J462" i="9"/>
  <c r="G569" i="12" l="1"/>
  <c r="N570" i="12"/>
  <c r="H568" i="12"/>
  <c r="J570" i="12"/>
  <c r="E569" i="12"/>
  <c r="M570" i="12" s="1"/>
  <c r="D568" i="12"/>
  <c r="U568" i="12"/>
  <c r="V568" i="12" s="1"/>
  <c r="O613" i="10"/>
  <c r="Q613" i="10"/>
  <c r="S613" i="10"/>
  <c r="R613" i="10"/>
  <c r="P613" i="10"/>
  <c r="M614" i="10"/>
  <c r="B614" i="10" s="1"/>
  <c r="H460" i="9"/>
  <c r="E461" i="9"/>
  <c r="P569" i="12" l="1"/>
  <c r="O569" i="12"/>
  <c r="F569" i="12"/>
  <c r="K569" i="12" s="1"/>
  <c r="L570" i="12" s="1"/>
  <c r="B570" i="12" s="1"/>
  <c r="C569" i="12" s="1"/>
  <c r="T569" i="12" s="1"/>
  <c r="R569" i="12"/>
  <c r="S569" i="12"/>
  <c r="Q569" i="12"/>
  <c r="G614" i="10"/>
  <c r="N615" i="10"/>
  <c r="D613" i="10"/>
  <c r="C613" i="10"/>
  <c r="U613" i="10" s="1"/>
  <c r="J615" i="10"/>
  <c r="F461" i="9"/>
  <c r="K461" i="9" s="1"/>
  <c r="M462" i="9"/>
  <c r="N571" i="12" l="1"/>
  <c r="H569" i="12"/>
  <c r="D569" i="12"/>
  <c r="U569" i="12"/>
  <c r="V569" i="12" s="1"/>
  <c r="E570" i="12"/>
  <c r="M571" i="12" s="1"/>
  <c r="J571" i="12"/>
  <c r="G570" i="12"/>
  <c r="B462" i="9"/>
  <c r="L462" i="9"/>
  <c r="E614" i="10"/>
  <c r="F614" i="10" s="1"/>
  <c r="T613" i="10"/>
  <c r="V613" i="10"/>
  <c r="K614" i="10" s="1"/>
  <c r="L615" i="10" s="1"/>
  <c r="H613" i="10"/>
  <c r="Q570" i="12" l="1"/>
  <c r="O570" i="12"/>
  <c r="P570" i="12"/>
  <c r="R570" i="12"/>
  <c r="S570" i="12"/>
  <c r="F570" i="12"/>
  <c r="K570" i="12" s="1"/>
  <c r="L571" i="12" s="1"/>
  <c r="B571" i="12" s="1"/>
  <c r="J572" i="12" s="1"/>
  <c r="O614" i="10"/>
  <c r="Q614" i="10"/>
  <c r="S614" i="10"/>
  <c r="M615" i="10"/>
  <c r="B615" i="10" s="1"/>
  <c r="P614" i="10"/>
  <c r="R614" i="10"/>
  <c r="N463" i="9"/>
  <c r="G462" i="9"/>
  <c r="D461" i="9"/>
  <c r="C461" i="9"/>
  <c r="J463" i="9"/>
  <c r="D570" i="12" l="1"/>
  <c r="N572" i="12"/>
  <c r="C570" i="12"/>
  <c r="G571" i="12"/>
  <c r="D614" i="10"/>
  <c r="N616" i="10"/>
  <c r="G615" i="10"/>
  <c r="C614" i="10"/>
  <c r="U614" i="10" s="1"/>
  <c r="J616" i="10"/>
  <c r="H461" i="9"/>
  <c r="E462" i="9"/>
  <c r="T570" i="12" l="1"/>
  <c r="E571" i="12"/>
  <c r="U570" i="12"/>
  <c r="V570" i="12" s="1"/>
  <c r="H570" i="12"/>
  <c r="E615" i="10"/>
  <c r="F615" i="10" s="1"/>
  <c r="T614" i="10"/>
  <c r="H614" i="10"/>
  <c r="V614" i="10"/>
  <c r="K615" i="10" s="1"/>
  <c r="L616" i="10" s="1"/>
  <c r="F462" i="9"/>
  <c r="K462" i="9" s="1"/>
  <c r="M463" i="9"/>
  <c r="S571" i="12" l="1"/>
  <c r="O571" i="12"/>
  <c r="F571" i="12"/>
  <c r="K571" i="12" s="1"/>
  <c r="L572" i="12" s="1"/>
  <c r="P571" i="12"/>
  <c r="Q571" i="12"/>
  <c r="R571" i="12"/>
  <c r="M572" i="12"/>
  <c r="B463" i="9"/>
  <c r="L463" i="9"/>
  <c r="O615" i="10"/>
  <c r="P615" i="10"/>
  <c r="Q615" i="10"/>
  <c r="R615" i="10"/>
  <c r="S615" i="10"/>
  <c r="M616" i="10"/>
  <c r="B616" i="10" s="1"/>
  <c r="B572" i="12" l="1"/>
  <c r="G616" i="10"/>
  <c r="N617" i="10"/>
  <c r="D615" i="10"/>
  <c r="C615" i="10"/>
  <c r="U615" i="10" s="1"/>
  <c r="J617" i="10"/>
  <c r="N464" i="9"/>
  <c r="D462" i="9"/>
  <c r="G463" i="9"/>
  <c r="C462" i="9"/>
  <c r="J464" i="9"/>
  <c r="D571" i="12" l="1"/>
  <c r="J573" i="12"/>
  <c r="N573" i="12"/>
  <c r="G572" i="12"/>
  <c r="C571" i="12"/>
  <c r="H615" i="10"/>
  <c r="E616" i="10"/>
  <c r="F616" i="10" s="1"/>
  <c r="T615" i="10"/>
  <c r="V615" i="10"/>
  <c r="H462" i="9"/>
  <c r="E463" i="9"/>
  <c r="K616" i="10" l="1"/>
  <c r="L617" i="10" s="1"/>
  <c r="T571" i="12"/>
  <c r="H571" i="12"/>
  <c r="U571" i="12"/>
  <c r="V571" i="12" s="1"/>
  <c r="E572" i="12"/>
  <c r="O616" i="10"/>
  <c r="M617" i="10"/>
  <c r="B617" i="10" s="1"/>
  <c r="R616" i="10"/>
  <c r="P616" i="10"/>
  <c r="S616" i="10"/>
  <c r="Q616" i="10"/>
  <c r="M464" i="9"/>
  <c r="F463" i="9"/>
  <c r="K463" i="9" s="1"/>
  <c r="P572" i="12" l="1"/>
  <c r="R572" i="12"/>
  <c r="M573" i="12"/>
  <c r="O572" i="12"/>
  <c r="Q572" i="12"/>
  <c r="F572" i="12"/>
  <c r="K572" i="12" s="1"/>
  <c r="L573" i="12" s="1"/>
  <c r="B573" i="12" s="1"/>
  <c r="S572" i="12"/>
  <c r="D616" i="10"/>
  <c r="G617" i="10"/>
  <c r="N618" i="10"/>
  <c r="C616" i="10"/>
  <c r="U616" i="10" s="1"/>
  <c r="J618" i="10"/>
  <c r="L464" i="9"/>
  <c r="B464" i="9"/>
  <c r="D572" i="12" l="1"/>
  <c r="C572" i="12"/>
  <c r="J574" i="12"/>
  <c r="N574" i="12"/>
  <c r="G573" i="12"/>
  <c r="T616" i="10"/>
  <c r="H616" i="10"/>
  <c r="E617" i="10"/>
  <c r="F617" i="10" s="1"/>
  <c r="V616" i="10"/>
  <c r="C463" i="9"/>
  <c r="N465" i="9"/>
  <c r="D463" i="9"/>
  <c r="G464" i="9"/>
  <c r="J465" i="9"/>
  <c r="K617" i="10" l="1"/>
  <c r="L618" i="10" s="1"/>
  <c r="T572" i="12"/>
  <c r="H572" i="12"/>
  <c r="U572" i="12"/>
  <c r="V572" i="12" s="1"/>
  <c r="E573" i="12"/>
  <c r="O617" i="10"/>
  <c r="P617" i="10"/>
  <c r="M618" i="10"/>
  <c r="B618" i="10" s="1"/>
  <c r="S617" i="10"/>
  <c r="Q617" i="10"/>
  <c r="R617" i="10"/>
  <c r="H463" i="9"/>
  <c r="E464" i="9"/>
  <c r="P573" i="12" l="1"/>
  <c r="F573" i="12"/>
  <c r="K573" i="12" s="1"/>
  <c r="L574" i="12" s="1"/>
  <c r="M574" i="12"/>
  <c r="R573" i="12"/>
  <c r="O573" i="12"/>
  <c r="Q573" i="12"/>
  <c r="S573" i="12"/>
  <c r="N619" i="10"/>
  <c r="G618" i="10"/>
  <c r="D617" i="10"/>
  <c r="C617" i="10"/>
  <c r="U617" i="10" s="1"/>
  <c r="J619" i="10"/>
  <c r="M465" i="9"/>
  <c r="F464" i="9"/>
  <c r="K464" i="9" s="1"/>
  <c r="B574" i="12" l="1"/>
  <c r="N575" i="12" s="1"/>
  <c r="H617" i="10"/>
  <c r="T617" i="10"/>
  <c r="V617" i="10"/>
  <c r="K618" i="10" s="1"/>
  <c r="L619" i="10" s="1"/>
  <c r="E618" i="10"/>
  <c r="F618" i="10" s="1"/>
  <c r="L465" i="9"/>
  <c r="B465" i="9"/>
  <c r="D573" i="12" l="1"/>
  <c r="J575" i="12"/>
  <c r="G574" i="12"/>
  <c r="C573" i="12"/>
  <c r="U573" i="12" s="1"/>
  <c r="V573" i="12" s="1"/>
  <c r="G465" i="9"/>
  <c r="N466" i="9"/>
  <c r="D464" i="9"/>
  <c r="C464" i="9"/>
  <c r="J466" i="9"/>
  <c r="Q618" i="10"/>
  <c r="O618" i="10"/>
  <c r="R618" i="10"/>
  <c r="M619" i="10"/>
  <c r="B619" i="10" s="1"/>
  <c r="S618" i="10"/>
  <c r="P618" i="10"/>
  <c r="T573" i="12" l="1"/>
  <c r="E574" i="12"/>
  <c r="O574" i="12" s="1"/>
  <c r="H573" i="12"/>
  <c r="G619" i="10"/>
  <c r="D618" i="10"/>
  <c r="N620" i="10"/>
  <c r="C618" i="10"/>
  <c r="U618" i="10" s="1"/>
  <c r="J620" i="10"/>
  <c r="E465" i="9"/>
  <c r="H464" i="9"/>
  <c r="M575" i="12" l="1"/>
  <c r="R574" i="12"/>
  <c r="S574" i="12"/>
  <c r="F574" i="12"/>
  <c r="K574" i="12" s="1"/>
  <c r="L575" i="12" s="1"/>
  <c r="Q574" i="12"/>
  <c r="P574" i="12"/>
  <c r="E619" i="10"/>
  <c r="F619" i="10" s="1"/>
  <c r="H618" i="10"/>
  <c r="T618" i="10"/>
  <c r="V618" i="10"/>
  <c r="M466" i="9"/>
  <c r="F465" i="9"/>
  <c r="K465" i="9" s="1"/>
  <c r="K619" i="10" l="1"/>
  <c r="L620" i="10" s="1"/>
  <c r="B575" i="12"/>
  <c r="G575" i="12" s="1"/>
  <c r="L466" i="9"/>
  <c r="B466" i="9"/>
  <c r="O619" i="10"/>
  <c r="Q619" i="10"/>
  <c r="M620" i="10"/>
  <c r="B620" i="10" s="1"/>
  <c r="R619" i="10"/>
  <c r="S619" i="10"/>
  <c r="P619" i="10"/>
  <c r="D574" i="12" l="1"/>
  <c r="C574" i="12"/>
  <c r="N576" i="12"/>
  <c r="J576" i="12"/>
  <c r="U574" i="12"/>
  <c r="V574" i="12" s="1"/>
  <c r="G620" i="10"/>
  <c r="D619" i="10"/>
  <c r="N621" i="10"/>
  <c r="C619" i="10"/>
  <c r="U619" i="10" s="1"/>
  <c r="J621" i="10"/>
  <c r="G466" i="9"/>
  <c r="D465" i="9"/>
  <c r="N467" i="9"/>
  <c r="C465" i="9"/>
  <c r="J467" i="9"/>
  <c r="E575" i="12" l="1"/>
  <c r="H574" i="12"/>
  <c r="T574" i="12"/>
  <c r="H619" i="10"/>
  <c r="T619" i="10"/>
  <c r="E620" i="10"/>
  <c r="F620" i="10" s="1"/>
  <c r="V619" i="10"/>
  <c r="E466" i="9"/>
  <c r="H465" i="9"/>
  <c r="K620" i="10" l="1"/>
  <c r="L621" i="10" s="1"/>
  <c r="R575" i="12"/>
  <c r="P575" i="12"/>
  <c r="M576" i="12"/>
  <c r="Q575" i="12"/>
  <c r="F575" i="12"/>
  <c r="K575" i="12" s="1"/>
  <c r="L576" i="12" s="1"/>
  <c r="B576" i="12" s="1"/>
  <c r="D575" i="12" s="1"/>
  <c r="O575" i="12"/>
  <c r="S575" i="12"/>
  <c r="F466" i="9"/>
  <c r="K466" i="9" s="1"/>
  <c r="M467" i="9"/>
  <c r="M621" i="10"/>
  <c r="B621" i="10" s="1"/>
  <c r="R620" i="10"/>
  <c r="P620" i="10"/>
  <c r="Q620" i="10"/>
  <c r="O620" i="10"/>
  <c r="S620" i="10"/>
  <c r="C575" i="12" l="1"/>
  <c r="U575" i="12" s="1"/>
  <c r="V575" i="12" s="1"/>
  <c r="N577" i="12"/>
  <c r="J577" i="12"/>
  <c r="G576" i="12"/>
  <c r="D620" i="10"/>
  <c r="G621" i="10"/>
  <c r="N622" i="10"/>
  <c r="C620" i="10"/>
  <c r="U620" i="10" s="1"/>
  <c r="J622" i="10"/>
  <c r="B467" i="9"/>
  <c r="L467" i="9"/>
  <c r="T575" i="12" l="1"/>
  <c r="E576" i="12"/>
  <c r="F576" i="12" s="1"/>
  <c r="K576" i="12" s="1"/>
  <c r="L577" i="12" s="1"/>
  <c r="H575" i="12"/>
  <c r="G467" i="9"/>
  <c r="D466" i="9"/>
  <c r="N468" i="9"/>
  <c r="C466" i="9"/>
  <c r="J468" i="9"/>
  <c r="H620" i="10"/>
  <c r="E621" i="10"/>
  <c r="F621" i="10" s="1"/>
  <c r="T620" i="10"/>
  <c r="V620" i="10"/>
  <c r="K621" i="10" s="1"/>
  <c r="L622" i="10" s="1"/>
  <c r="Q576" i="12" l="1"/>
  <c r="P576" i="12"/>
  <c r="S576" i="12"/>
  <c r="R576" i="12"/>
  <c r="O576" i="12"/>
  <c r="M577" i="12"/>
  <c r="B577" i="12" s="1"/>
  <c r="N578" i="12" s="1"/>
  <c r="E467" i="9"/>
  <c r="H466" i="9"/>
  <c r="M622" i="10"/>
  <c r="B622" i="10" s="1"/>
  <c r="O621" i="10"/>
  <c r="R621" i="10"/>
  <c r="Q621" i="10"/>
  <c r="P621" i="10"/>
  <c r="S621" i="10"/>
  <c r="C576" i="12" l="1"/>
  <c r="E577" i="12" s="1"/>
  <c r="J578" i="12"/>
  <c r="D576" i="12"/>
  <c r="G577" i="12"/>
  <c r="D621" i="10"/>
  <c r="G622" i="10"/>
  <c r="N623" i="10"/>
  <c r="C621" i="10"/>
  <c r="U621" i="10" s="1"/>
  <c r="J623" i="10"/>
  <c r="M468" i="9"/>
  <c r="F467" i="9"/>
  <c r="K467" i="9" s="1"/>
  <c r="H576" i="12" l="1"/>
  <c r="T576" i="12"/>
  <c r="U576" i="12"/>
  <c r="V576" i="12" s="1"/>
  <c r="F577" i="12"/>
  <c r="K577" i="12" s="1"/>
  <c r="L578" i="12" s="1"/>
  <c r="P577" i="12"/>
  <c r="M578" i="12"/>
  <c r="Q577" i="12"/>
  <c r="S577" i="12"/>
  <c r="R577" i="12"/>
  <c r="O577" i="12"/>
  <c r="L468" i="9"/>
  <c r="B468" i="9"/>
  <c r="T621" i="10"/>
  <c r="E622" i="10"/>
  <c r="F622" i="10" s="1"/>
  <c r="H621" i="10"/>
  <c r="V621" i="10"/>
  <c r="K622" i="10" s="1"/>
  <c r="L623" i="10" s="1"/>
  <c r="B578" i="12" l="1"/>
  <c r="C577" i="12" s="1"/>
  <c r="O622" i="10"/>
  <c r="M623" i="10"/>
  <c r="B623" i="10" s="1"/>
  <c r="R622" i="10"/>
  <c r="P622" i="10"/>
  <c r="S622" i="10"/>
  <c r="Q622" i="10"/>
  <c r="G468" i="9"/>
  <c r="D467" i="9"/>
  <c r="N469" i="9"/>
  <c r="C467" i="9"/>
  <c r="J469" i="9"/>
  <c r="G578" i="12" l="1"/>
  <c r="J579" i="12"/>
  <c r="N579" i="12"/>
  <c r="D577" i="12"/>
  <c r="U577" i="12"/>
  <c r="V577" i="12" s="1"/>
  <c r="E578" i="12"/>
  <c r="H577" i="12"/>
  <c r="T577" i="12"/>
  <c r="G623" i="10"/>
  <c r="D622" i="10"/>
  <c r="N624" i="10"/>
  <c r="C622" i="10"/>
  <c r="U622" i="10" s="1"/>
  <c r="J624" i="10"/>
  <c r="H467" i="9"/>
  <c r="E468" i="9"/>
  <c r="M579" i="12" l="1"/>
  <c r="S578" i="12"/>
  <c r="Q578" i="12"/>
  <c r="F578" i="12"/>
  <c r="K578" i="12" s="1"/>
  <c r="L579" i="12" s="1"/>
  <c r="R578" i="12"/>
  <c r="P578" i="12"/>
  <c r="O578" i="12"/>
  <c r="M469" i="9"/>
  <c r="F468" i="9"/>
  <c r="K468" i="9" s="1"/>
  <c r="H622" i="10"/>
  <c r="T622" i="10"/>
  <c r="E623" i="10"/>
  <c r="F623" i="10" s="1"/>
  <c r="V622" i="10"/>
  <c r="K623" i="10" s="1"/>
  <c r="L624" i="10" s="1"/>
  <c r="B579" i="12" l="1"/>
  <c r="C578" i="12" s="1"/>
  <c r="O623" i="10"/>
  <c r="S623" i="10"/>
  <c r="M624" i="10"/>
  <c r="B624" i="10" s="1"/>
  <c r="R623" i="10"/>
  <c r="P623" i="10"/>
  <c r="Q623" i="10"/>
  <c r="B469" i="9"/>
  <c r="L469" i="9"/>
  <c r="N580" i="12" l="1"/>
  <c r="G579" i="12"/>
  <c r="J580" i="12"/>
  <c r="D578" i="12"/>
  <c r="H578" i="12"/>
  <c r="T578" i="12"/>
  <c r="E579" i="12"/>
  <c r="U578" i="12"/>
  <c r="V578" i="12" s="1"/>
  <c r="N625" i="10"/>
  <c r="D623" i="10"/>
  <c r="G624" i="10"/>
  <c r="C623" i="10"/>
  <c r="U623" i="10" s="1"/>
  <c r="J625" i="10"/>
  <c r="D468" i="9"/>
  <c r="G469" i="9"/>
  <c r="N470" i="9"/>
  <c r="C468" i="9"/>
  <c r="J470" i="9"/>
  <c r="P579" i="12" l="1"/>
  <c r="R579" i="12"/>
  <c r="M580" i="12"/>
  <c r="F579" i="12"/>
  <c r="K579" i="12" s="1"/>
  <c r="L580" i="12" s="1"/>
  <c r="O579" i="12"/>
  <c r="S579" i="12"/>
  <c r="Q579" i="12"/>
  <c r="E624" i="10"/>
  <c r="F624" i="10" s="1"/>
  <c r="T623" i="10"/>
  <c r="V623" i="10"/>
  <c r="H623" i="10"/>
  <c r="H468" i="9"/>
  <c r="E469" i="9"/>
  <c r="K624" i="10" l="1"/>
  <c r="L625" i="10" s="1"/>
  <c r="B580" i="12"/>
  <c r="C579" i="12" s="1"/>
  <c r="F469" i="9"/>
  <c r="K469" i="9" s="1"/>
  <c r="M470" i="9"/>
  <c r="S624" i="10"/>
  <c r="O624" i="10"/>
  <c r="P624" i="10"/>
  <c r="R624" i="10"/>
  <c r="Q624" i="10"/>
  <c r="M625" i="10"/>
  <c r="B625" i="10" s="1"/>
  <c r="G580" i="12" l="1"/>
  <c r="J581" i="12"/>
  <c r="D579" i="12"/>
  <c r="N581" i="12"/>
  <c r="T579" i="12"/>
  <c r="U579" i="12"/>
  <c r="V579" i="12" s="1"/>
  <c r="E580" i="12"/>
  <c r="H579" i="12"/>
  <c r="G625" i="10"/>
  <c r="N626" i="10"/>
  <c r="D624" i="10"/>
  <c r="C624" i="10"/>
  <c r="U624" i="10" s="1"/>
  <c r="J626" i="10"/>
  <c r="L470" i="9"/>
  <c r="B470" i="9"/>
  <c r="O580" i="12" l="1"/>
  <c r="R580" i="12"/>
  <c r="M581" i="12"/>
  <c r="F580" i="12"/>
  <c r="K580" i="12" s="1"/>
  <c r="L581" i="12" s="1"/>
  <c r="B581" i="12" s="1"/>
  <c r="Q580" i="12"/>
  <c r="S580" i="12"/>
  <c r="P580" i="12"/>
  <c r="V624" i="10"/>
  <c r="K625" i="10" s="1"/>
  <c r="L626" i="10" s="1"/>
  <c r="H624" i="10"/>
  <c r="E625" i="10"/>
  <c r="F625" i="10" s="1"/>
  <c r="T624" i="10"/>
  <c r="N471" i="9"/>
  <c r="D469" i="9"/>
  <c r="G470" i="9"/>
  <c r="C469" i="9"/>
  <c r="J471" i="9"/>
  <c r="C580" i="12" l="1"/>
  <c r="N582" i="12"/>
  <c r="D580" i="12"/>
  <c r="J582" i="12"/>
  <c r="G581" i="12"/>
  <c r="H469" i="9"/>
  <c r="E470" i="9"/>
  <c r="O625" i="10"/>
  <c r="Q625" i="10"/>
  <c r="P625" i="10"/>
  <c r="S625" i="10"/>
  <c r="R625" i="10"/>
  <c r="M626" i="10"/>
  <c r="B626" i="10" s="1"/>
  <c r="H580" i="12" l="1"/>
  <c r="U580" i="12"/>
  <c r="V580" i="12" s="1"/>
  <c r="T580" i="12"/>
  <c r="E581" i="12"/>
  <c r="D625" i="10"/>
  <c r="N627" i="10"/>
  <c r="G626" i="10"/>
  <c r="C625" i="10"/>
  <c r="U625" i="10" s="1"/>
  <c r="J627" i="10"/>
  <c r="F470" i="9"/>
  <c r="K470" i="9" s="1"/>
  <c r="M471" i="9"/>
  <c r="Q581" i="12" l="1"/>
  <c r="O581" i="12"/>
  <c r="S581" i="12"/>
  <c r="P581" i="12"/>
  <c r="R581" i="12"/>
  <c r="F581" i="12"/>
  <c r="K581" i="12" s="1"/>
  <c r="L582" i="12" s="1"/>
  <c r="M582" i="12"/>
  <c r="L471" i="9"/>
  <c r="B471" i="9"/>
  <c r="T625" i="10"/>
  <c r="E626" i="10"/>
  <c r="F626" i="10" s="1"/>
  <c r="V625" i="10"/>
  <c r="K626" i="10" s="1"/>
  <c r="L627" i="10" s="1"/>
  <c r="H625" i="10"/>
  <c r="B582" i="12" l="1"/>
  <c r="C581" i="12" s="1"/>
  <c r="M627" i="10"/>
  <c r="B627" i="10" s="1"/>
  <c r="S626" i="10"/>
  <c r="P626" i="10"/>
  <c r="Q626" i="10"/>
  <c r="O626" i="10"/>
  <c r="R626" i="10"/>
  <c r="G471" i="9"/>
  <c r="D470" i="9"/>
  <c r="N472" i="9"/>
  <c r="C470" i="9"/>
  <c r="J472" i="9"/>
  <c r="G582" i="12" l="1"/>
  <c r="N583" i="12"/>
  <c r="J583" i="12"/>
  <c r="D581" i="12"/>
  <c r="U581" i="12"/>
  <c r="V581" i="12" s="1"/>
  <c r="T581" i="12"/>
  <c r="E582" i="12"/>
  <c r="H581" i="12"/>
  <c r="N628" i="10"/>
  <c r="G627" i="10"/>
  <c r="D626" i="10"/>
  <c r="C626" i="10"/>
  <c r="U626" i="10" s="1"/>
  <c r="J628" i="10"/>
  <c r="H470" i="9"/>
  <c r="E471" i="9"/>
  <c r="O582" i="12" l="1"/>
  <c r="F582" i="12"/>
  <c r="K582" i="12" s="1"/>
  <c r="L583" i="12" s="1"/>
  <c r="M583" i="12"/>
  <c r="R582" i="12"/>
  <c r="S582" i="12"/>
  <c r="Q582" i="12"/>
  <c r="P582" i="12"/>
  <c r="T626" i="10"/>
  <c r="H626" i="10"/>
  <c r="V626" i="10"/>
  <c r="K627" i="10" s="1"/>
  <c r="L628" i="10" s="1"/>
  <c r="E627" i="10"/>
  <c r="F627" i="10" s="1"/>
  <c r="F471" i="9"/>
  <c r="K471" i="9" s="1"/>
  <c r="M472" i="9"/>
  <c r="B583" i="12" l="1"/>
  <c r="C582" i="12" s="1"/>
  <c r="S627" i="10"/>
  <c r="P627" i="10"/>
  <c r="O627" i="10"/>
  <c r="Q627" i="10"/>
  <c r="R627" i="10"/>
  <c r="M628" i="10"/>
  <c r="B628" i="10" s="1"/>
  <c r="B472" i="9"/>
  <c r="L472" i="9"/>
  <c r="G583" i="12" l="1"/>
  <c r="N584" i="12"/>
  <c r="J584" i="12"/>
  <c r="D582" i="12"/>
  <c r="E583" i="12"/>
  <c r="H582" i="12"/>
  <c r="T582" i="12"/>
  <c r="U582" i="12"/>
  <c r="V582" i="12" s="1"/>
  <c r="G628" i="10"/>
  <c r="D627" i="10"/>
  <c r="N629" i="10"/>
  <c r="C627" i="10"/>
  <c r="U627" i="10" s="1"/>
  <c r="J629" i="10"/>
  <c r="D471" i="9"/>
  <c r="G472" i="9"/>
  <c r="N473" i="9"/>
  <c r="C471" i="9"/>
  <c r="J473" i="9"/>
  <c r="M584" i="12" l="1"/>
  <c r="Q583" i="12"/>
  <c r="F583" i="12"/>
  <c r="K583" i="12" s="1"/>
  <c r="L584" i="12" s="1"/>
  <c r="R583" i="12"/>
  <c r="S583" i="12"/>
  <c r="O583" i="12"/>
  <c r="P583" i="12"/>
  <c r="H627" i="10"/>
  <c r="T627" i="10"/>
  <c r="E628" i="10"/>
  <c r="F628" i="10" s="1"/>
  <c r="V627" i="10"/>
  <c r="K628" i="10" s="1"/>
  <c r="L629" i="10" s="1"/>
  <c r="H471" i="9"/>
  <c r="E472" i="9"/>
  <c r="B584" i="12" l="1"/>
  <c r="J585" i="12" s="1"/>
  <c r="Q628" i="10"/>
  <c r="M629" i="10"/>
  <c r="B629" i="10" s="1"/>
  <c r="S628" i="10"/>
  <c r="P628" i="10"/>
  <c r="R628" i="10"/>
  <c r="O628" i="10"/>
  <c r="M473" i="9"/>
  <c r="F472" i="9"/>
  <c r="K472" i="9" s="1"/>
  <c r="D583" i="12" l="1"/>
  <c r="C583" i="12"/>
  <c r="N585" i="12"/>
  <c r="G584" i="12"/>
  <c r="H583" i="12"/>
  <c r="E584" i="12"/>
  <c r="T583" i="12"/>
  <c r="U583" i="12"/>
  <c r="V583" i="12" s="1"/>
  <c r="N630" i="10"/>
  <c r="G629" i="10"/>
  <c r="D628" i="10"/>
  <c r="C628" i="10"/>
  <c r="U628" i="10" s="1"/>
  <c r="J630" i="10"/>
  <c r="L473" i="9"/>
  <c r="B473" i="9"/>
  <c r="F584" i="12" l="1"/>
  <c r="K584" i="12" s="1"/>
  <c r="L585" i="12" s="1"/>
  <c r="P584" i="12"/>
  <c r="M585" i="12"/>
  <c r="R584" i="12"/>
  <c r="O584" i="12"/>
  <c r="Q584" i="12"/>
  <c r="S584" i="12"/>
  <c r="T628" i="10"/>
  <c r="H628" i="10"/>
  <c r="E629" i="10"/>
  <c r="F629" i="10" s="1"/>
  <c r="V628" i="10"/>
  <c r="K629" i="10" s="1"/>
  <c r="L630" i="10" s="1"/>
  <c r="N474" i="9"/>
  <c r="D472" i="9"/>
  <c r="G473" i="9"/>
  <c r="C472" i="9"/>
  <c r="J474" i="9"/>
  <c r="B585" i="12" l="1"/>
  <c r="C584" i="12" s="1"/>
  <c r="R629" i="10"/>
  <c r="S629" i="10"/>
  <c r="O629" i="10"/>
  <c r="Q629" i="10"/>
  <c r="M630" i="10"/>
  <c r="B630" i="10" s="1"/>
  <c r="P629" i="10"/>
  <c r="H472" i="9"/>
  <c r="E473" i="9"/>
  <c r="N586" i="12" l="1"/>
  <c r="D584" i="12"/>
  <c r="G585" i="12"/>
  <c r="J586" i="12"/>
  <c r="E585" i="12"/>
  <c r="T584" i="12"/>
  <c r="U584" i="12"/>
  <c r="V584" i="12" s="1"/>
  <c r="H584" i="12"/>
  <c r="D629" i="10"/>
  <c r="N631" i="10"/>
  <c r="G630" i="10"/>
  <c r="C629" i="10"/>
  <c r="U629" i="10" s="1"/>
  <c r="J631" i="10"/>
  <c r="F473" i="9"/>
  <c r="K473" i="9" s="1"/>
  <c r="M474" i="9"/>
  <c r="R585" i="12" l="1"/>
  <c r="O585" i="12"/>
  <c r="M586" i="12"/>
  <c r="Q585" i="12"/>
  <c r="P585" i="12"/>
  <c r="S585" i="12"/>
  <c r="F585" i="12"/>
  <c r="K585" i="12" s="1"/>
  <c r="L586" i="12" s="1"/>
  <c r="B586" i="12" s="1"/>
  <c r="B474" i="9"/>
  <c r="L474" i="9"/>
  <c r="V629" i="10"/>
  <c r="H629" i="10"/>
  <c r="E630" i="10"/>
  <c r="F630" i="10" s="1"/>
  <c r="T629" i="10"/>
  <c r="K630" i="10" l="1"/>
  <c r="L631" i="10" s="1"/>
  <c r="J587" i="12"/>
  <c r="C585" i="12"/>
  <c r="N587" i="12"/>
  <c r="D585" i="12"/>
  <c r="G586" i="12"/>
  <c r="R630" i="10"/>
  <c r="S630" i="10"/>
  <c r="M631" i="10"/>
  <c r="B631" i="10" s="1"/>
  <c r="P630" i="10"/>
  <c r="O630" i="10"/>
  <c r="Q630" i="10"/>
  <c r="G474" i="9"/>
  <c r="N475" i="9"/>
  <c r="D473" i="9"/>
  <c r="C473" i="9"/>
  <c r="J475" i="9"/>
  <c r="T585" i="12" l="1"/>
  <c r="E586" i="12"/>
  <c r="H585" i="12"/>
  <c r="U585" i="12"/>
  <c r="V585" i="12" s="1"/>
  <c r="G631" i="10"/>
  <c r="D630" i="10"/>
  <c r="N632" i="10"/>
  <c r="J632" i="10"/>
  <c r="C630" i="10"/>
  <c r="U630" i="10" s="1"/>
  <c r="H473" i="9"/>
  <c r="E474" i="9"/>
  <c r="M587" i="12" l="1"/>
  <c r="P586" i="12"/>
  <c r="O586" i="12"/>
  <c r="S586" i="12"/>
  <c r="R586" i="12"/>
  <c r="F586" i="12"/>
  <c r="K586" i="12" s="1"/>
  <c r="L587" i="12" s="1"/>
  <c r="Q586" i="12"/>
  <c r="E631" i="10"/>
  <c r="F631" i="10" s="1"/>
  <c r="H630" i="10"/>
  <c r="T630" i="10"/>
  <c r="V630" i="10"/>
  <c r="M475" i="9"/>
  <c r="F474" i="9"/>
  <c r="K474" i="9" s="1"/>
  <c r="K631" i="10" l="1"/>
  <c r="L632" i="10" s="1"/>
  <c r="B587" i="12"/>
  <c r="G587" i="12" s="1"/>
  <c r="L475" i="9"/>
  <c r="B475" i="9"/>
  <c r="Q631" i="10"/>
  <c r="R631" i="10"/>
  <c r="M632" i="10"/>
  <c r="B632" i="10" s="1"/>
  <c r="O631" i="10"/>
  <c r="P631" i="10"/>
  <c r="S631" i="10"/>
  <c r="D586" i="12" l="1"/>
  <c r="J588" i="12"/>
  <c r="C586" i="12"/>
  <c r="T586" i="12" s="1"/>
  <c r="N588" i="12"/>
  <c r="U586" i="12"/>
  <c r="V586" i="12" s="1"/>
  <c r="H586" i="12"/>
  <c r="N633" i="10"/>
  <c r="G632" i="10"/>
  <c r="D631" i="10"/>
  <c r="C631" i="10"/>
  <c r="U631" i="10" s="1"/>
  <c r="J633" i="10"/>
  <c r="G475" i="9"/>
  <c r="D474" i="9"/>
  <c r="N476" i="9"/>
  <c r="C474" i="9"/>
  <c r="J476" i="9"/>
  <c r="E587" i="12" l="1"/>
  <c r="P587" i="12" s="1"/>
  <c r="H631" i="10"/>
  <c r="E632" i="10"/>
  <c r="F632" i="10" s="1"/>
  <c r="T631" i="10"/>
  <c r="V631" i="10"/>
  <c r="H474" i="9"/>
  <c r="E475" i="9"/>
  <c r="K632" i="10" l="1"/>
  <c r="L633" i="10" s="1"/>
  <c r="S587" i="12"/>
  <c r="R587" i="12"/>
  <c r="O587" i="12"/>
  <c r="Q587" i="12"/>
  <c r="M588" i="12"/>
  <c r="F587" i="12"/>
  <c r="K587" i="12" s="1"/>
  <c r="L588" i="12" s="1"/>
  <c r="B588" i="12" s="1"/>
  <c r="G588" i="12" s="1"/>
  <c r="M476" i="9"/>
  <c r="F475" i="9"/>
  <c r="K475" i="9" s="1"/>
  <c r="Q632" i="10"/>
  <c r="R632" i="10"/>
  <c r="S632" i="10"/>
  <c r="O632" i="10"/>
  <c r="M633" i="10"/>
  <c r="B633" i="10" s="1"/>
  <c r="P632" i="10"/>
  <c r="N589" i="12" l="1"/>
  <c r="D587" i="12"/>
  <c r="C587" i="12"/>
  <c r="E588" i="12" s="1"/>
  <c r="J589" i="12"/>
  <c r="H587" i="12"/>
  <c r="T587" i="12"/>
  <c r="D632" i="10"/>
  <c r="N634" i="10"/>
  <c r="G633" i="10"/>
  <c r="C632" i="10"/>
  <c r="U632" i="10" s="1"/>
  <c r="J634" i="10"/>
  <c r="L476" i="9"/>
  <c r="B476" i="9"/>
  <c r="U587" i="12" l="1"/>
  <c r="V587" i="12" s="1"/>
  <c r="O588" i="12"/>
  <c r="M589" i="12"/>
  <c r="F588" i="12"/>
  <c r="K588" i="12" s="1"/>
  <c r="L589" i="12" s="1"/>
  <c r="B589" i="12" s="1"/>
  <c r="P588" i="12"/>
  <c r="R588" i="12"/>
  <c r="Q588" i="12"/>
  <c r="S588" i="12"/>
  <c r="H632" i="10"/>
  <c r="E633" i="10"/>
  <c r="F633" i="10" s="1"/>
  <c r="T632" i="10"/>
  <c r="V632" i="10"/>
  <c r="K633" i="10" s="1"/>
  <c r="L634" i="10" s="1"/>
  <c r="N477" i="9"/>
  <c r="D475" i="9"/>
  <c r="G476" i="9"/>
  <c r="C475" i="9"/>
  <c r="J477" i="9"/>
  <c r="D588" i="12" l="1"/>
  <c r="C588" i="12"/>
  <c r="N590" i="12"/>
  <c r="G589" i="12"/>
  <c r="J590" i="12"/>
  <c r="P633" i="10"/>
  <c r="R633" i="10"/>
  <c r="M634" i="10"/>
  <c r="B634" i="10" s="1"/>
  <c r="O633" i="10"/>
  <c r="S633" i="10"/>
  <c r="Q633" i="10"/>
  <c r="H475" i="9"/>
  <c r="E476" i="9"/>
  <c r="H588" i="12" l="1"/>
  <c r="T588" i="12"/>
  <c r="U588" i="12"/>
  <c r="V588" i="12" s="1"/>
  <c r="E589" i="12"/>
  <c r="D633" i="10"/>
  <c r="N635" i="10"/>
  <c r="G634" i="10"/>
  <c r="C633" i="10"/>
  <c r="U633" i="10" s="1"/>
  <c r="J635" i="10"/>
  <c r="M477" i="9"/>
  <c r="F476" i="9"/>
  <c r="K476" i="9" s="1"/>
  <c r="R589" i="12" l="1"/>
  <c r="F589" i="12"/>
  <c r="K589" i="12" s="1"/>
  <c r="L590" i="12" s="1"/>
  <c r="O589" i="12"/>
  <c r="S589" i="12"/>
  <c r="P589" i="12"/>
  <c r="Q589" i="12"/>
  <c r="M590" i="12"/>
  <c r="T633" i="10"/>
  <c r="H633" i="10"/>
  <c r="E634" i="10"/>
  <c r="F634" i="10" s="1"/>
  <c r="V633" i="10"/>
  <c r="K634" i="10" s="1"/>
  <c r="L635" i="10" s="1"/>
  <c r="L477" i="9"/>
  <c r="B477" i="9"/>
  <c r="B590" i="12" l="1"/>
  <c r="S634" i="10"/>
  <c r="M635" i="10"/>
  <c r="B635" i="10" s="1"/>
  <c r="R634" i="10"/>
  <c r="O634" i="10"/>
  <c r="Q634" i="10"/>
  <c r="P634" i="10"/>
  <c r="N478" i="9"/>
  <c r="D476" i="9"/>
  <c r="G477" i="9"/>
  <c r="C476" i="9"/>
  <c r="J478" i="9"/>
  <c r="J591" i="12" l="1"/>
  <c r="N591" i="12"/>
  <c r="G590" i="12"/>
  <c r="C589" i="12"/>
  <c r="D589" i="12"/>
  <c r="N636" i="10"/>
  <c r="D634" i="10"/>
  <c r="C634" i="10"/>
  <c r="U634" i="10" s="1"/>
  <c r="G635" i="10"/>
  <c r="J636" i="10"/>
  <c r="H476" i="9"/>
  <c r="E477" i="9"/>
  <c r="E590" i="12" l="1"/>
  <c r="H589" i="12"/>
  <c r="U589" i="12"/>
  <c r="V589" i="12" s="1"/>
  <c r="T589" i="12"/>
  <c r="T634" i="10"/>
  <c r="E635" i="10"/>
  <c r="F635" i="10" s="1"/>
  <c r="H634" i="10"/>
  <c r="V634" i="10"/>
  <c r="K635" i="10" s="1"/>
  <c r="L636" i="10" s="1"/>
  <c r="M478" i="9"/>
  <c r="F477" i="9"/>
  <c r="K477" i="9" s="1"/>
  <c r="S590" i="12" l="1"/>
  <c r="F590" i="12"/>
  <c r="K590" i="12" s="1"/>
  <c r="L591" i="12" s="1"/>
  <c r="M591" i="12"/>
  <c r="Q590" i="12"/>
  <c r="P590" i="12"/>
  <c r="R590" i="12"/>
  <c r="O590" i="12"/>
  <c r="L478" i="9"/>
  <c r="B478" i="9"/>
  <c r="S635" i="10"/>
  <c r="R635" i="10"/>
  <c r="O635" i="10"/>
  <c r="M636" i="10"/>
  <c r="B636" i="10" s="1"/>
  <c r="Q635" i="10"/>
  <c r="P635" i="10"/>
  <c r="B591" i="12" l="1"/>
  <c r="C590" i="12" s="1"/>
  <c r="N637" i="10"/>
  <c r="D635" i="10"/>
  <c r="G636" i="10"/>
  <c r="C635" i="10"/>
  <c r="U635" i="10" s="1"/>
  <c r="J637" i="10"/>
  <c r="N479" i="9"/>
  <c r="G478" i="9"/>
  <c r="D477" i="9"/>
  <c r="C477" i="9"/>
  <c r="J479" i="9"/>
  <c r="J592" i="12" l="1"/>
  <c r="D590" i="12"/>
  <c r="G591" i="12"/>
  <c r="N592" i="12"/>
  <c r="U590" i="12"/>
  <c r="V590" i="12" s="1"/>
  <c r="T590" i="12"/>
  <c r="E591" i="12"/>
  <c r="H590" i="12"/>
  <c r="H635" i="10"/>
  <c r="T635" i="10"/>
  <c r="E636" i="10"/>
  <c r="F636" i="10" s="1"/>
  <c r="V635" i="10"/>
  <c r="K636" i="10" s="1"/>
  <c r="L637" i="10" s="1"/>
  <c r="H477" i="9"/>
  <c r="E478" i="9"/>
  <c r="P591" i="12" l="1"/>
  <c r="S591" i="12"/>
  <c r="R591" i="12"/>
  <c r="O591" i="12"/>
  <c r="M592" i="12"/>
  <c r="Q591" i="12"/>
  <c r="F591" i="12"/>
  <c r="K591" i="12" s="1"/>
  <c r="L592" i="12" s="1"/>
  <c r="B592" i="12" s="1"/>
  <c r="J593" i="12" s="1"/>
  <c r="F478" i="9"/>
  <c r="K478" i="9" s="1"/>
  <c r="M479" i="9"/>
  <c r="R636" i="10"/>
  <c r="P636" i="10"/>
  <c r="M637" i="10"/>
  <c r="B637" i="10" s="1"/>
  <c r="O636" i="10"/>
  <c r="Q636" i="10"/>
  <c r="S636" i="10"/>
  <c r="C591" i="12" l="1"/>
  <c r="E592" i="12" s="1"/>
  <c r="M593" i="12" s="1"/>
  <c r="D591" i="12"/>
  <c r="N593" i="12"/>
  <c r="G592" i="12"/>
  <c r="D636" i="10"/>
  <c r="N638" i="10"/>
  <c r="G637" i="10"/>
  <c r="J638" i="10"/>
  <c r="C636" i="10"/>
  <c r="U636" i="10" s="1"/>
  <c r="B479" i="9"/>
  <c r="L479" i="9"/>
  <c r="F592" i="12" l="1"/>
  <c r="K592" i="12" s="1"/>
  <c r="L593" i="12" s="1"/>
  <c r="B593" i="12" s="1"/>
  <c r="J594" i="12" s="1"/>
  <c r="T591" i="12"/>
  <c r="S592" i="12"/>
  <c r="H591" i="12"/>
  <c r="U591" i="12"/>
  <c r="V591" i="12" s="1"/>
  <c r="P592" i="12"/>
  <c r="R592" i="12"/>
  <c r="O592" i="12"/>
  <c r="Q592" i="12"/>
  <c r="H636" i="10"/>
  <c r="T636" i="10"/>
  <c r="E637" i="10"/>
  <c r="F637" i="10" s="1"/>
  <c r="V636" i="10"/>
  <c r="K637" i="10" s="1"/>
  <c r="L638" i="10" s="1"/>
  <c r="N480" i="9"/>
  <c r="G479" i="9"/>
  <c r="D478" i="9"/>
  <c r="C478" i="9"/>
  <c r="J480" i="9"/>
  <c r="G593" i="12" l="1"/>
  <c r="C592" i="12"/>
  <c r="D592" i="12"/>
  <c r="N594" i="12"/>
  <c r="U592" i="12"/>
  <c r="V592" i="12" s="1"/>
  <c r="T592" i="12"/>
  <c r="E593" i="12"/>
  <c r="H592" i="12"/>
  <c r="H478" i="9"/>
  <c r="E479" i="9"/>
  <c r="R637" i="10"/>
  <c r="P637" i="10"/>
  <c r="O637" i="10"/>
  <c r="M638" i="10"/>
  <c r="B638" i="10" s="1"/>
  <c r="S637" i="10"/>
  <c r="Q637" i="10"/>
  <c r="S593" i="12" l="1"/>
  <c r="F593" i="12"/>
  <c r="K593" i="12" s="1"/>
  <c r="L594" i="12" s="1"/>
  <c r="Q593" i="12"/>
  <c r="M594" i="12"/>
  <c r="O593" i="12"/>
  <c r="P593" i="12"/>
  <c r="R593" i="12"/>
  <c r="N639" i="10"/>
  <c r="G638" i="10"/>
  <c r="D637" i="10"/>
  <c r="C637" i="10"/>
  <c r="U637" i="10" s="1"/>
  <c r="J639" i="10"/>
  <c r="F479" i="9"/>
  <c r="K479" i="9" s="1"/>
  <c r="M480" i="9"/>
  <c r="B594" i="12" l="1"/>
  <c r="N595" i="12" s="1"/>
  <c r="E638" i="10"/>
  <c r="F638" i="10" s="1"/>
  <c r="T637" i="10"/>
  <c r="H637" i="10"/>
  <c r="V637" i="10"/>
  <c r="K638" i="10" s="1"/>
  <c r="L639" i="10" s="1"/>
  <c r="L480" i="9"/>
  <c r="B480" i="9"/>
  <c r="D593" i="12" l="1"/>
  <c r="J595" i="12"/>
  <c r="G594" i="12"/>
  <c r="C593" i="12"/>
  <c r="H593" i="12" s="1"/>
  <c r="D479" i="9"/>
  <c r="N481" i="9"/>
  <c r="G480" i="9"/>
  <c r="C479" i="9"/>
  <c r="J481" i="9"/>
  <c r="P638" i="10"/>
  <c r="R638" i="10"/>
  <c r="M639" i="10"/>
  <c r="B639" i="10" s="1"/>
  <c r="Q638" i="10"/>
  <c r="O638" i="10"/>
  <c r="S638" i="10"/>
  <c r="E594" i="12" l="1"/>
  <c r="R594" i="12" s="1"/>
  <c r="U593" i="12"/>
  <c r="V593" i="12" s="1"/>
  <c r="T593" i="12"/>
  <c r="G639" i="10"/>
  <c r="D638" i="10"/>
  <c r="N640" i="10"/>
  <c r="J640" i="10"/>
  <c r="C638" i="10"/>
  <c r="U638" i="10" s="1"/>
  <c r="E480" i="9"/>
  <c r="H479" i="9"/>
  <c r="S594" i="12" l="1"/>
  <c r="P594" i="12"/>
  <c r="O594" i="12"/>
  <c r="M595" i="12"/>
  <c r="F594" i="12"/>
  <c r="K594" i="12" s="1"/>
  <c r="L595" i="12" s="1"/>
  <c r="Q594" i="12"/>
  <c r="T638" i="10"/>
  <c r="E639" i="10"/>
  <c r="F639" i="10" s="1"/>
  <c r="H638" i="10"/>
  <c r="V638" i="10"/>
  <c r="M481" i="9"/>
  <c r="F480" i="9"/>
  <c r="K480" i="9" s="1"/>
  <c r="K639" i="10" l="1"/>
  <c r="L640" i="10" s="1"/>
  <c r="B595" i="12"/>
  <c r="C594" i="12" s="1"/>
  <c r="U594" i="12" s="1"/>
  <c r="V594" i="12" s="1"/>
  <c r="B481" i="9"/>
  <c r="L481" i="9"/>
  <c r="Q639" i="10"/>
  <c r="P639" i="10"/>
  <c r="M640" i="10"/>
  <c r="B640" i="10" s="1"/>
  <c r="R639" i="10"/>
  <c r="O639" i="10"/>
  <c r="S639" i="10"/>
  <c r="J596" i="12" l="1"/>
  <c r="N596" i="12"/>
  <c r="D594" i="12"/>
  <c r="G595" i="12"/>
  <c r="T594" i="12"/>
  <c r="H594" i="12"/>
  <c r="E595" i="12"/>
  <c r="F595" i="12" s="1"/>
  <c r="K595" i="12" s="1"/>
  <c r="L596" i="12" s="1"/>
  <c r="N641" i="10"/>
  <c r="D639" i="10"/>
  <c r="G640" i="10"/>
  <c r="C639" i="10"/>
  <c r="U639" i="10" s="1"/>
  <c r="J641" i="10"/>
  <c r="G481" i="9"/>
  <c r="N482" i="9"/>
  <c r="D480" i="9"/>
  <c r="C480" i="9"/>
  <c r="J482" i="9"/>
  <c r="Q595" i="12" l="1"/>
  <c r="R595" i="12"/>
  <c r="S595" i="12"/>
  <c r="M596" i="12"/>
  <c r="B596" i="12" s="1"/>
  <c r="O595" i="12"/>
  <c r="P595" i="12"/>
  <c r="E640" i="10"/>
  <c r="F640" i="10" s="1"/>
  <c r="H639" i="10"/>
  <c r="T639" i="10"/>
  <c r="V639" i="10"/>
  <c r="H480" i="9"/>
  <c r="E481" i="9"/>
  <c r="K640" i="10" l="1"/>
  <c r="L641" i="10" s="1"/>
  <c r="N597" i="12"/>
  <c r="G596" i="12"/>
  <c r="J597" i="12"/>
  <c r="C595" i="12"/>
  <c r="U595" i="12" s="1"/>
  <c r="V595" i="12" s="1"/>
  <c r="D595" i="12"/>
  <c r="O640" i="10"/>
  <c r="Q640" i="10"/>
  <c r="P640" i="10"/>
  <c r="M641" i="10"/>
  <c r="B641" i="10" s="1"/>
  <c r="S640" i="10"/>
  <c r="R640" i="10"/>
  <c r="M482" i="9"/>
  <c r="F481" i="9"/>
  <c r="K481" i="9" s="1"/>
  <c r="E596" i="12" l="1"/>
  <c r="M597" i="12" s="1"/>
  <c r="H595" i="12"/>
  <c r="T595" i="12"/>
  <c r="G641" i="10"/>
  <c r="N642" i="10"/>
  <c r="D640" i="10"/>
  <c r="C640" i="10"/>
  <c r="U640" i="10" s="1"/>
  <c r="J642" i="10"/>
  <c r="B482" i="9"/>
  <c r="L482" i="9"/>
  <c r="P596" i="12" l="1"/>
  <c r="Q596" i="12"/>
  <c r="R596" i="12"/>
  <c r="F596" i="12"/>
  <c r="K596" i="12" s="1"/>
  <c r="L597" i="12" s="1"/>
  <c r="B597" i="12" s="1"/>
  <c r="S596" i="12"/>
  <c r="O596" i="12"/>
  <c r="D481" i="9"/>
  <c r="N483" i="9"/>
  <c r="G482" i="9"/>
  <c r="C481" i="9"/>
  <c r="J483" i="9"/>
  <c r="T640" i="10"/>
  <c r="E641" i="10"/>
  <c r="F641" i="10" s="1"/>
  <c r="H640" i="10"/>
  <c r="V640" i="10"/>
  <c r="K641" i="10" s="1"/>
  <c r="L642" i="10" s="1"/>
  <c r="C596" i="12" l="1"/>
  <c r="E597" i="12" s="1"/>
  <c r="J598" i="12"/>
  <c r="D596" i="12"/>
  <c r="G597" i="12"/>
  <c r="N598" i="12"/>
  <c r="E482" i="9"/>
  <c r="H481" i="9"/>
  <c r="S641" i="10"/>
  <c r="P641" i="10"/>
  <c r="M642" i="10"/>
  <c r="B642" i="10" s="1"/>
  <c r="R641" i="10"/>
  <c r="Q641" i="10"/>
  <c r="O641" i="10"/>
  <c r="U596" i="12" l="1"/>
  <c r="V596" i="12" s="1"/>
  <c r="T596" i="12"/>
  <c r="H596" i="12"/>
  <c r="F597" i="12"/>
  <c r="K597" i="12" s="1"/>
  <c r="L598" i="12" s="1"/>
  <c r="O597" i="12"/>
  <c r="M598" i="12"/>
  <c r="R597" i="12"/>
  <c r="P597" i="12"/>
  <c r="S597" i="12"/>
  <c r="Q597" i="12"/>
  <c r="N643" i="10"/>
  <c r="D641" i="10"/>
  <c r="G642" i="10"/>
  <c r="C641" i="10"/>
  <c r="U641" i="10" s="1"/>
  <c r="J643" i="10"/>
  <c r="M483" i="9"/>
  <c r="F482" i="9"/>
  <c r="K482" i="9" s="1"/>
  <c r="B598" i="12" l="1"/>
  <c r="N599" i="12" s="1"/>
  <c r="T641" i="10"/>
  <c r="E642" i="10"/>
  <c r="F642" i="10" s="1"/>
  <c r="H641" i="10"/>
  <c r="V641" i="10"/>
  <c r="K642" i="10" s="1"/>
  <c r="L643" i="10" s="1"/>
  <c r="B483" i="9"/>
  <c r="L483" i="9"/>
  <c r="D597" i="12" l="1"/>
  <c r="J599" i="12"/>
  <c r="G598" i="12"/>
  <c r="C597" i="12"/>
  <c r="U597" i="12" s="1"/>
  <c r="V597" i="12" s="1"/>
  <c r="S642" i="10"/>
  <c r="Q642" i="10"/>
  <c r="R642" i="10"/>
  <c r="O642" i="10"/>
  <c r="P642" i="10"/>
  <c r="M643" i="10"/>
  <c r="B643" i="10" s="1"/>
  <c r="N484" i="9"/>
  <c r="D482" i="9"/>
  <c r="G483" i="9"/>
  <c r="C482" i="9"/>
  <c r="J484" i="9"/>
  <c r="H597" i="12" l="1"/>
  <c r="T597" i="12"/>
  <c r="E598" i="12"/>
  <c r="Q598" i="12" s="1"/>
  <c r="D642" i="10"/>
  <c r="G643" i="10"/>
  <c r="N644" i="10"/>
  <c r="J644" i="10"/>
  <c r="C642" i="10"/>
  <c r="U642" i="10" s="1"/>
  <c r="H482" i="9"/>
  <c r="E483" i="9"/>
  <c r="R598" i="12" l="1"/>
  <c r="O598" i="12"/>
  <c r="M599" i="12"/>
  <c r="P598" i="12"/>
  <c r="S598" i="12"/>
  <c r="F598" i="12"/>
  <c r="K598" i="12" s="1"/>
  <c r="L599" i="12" s="1"/>
  <c r="H642" i="10"/>
  <c r="E643" i="10"/>
  <c r="F643" i="10" s="1"/>
  <c r="T642" i="10"/>
  <c r="V642" i="10"/>
  <c r="M484" i="9"/>
  <c r="F483" i="9"/>
  <c r="K483" i="9" s="1"/>
  <c r="K643" i="10" l="1"/>
  <c r="L644" i="10" s="1"/>
  <c r="B599" i="12"/>
  <c r="N600" i="12" s="1"/>
  <c r="L484" i="9"/>
  <c r="B484" i="9"/>
  <c r="Q643" i="10"/>
  <c r="M644" i="10"/>
  <c r="B644" i="10" s="1"/>
  <c r="P643" i="10"/>
  <c r="O643" i="10"/>
  <c r="R643" i="10"/>
  <c r="S643" i="10"/>
  <c r="D598" i="12" l="1"/>
  <c r="C598" i="12"/>
  <c r="U598" i="12" s="1"/>
  <c r="V598" i="12" s="1"/>
  <c r="J600" i="12"/>
  <c r="G599" i="12"/>
  <c r="H598" i="12"/>
  <c r="T598" i="12"/>
  <c r="N645" i="10"/>
  <c r="D643" i="10"/>
  <c r="G644" i="10"/>
  <c r="C643" i="10"/>
  <c r="U643" i="10" s="1"/>
  <c r="J645" i="10"/>
  <c r="C483" i="9"/>
  <c r="N485" i="9"/>
  <c r="G484" i="9"/>
  <c r="D483" i="9"/>
  <c r="J485" i="9"/>
  <c r="E599" i="12" l="1"/>
  <c r="O599" i="12" s="1"/>
  <c r="H483" i="9"/>
  <c r="E484" i="9"/>
  <c r="H643" i="10"/>
  <c r="T643" i="10"/>
  <c r="E644" i="10"/>
  <c r="F644" i="10" s="1"/>
  <c r="V643" i="10"/>
  <c r="K644" i="10" l="1"/>
  <c r="L645" i="10" s="1"/>
  <c r="S599" i="12"/>
  <c r="Q599" i="12"/>
  <c r="R599" i="12"/>
  <c r="P599" i="12"/>
  <c r="M600" i="12"/>
  <c r="F599" i="12"/>
  <c r="K599" i="12" s="1"/>
  <c r="L600" i="12" s="1"/>
  <c r="B600" i="12" s="1"/>
  <c r="G600" i="12" s="1"/>
  <c r="Q644" i="10"/>
  <c r="P644" i="10"/>
  <c r="O644" i="10"/>
  <c r="S644" i="10"/>
  <c r="M645" i="10"/>
  <c r="B645" i="10" s="1"/>
  <c r="R644" i="10"/>
  <c r="M485" i="9"/>
  <c r="F484" i="9"/>
  <c r="K484" i="9" s="1"/>
  <c r="C599" i="12" l="1"/>
  <c r="U599" i="12" s="1"/>
  <c r="V599" i="12" s="1"/>
  <c r="N601" i="12"/>
  <c r="J601" i="12"/>
  <c r="D599" i="12"/>
  <c r="N646" i="10"/>
  <c r="G645" i="10"/>
  <c r="D644" i="10"/>
  <c r="C644" i="10"/>
  <c r="U644" i="10" s="1"/>
  <c r="J646" i="10"/>
  <c r="B485" i="9"/>
  <c r="L485" i="9"/>
  <c r="H599" i="12" l="1"/>
  <c r="T599" i="12"/>
  <c r="E600" i="12"/>
  <c r="M601" i="12" s="1"/>
  <c r="H644" i="10"/>
  <c r="E645" i="10"/>
  <c r="F645" i="10" s="1"/>
  <c r="T644" i="10"/>
  <c r="V644" i="10"/>
  <c r="K645" i="10" s="1"/>
  <c r="L646" i="10" s="1"/>
  <c r="N486" i="9"/>
  <c r="G485" i="9"/>
  <c r="D484" i="9"/>
  <c r="C484" i="9"/>
  <c r="J486" i="9"/>
  <c r="Q600" i="12" l="1"/>
  <c r="F600" i="12"/>
  <c r="K600" i="12" s="1"/>
  <c r="L601" i="12" s="1"/>
  <c r="B601" i="12" s="1"/>
  <c r="G601" i="12" s="1"/>
  <c r="R600" i="12"/>
  <c r="P600" i="12"/>
  <c r="S600" i="12"/>
  <c r="O600" i="12"/>
  <c r="S645" i="10"/>
  <c r="Q645" i="10"/>
  <c r="R645" i="10"/>
  <c r="M646" i="10"/>
  <c r="B646" i="10" s="1"/>
  <c r="P645" i="10"/>
  <c r="O645" i="10"/>
  <c r="H484" i="9"/>
  <c r="E485" i="9"/>
  <c r="N602" i="12" l="1"/>
  <c r="C600" i="12"/>
  <c r="J602" i="12"/>
  <c r="D600" i="12"/>
  <c r="U600" i="12"/>
  <c r="V600" i="12" s="1"/>
  <c r="T600" i="12"/>
  <c r="E601" i="12"/>
  <c r="H600" i="12"/>
  <c r="D645" i="10"/>
  <c r="N647" i="10"/>
  <c r="G646" i="10"/>
  <c r="C645" i="10"/>
  <c r="U645" i="10" s="1"/>
  <c r="J647" i="10"/>
  <c r="M486" i="9"/>
  <c r="F485" i="9"/>
  <c r="K485" i="9" s="1"/>
  <c r="F601" i="12" l="1"/>
  <c r="K601" i="12" s="1"/>
  <c r="L602" i="12" s="1"/>
  <c r="P601" i="12"/>
  <c r="O601" i="12"/>
  <c r="M602" i="12"/>
  <c r="Q601" i="12"/>
  <c r="R601" i="12"/>
  <c r="S601" i="12"/>
  <c r="H645" i="10"/>
  <c r="T645" i="10"/>
  <c r="E646" i="10"/>
  <c r="F646" i="10" s="1"/>
  <c r="V645" i="10"/>
  <c r="K646" i="10" s="1"/>
  <c r="L647" i="10" s="1"/>
  <c r="B486" i="9"/>
  <c r="L486" i="9"/>
  <c r="B602" i="12" l="1"/>
  <c r="D601" i="12" s="1"/>
  <c r="D485" i="9"/>
  <c r="G486" i="9"/>
  <c r="N487" i="9"/>
  <c r="C485" i="9"/>
  <c r="J487" i="9"/>
  <c r="Q646" i="10"/>
  <c r="P646" i="10"/>
  <c r="M647" i="10"/>
  <c r="B647" i="10" s="1"/>
  <c r="S646" i="10"/>
  <c r="R646" i="10"/>
  <c r="O646" i="10"/>
  <c r="C601" i="12" l="1"/>
  <c r="E602" i="12" s="1"/>
  <c r="G602" i="12"/>
  <c r="J603" i="12"/>
  <c r="N603" i="12"/>
  <c r="G647" i="10"/>
  <c r="D646" i="10"/>
  <c r="N648" i="10"/>
  <c r="C646" i="10"/>
  <c r="U646" i="10" s="1"/>
  <c r="J648" i="10"/>
  <c r="E486" i="9"/>
  <c r="H485" i="9"/>
  <c r="H601" i="12" l="1"/>
  <c r="U601" i="12"/>
  <c r="V601" i="12" s="1"/>
  <c r="T601" i="12"/>
  <c r="F602" i="12"/>
  <c r="K602" i="12" s="1"/>
  <c r="L603" i="12" s="1"/>
  <c r="O602" i="12"/>
  <c r="S602" i="12"/>
  <c r="R602" i="12"/>
  <c r="P602" i="12"/>
  <c r="M603" i="12"/>
  <c r="Q602" i="12"/>
  <c r="E647" i="10"/>
  <c r="F647" i="10" s="1"/>
  <c r="H646" i="10"/>
  <c r="T646" i="10"/>
  <c r="V646" i="10"/>
  <c r="K647" i="10" s="1"/>
  <c r="L648" i="10" s="1"/>
  <c r="F486" i="9"/>
  <c r="K486" i="9" s="1"/>
  <c r="M487" i="9"/>
  <c r="B603" i="12" l="1"/>
  <c r="O647" i="10"/>
  <c r="P647" i="10"/>
  <c r="M648" i="10"/>
  <c r="B648" i="10" s="1"/>
  <c r="R647" i="10"/>
  <c r="Q647" i="10"/>
  <c r="S647" i="10"/>
  <c r="B487" i="9"/>
  <c r="L487" i="9"/>
  <c r="N604" i="12" l="1"/>
  <c r="D602" i="12"/>
  <c r="C602" i="12"/>
  <c r="G603" i="12"/>
  <c r="J604" i="12"/>
  <c r="N649" i="10"/>
  <c r="G648" i="10"/>
  <c r="D647" i="10"/>
  <c r="C647" i="10"/>
  <c r="U647" i="10" s="1"/>
  <c r="J649" i="10"/>
  <c r="N488" i="9"/>
  <c r="D486" i="9"/>
  <c r="G487" i="9"/>
  <c r="C486" i="9"/>
  <c r="J488" i="9"/>
  <c r="E603" i="12" l="1"/>
  <c r="H602" i="12"/>
  <c r="T602" i="12"/>
  <c r="U602" i="12"/>
  <c r="V602" i="12" s="1"/>
  <c r="E648" i="10"/>
  <c r="F648" i="10" s="1"/>
  <c r="H647" i="10"/>
  <c r="T647" i="10"/>
  <c r="V647" i="10"/>
  <c r="K648" i="10" s="1"/>
  <c r="L649" i="10" s="1"/>
  <c r="E487" i="9"/>
  <c r="H486" i="9"/>
  <c r="M604" i="12" l="1"/>
  <c r="Q603" i="12"/>
  <c r="R603" i="12"/>
  <c r="S603" i="12"/>
  <c r="P603" i="12"/>
  <c r="F603" i="12"/>
  <c r="K603" i="12" s="1"/>
  <c r="L604" i="12" s="1"/>
  <c r="O603" i="12"/>
  <c r="M488" i="9"/>
  <c r="F487" i="9"/>
  <c r="K487" i="9" s="1"/>
  <c r="M649" i="10"/>
  <c r="B649" i="10" s="1"/>
  <c r="S648" i="10"/>
  <c r="O648" i="10"/>
  <c r="R648" i="10"/>
  <c r="Q648" i="10"/>
  <c r="P648" i="10"/>
  <c r="B604" i="12" l="1"/>
  <c r="J605" i="12" s="1"/>
  <c r="N650" i="10"/>
  <c r="D648" i="10"/>
  <c r="G649" i="10"/>
  <c r="C648" i="10"/>
  <c r="U648" i="10" s="1"/>
  <c r="J650" i="10"/>
  <c r="B488" i="9"/>
  <c r="L488" i="9"/>
  <c r="N605" i="12" l="1"/>
  <c r="G604" i="12"/>
  <c r="D603" i="12"/>
  <c r="C603" i="12"/>
  <c r="U603" i="12" s="1"/>
  <c r="V603" i="12" s="1"/>
  <c r="N489" i="9"/>
  <c r="G488" i="9"/>
  <c r="D487" i="9"/>
  <c r="C487" i="9"/>
  <c r="J489" i="9"/>
  <c r="T648" i="10"/>
  <c r="H648" i="10"/>
  <c r="E649" i="10"/>
  <c r="F649" i="10" s="1"/>
  <c r="V648" i="10"/>
  <c r="K649" i="10" l="1"/>
  <c r="L650" i="10" s="1"/>
  <c r="E604" i="12"/>
  <c r="S604" i="12" s="1"/>
  <c r="T603" i="12"/>
  <c r="H603" i="12"/>
  <c r="H487" i="9"/>
  <c r="E488" i="9"/>
  <c r="R649" i="10"/>
  <c r="P649" i="10"/>
  <c r="Q649" i="10"/>
  <c r="S649" i="10"/>
  <c r="M650" i="10"/>
  <c r="B650" i="10" s="1"/>
  <c r="O649" i="10"/>
  <c r="Q604" i="12" l="1"/>
  <c r="R604" i="12"/>
  <c r="P604" i="12"/>
  <c r="M605" i="12"/>
  <c r="O604" i="12"/>
  <c r="F604" i="12"/>
  <c r="K604" i="12" s="1"/>
  <c r="L605" i="12" s="1"/>
  <c r="F488" i="9"/>
  <c r="K488" i="9" s="1"/>
  <c r="M489" i="9"/>
  <c r="D649" i="10"/>
  <c r="N651" i="10"/>
  <c r="G650" i="10"/>
  <c r="C649" i="10"/>
  <c r="U649" i="10" s="1"/>
  <c r="J651" i="10"/>
  <c r="B605" i="12" l="1"/>
  <c r="G605" i="12" s="1"/>
  <c r="L489" i="9"/>
  <c r="B489" i="9"/>
  <c r="H649" i="10"/>
  <c r="T649" i="10"/>
  <c r="E650" i="10"/>
  <c r="F650" i="10" s="1"/>
  <c r="V649" i="10"/>
  <c r="K650" i="10" s="1"/>
  <c r="L651" i="10" s="1"/>
  <c r="D604" i="12" l="1"/>
  <c r="C604" i="12"/>
  <c r="U604" i="12" s="1"/>
  <c r="V604" i="12" s="1"/>
  <c r="N606" i="12"/>
  <c r="J606" i="12"/>
  <c r="H604" i="12"/>
  <c r="G489" i="9"/>
  <c r="N490" i="9"/>
  <c r="D488" i="9"/>
  <c r="C488" i="9"/>
  <c r="J490" i="9"/>
  <c r="M651" i="10"/>
  <c r="B651" i="10" s="1"/>
  <c r="S650" i="10"/>
  <c r="Q650" i="10"/>
  <c r="P650" i="10"/>
  <c r="R650" i="10"/>
  <c r="O650" i="10"/>
  <c r="E605" i="12" l="1"/>
  <c r="T604" i="12"/>
  <c r="G651" i="10"/>
  <c r="D650" i="10"/>
  <c r="N652" i="10"/>
  <c r="C650" i="10"/>
  <c r="U650" i="10" s="1"/>
  <c r="J652" i="10"/>
  <c r="E489" i="9"/>
  <c r="H488" i="9"/>
  <c r="M606" i="12" l="1"/>
  <c r="P605" i="12"/>
  <c r="F605" i="12"/>
  <c r="K605" i="12" s="1"/>
  <c r="L606" i="12" s="1"/>
  <c r="S605" i="12"/>
  <c r="R605" i="12"/>
  <c r="Q605" i="12"/>
  <c r="O605" i="12"/>
  <c r="H650" i="10"/>
  <c r="E651" i="10"/>
  <c r="F651" i="10" s="1"/>
  <c r="T650" i="10"/>
  <c r="V650" i="10"/>
  <c r="M490" i="9"/>
  <c r="F489" i="9"/>
  <c r="K489" i="9" s="1"/>
  <c r="K651" i="10" l="1"/>
  <c r="L652" i="10" s="1"/>
  <c r="B606" i="12"/>
  <c r="N607" i="12" s="1"/>
  <c r="L490" i="9"/>
  <c r="B490" i="9"/>
  <c r="P651" i="10"/>
  <c r="Q651" i="10"/>
  <c r="R651" i="10"/>
  <c r="O651" i="10"/>
  <c r="S651" i="10"/>
  <c r="M652" i="10"/>
  <c r="B652" i="10" s="1"/>
  <c r="D605" i="12" l="1"/>
  <c r="J607" i="12"/>
  <c r="G606" i="12"/>
  <c r="C605" i="12"/>
  <c r="T605" i="12" s="1"/>
  <c r="G652" i="10"/>
  <c r="D651" i="10"/>
  <c r="N653" i="10"/>
  <c r="C651" i="10"/>
  <c r="U651" i="10" s="1"/>
  <c r="J653" i="10"/>
  <c r="D489" i="9"/>
  <c r="N491" i="9"/>
  <c r="G490" i="9"/>
  <c r="C489" i="9"/>
  <c r="J491" i="9"/>
  <c r="U605" i="12" l="1"/>
  <c r="V605" i="12" s="1"/>
  <c r="H605" i="12"/>
  <c r="E606" i="12"/>
  <c r="P606" i="12" s="1"/>
  <c r="T651" i="10"/>
  <c r="E652" i="10"/>
  <c r="F652" i="10" s="1"/>
  <c r="H651" i="10"/>
  <c r="V651" i="10"/>
  <c r="E490" i="9"/>
  <c r="H489" i="9"/>
  <c r="K652" i="10" l="1"/>
  <c r="L653" i="10" s="1"/>
  <c r="M607" i="12"/>
  <c r="Q606" i="12"/>
  <c r="S606" i="12"/>
  <c r="F606" i="12"/>
  <c r="K606" i="12" s="1"/>
  <c r="L607" i="12" s="1"/>
  <c r="R606" i="12"/>
  <c r="O606" i="12"/>
  <c r="P652" i="10"/>
  <c r="M653" i="10"/>
  <c r="B653" i="10" s="1"/>
  <c r="S652" i="10"/>
  <c r="Q652" i="10"/>
  <c r="R652" i="10"/>
  <c r="O652" i="10"/>
  <c r="M491" i="9"/>
  <c r="F490" i="9"/>
  <c r="K490" i="9" s="1"/>
  <c r="B607" i="12" l="1"/>
  <c r="N608" i="12" s="1"/>
  <c r="N654" i="10"/>
  <c r="G653" i="10"/>
  <c r="D652" i="10"/>
  <c r="J654" i="10"/>
  <c r="C652" i="10"/>
  <c r="U652" i="10" s="1"/>
  <c r="B491" i="9"/>
  <c r="L491" i="9"/>
  <c r="J608" i="12" l="1"/>
  <c r="C606" i="12"/>
  <c r="D606" i="12"/>
  <c r="G607" i="12"/>
  <c r="D490" i="9"/>
  <c r="N492" i="9"/>
  <c r="G491" i="9"/>
  <c r="C490" i="9"/>
  <c r="J492" i="9"/>
  <c r="H652" i="10"/>
  <c r="T652" i="10"/>
  <c r="E653" i="10"/>
  <c r="F653" i="10" s="1"/>
  <c r="V652" i="10"/>
  <c r="K653" i="10" s="1"/>
  <c r="L654" i="10" s="1"/>
  <c r="H606" i="12" l="1"/>
  <c r="E607" i="12"/>
  <c r="T606" i="12"/>
  <c r="U606" i="12"/>
  <c r="V606" i="12" s="1"/>
  <c r="P653" i="10"/>
  <c r="R653" i="10"/>
  <c r="M654" i="10"/>
  <c r="B654" i="10" s="1"/>
  <c r="Q653" i="10"/>
  <c r="S653" i="10"/>
  <c r="O653" i="10"/>
  <c r="H490" i="9"/>
  <c r="E491" i="9"/>
  <c r="F607" i="12" l="1"/>
  <c r="K607" i="12" s="1"/>
  <c r="L608" i="12" s="1"/>
  <c r="S607" i="12"/>
  <c r="R607" i="12"/>
  <c r="P607" i="12"/>
  <c r="O607" i="12"/>
  <c r="M608" i="12"/>
  <c r="Q607" i="12"/>
  <c r="D653" i="10"/>
  <c r="C653" i="10"/>
  <c r="U653" i="10" s="1"/>
  <c r="G654" i="10"/>
  <c r="N655" i="10"/>
  <c r="J655" i="10"/>
  <c r="F491" i="9"/>
  <c r="K491" i="9" s="1"/>
  <c r="M492" i="9"/>
  <c r="B608" i="12" l="1"/>
  <c r="H653" i="10"/>
  <c r="T653" i="10"/>
  <c r="E654" i="10"/>
  <c r="F654" i="10" s="1"/>
  <c r="V653" i="10"/>
  <c r="K654" i="10" s="1"/>
  <c r="L655" i="10" s="1"/>
  <c r="L492" i="9"/>
  <c r="B492" i="9"/>
  <c r="C607" i="12" l="1"/>
  <c r="N609" i="12"/>
  <c r="J609" i="12"/>
  <c r="D607" i="12"/>
  <c r="G608" i="12"/>
  <c r="N493" i="9"/>
  <c r="G492" i="9"/>
  <c r="D491" i="9"/>
  <c r="C491" i="9"/>
  <c r="J493" i="9"/>
  <c r="P654" i="10"/>
  <c r="S654" i="10"/>
  <c r="R654" i="10"/>
  <c r="Q654" i="10"/>
  <c r="M655" i="10"/>
  <c r="B655" i="10" s="1"/>
  <c r="O654" i="10"/>
  <c r="H607" i="12" l="1"/>
  <c r="E608" i="12"/>
  <c r="U607" i="12"/>
  <c r="V607" i="12" s="1"/>
  <c r="T607" i="12"/>
  <c r="N656" i="10"/>
  <c r="G655" i="10"/>
  <c r="D654" i="10"/>
  <c r="C654" i="10"/>
  <c r="U654" i="10" s="1"/>
  <c r="J656" i="10"/>
  <c r="E492" i="9"/>
  <c r="H491" i="9"/>
  <c r="F608" i="12" l="1"/>
  <c r="K608" i="12" s="1"/>
  <c r="L609" i="12" s="1"/>
  <c r="R608" i="12"/>
  <c r="O608" i="12"/>
  <c r="S608" i="12"/>
  <c r="M609" i="12"/>
  <c r="Q608" i="12"/>
  <c r="P608" i="12"/>
  <c r="T654" i="10"/>
  <c r="H654" i="10"/>
  <c r="E655" i="10"/>
  <c r="F655" i="10" s="1"/>
  <c r="V654" i="10"/>
  <c r="K655" i="10" s="1"/>
  <c r="L656" i="10" s="1"/>
  <c r="M493" i="9"/>
  <c r="F492" i="9"/>
  <c r="K492" i="9" s="1"/>
  <c r="B609" i="12" l="1"/>
  <c r="C608" i="12" s="1"/>
  <c r="L493" i="9"/>
  <c r="B493" i="9"/>
  <c r="S655" i="10"/>
  <c r="M656" i="10"/>
  <c r="B656" i="10" s="1"/>
  <c r="O655" i="10"/>
  <c r="Q655" i="10"/>
  <c r="R655" i="10"/>
  <c r="P655" i="10"/>
  <c r="D608" i="12" l="1"/>
  <c r="J610" i="12"/>
  <c r="G609" i="12"/>
  <c r="N610" i="12"/>
  <c r="H608" i="12"/>
  <c r="U608" i="12"/>
  <c r="V608" i="12" s="1"/>
  <c r="E609" i="12"/>
  <c r="T608" i="12"/>
  <c r="D655" i="10"/>
  <c r="N657" i="10"/>
  <c r="G656" i="10"/>
  <c r="C655" i="10"/>
  <c r="U655" i="10" s="1"/>
  <c r="J657" i="10"/>
  <c r="N494" i="9"/>
  <c r="G493" i="9"/>
  <c r="D492" i="9"/>
  <c r="C492" i="9"/>
  <c r="J494" i="9"/>
  <c r="P609" i="12" l="1"/>
  <c r="R609" i="12"/>
  <c r="F609" i="12"/>
  <c r="K609" i="12" s="1"/>
  <c r="L610" i="12" s="1"/>
  <c r="M610" i="12"/>
  <c r="O609" i="12"/>
  <c r="S609" i="12"/>
  <c r="Q609" i="12"/>
  <c r="T655" i="10"/>
  <c r="H655" i="10"/>
  <c r="E656" i="10"/>
  <c r="F656" i="10" s="1"/>
  <c r="V655" i="10"/>
  <c r="K656" i="10" s="1"/>
  <c r="L657" i="10" s="1"/>
  <c r="H492" i="9"/>
  <c r="E493" i="9"/>
  <c r="B610" i="12" l="1"/>
  <c r="J611" i="12" s="1"/>
  <c r="M494" i="9"/>
  <c r="F493" i="9"/>
  <c r="K493" i="9" s="1"/>
  <c r="R656" i="10"/>
  <c r="S656" i="10"/>
  <c r="Q656" i="10"/>
  <c r="O656" i="10"/>
  <c r="M657" i="10"/>
  <c r="B657" i="10" s="1"/>
  <c r="P656" i="10"/>
  <c r="D609" i="12" l="1"/>
  <c r="G610" i="12"/>
  <c r="C609" i="12"/>
  <c r="H609" i="12" s="1"/>
  <c r="N611" i="12"/>
  <c r="N658" i="10"/>
  <c r="G657" i="10"/>
  <c r="D656" i="10"/>
  <c r="C656" i="10"/>
  <c r="U656" i="10" s="1"/>
  <c r="J658" i="10"/>
  <c r="B494" i="9"/>
  <c r="L494" i="9"/>
  <c r="U609" i="12" l="1"/>
  <c r="V609" i="12" s="1"/>
  <c r="T609" i="12"/>
  <c r="E610" i="12"/>
  <c r="O610" i="12" s="1"/>
  <c r="H656" i="10"/>
  <c r="E657" i="10"/>
  <c r="F657" i="10" s="1"/>
  <c r="T656" i="10"/>
  <c r="V656" i="10"/>
  <c r="K657" i="10" s="1"/>
  <c r="L658" i="10" s="1"/>
  <c r="D493" i="9"/>
  <c r="G494" i="9"/>
  <c r="N495" i="9"/>
  <c r="C493" i="9"/>
  <c r="J495" i="9"/>
  <c r="S610" i="12" l="1"/>
  <c r="Q610" i="12"/>
  <c r="R610" i="12"/>
  <c r="M611" i="12"/>
  <c r="F610" i="12"/>
  <c r="K610" i="12" s="1"/>
  <c r="L611" i="12" s="1"/>
  <c r="P610" i="12"/>
  <c r="E494" i="9"/>
  <c r="H493" i="9"/>
  <c r="O657" i="10"/>
  <c r="S657" i="10"/>
  <c r="Q657" i="10"/>
  <c r="P657" i="10"/>
  <c r="R657" i="10"/>
  <c r="M658" i="10"/>
  <c r="B658" i="10" s="1"/>
  <c r="B611" i="12" l="1"/>
  <c r="J612" i="12" s="1"/>
  <c r="N659" i="10"/>
  <c r="D657" i="10"/>
  <c r="G658" i="10"/>
  <c r="C657" i="10"/>
  <c r="U657" i="10" s="1"/>
  <c r="J659" i="10"/>
  <c r="M495" i="9"/>
  <c r="F494" i="9"/>
  <c r="K494" i="9" s="1"/>
  <c r="N612" i="12" l="1"/>
  <c r="D610" i="12"/>
  <c r="G611" i="12"/>
  <c r="C610" i="12"/>
  <c r="E611" i="12" s="1"/>
  <c r="L495" i="9"/>
  <c r="B495" i="9"/>
  <c r="T657" i="10"/>
  <c r="E658" i="10"/>
  <c r="F658" i="10" s="1"/>
  <c r="H657" i="10"/>
  <c r="V657" i="10"/>
  <c r="K658" i="10" l="1"/>
  <c r="L659" i="10" s="1"/>
  <c r="R611" i="12"/>
  <c r="H610" i="12"/>
  <c r="T610" i="12"/>
  <c r="M612" i="12"/>
  <c r="Q611" i="12"/>
  <c r="S611" i="12"/>
  <c r="O611" i="12"/>
  <c r="F611" i="12"/>
  <c r="K611" i="12" s="1"/>
  <c r="L612" i="12" s="1"/>
  <c r="B612" i="12" s="1"/>
  <c r="N613" i="12" s="1"/>
  <c r="P611" i="12"/>
  <c r="U610" i="12"/>
  <c r="V610" i="12" s="1"/>
  <c r="M659" i="10"/>
  <c r="B659" i="10" s="1"/>
  <c r="R658" i="10"/>
  <c r="O658" i="10"/>
  <c r="S658" i="10"/>
  <c r="Q658" i="10"/>
  <c r="P658" i="10"/>
  <c r="D494" i="9"/>
  <c r="N496" i="9"/>
  <c r="G495" i="9"/>
  <c r="C494" i="9"/>
  <c r="J496" i="9"/>
  <c r="C611" i="12" l="1"/>
  <c r="H611" i="12" s="1"/>
  <c r="D611" i="12"/>
  <c r="J613" i="12"/>
  <c r="G612" i="12"/>
  <c r="G659" i="10"/>
  <c r="D658" i="10"/>
  <c r="J660" i="10"/>
  <c r="N660" i="10"/>
  <c r="C658" i="10"/>
  <c r="U658" i="10" s="1"/>
  <c r="E495" i="9"/>
  <c r="H494" i="9"/>
  <c r="E612" i="12" l="1"/>
  <c r="O612" i="12" s="1"/>
  <c r="T611" i="12"/>
  <c r="U611" i="12"/>
  <c r="V611" i="12" s="1"/>
  <c r="T658" i="10"/>
  <c r="E659" i="10"/>
  <c r="F659" i="10" s="1"/>
  <c r="H658" i="10"/>
  <c r="V658" i="10"/>
  <c r="K659" i="10" s="1"/>
  <c r="L660" i="10" s="1"/>
  <c r="F495" i="9"/>
  <c r="K495" i="9" s="1"/>
  <c r="M496" i="9"/>
  <c r="S612" i="12" l="1"/>
  <c r="M613" i="12"/>
  <c r="R612" i="12"/>
  <c r="Q612" i="12"/>
  <c r="F612" i="12"/>
  <c r="K612" i="12" s="1"/>
  <c r="L613" i="12" s="1"/>
  <c r="P612" i="12"/>
  <c r="L496" i="9"/>
  <c r="B496" i="9"/>
  <c r="Q659" i="10"/>
  <c r="S659" i="10"/>
  <c r="O659" i="10"/>
  <c r="R659" i="10"/>
  <c r="P659" i="10"/>
  <c r="M660" i="10"/>
  <c r="B660" i="10" s="1"/>
  <c r="B613" i="12" l="1"/>
  <c r="D612" i="12" s="1"/>
  <c r="D659" i="10"/>
  <c r="G660" i="10"/>
  <c r="N661" i="10"/>
  <c r="C659" i="10"/>
  <c r="U659" i="10" s="1"/>
  <c r="J661" i="10"/>
  <c r="D495" i="9"/>
  <c r="G496" i="9"/>
  <c r="N497" i="9"/>
  <c r="C495" i="9"/>
  <c r="J497" i="9"/>
  <c r="J614" i="12" l="1"/>
  <c r="N614" i="12"/>
  <c r="C612" i="12"/>
  <c r="G613" i="12"/>
  <c r="E660" i="10"/>
  <c r="F660" i="10" s="1"/>
  <c r="H659" i="10"/>
  <c r="T659" i="10"/>
  <c r="V659" i="10"/>
  <c r="K660" i="10" s="1"/>
  <c r="L661" i="10" s="1"/>
  <c r="E496" i="9"/>
  <c r="H495" i="9"/>
  <c r="T612" i="12" l="1"/>
  <c r="H612" i="12"/>
  <c r="U612" i="12"/>
  <c r="V612" i="12" s="1"/>
  <c r="E613" i="12"/>
  <c r="O613" i="12" s="1"/>
  <c r="F496" i="9"/>
  <c r="K496" i="9" s="1"/>
  <c r="M497" i="9"/>
  <c r="R660" i="10"/>
  <c r="Q660" i="10"/>
  <c r="S660" i="10"/>
  <c r="P660" i="10"/>
  <c r="O660" i="10"/>
  <c r="M661" i="10"/>
  <c r="B661" i="10" s="1"/>
  <c r="Q613" i="12" l="1"/>
  <c r="S613" i="12"/>
  <c r="F613" i="12"/>
  <c r="K613" i="12" s="1"/>
  <c r="L614" i="12" s="1"/>
  <c r="M614" i="12"/>
  <c r="R613" i="12"/>
  <c r="P613" i="12"/>
  <c r="D660" i="10"/>
  <c r="N662" i="10"/>
  <c r="G661" i="10"/>
  <c r="C660" i="10"/>
  <c r="U660" i="10" s="1"/>
  <c r="J662" i="10"/>
  <c r="B497" i="9"/>
  <c r="L497" i="9"/>
  <c r="B614" i="12" l="1"/>
  <c r="N615" i="12" s="1"/>
  <c r="N498" i="9"/>
  <c r="D496" i="9"/>
  <c r="G497" i="9"/>
  <c r="C496" i="9"/>
  <c r="J498" i="9"/>
  <c r="T660" i="10"/>
  <c r="E661" i="10"/>
  <c r="F661" i="10" s="1"/>
  <c r="H660" i="10"/>
  <c r="V660" i="10"/>
  <c r="K661" i="10" l="1"/>
  <c r="L662" i="10" s="1"/>
  <c r="J615" i="12"/>
  <c r="C613" i="12"/>
  <c r="D613" i="12"/>
  <c r="G614" i="12"/>
  <c r="H613" i="12"/>
  <c r="H496" i="9"/>
  <c r="E497" i="9"/>
  <c r="P661" i="10"/>
  <c r="O661" i="10"/>
  <c r="S661" i="10"/>
  <c r="R661" i="10"/>
  <c r="M662" i="10"/>
  <c r="B662" i="10" s="1"/>
  <c r="Q661" i="10"/>
  <c r="E614" i="12" l="1"/>
  <c r="T613" i="12"/>
  <c r="U613" i="12"/>
  <c r="V613" i="12" s="1"/>
  <c r="N663" i="10"/>
  <c r="D661" i="10"/>
  <c r="G662" i="10"/>
  <c r="C661" i="10"/>
  <c r="U661" i="10" s="1"/>
  <c r="J663" i="10"/>
  <c r="F497" i="9"/>
  <c r="K497" i="9" s="1"/>
  <c r="M498" i="9"/>
  <c r="S614" i="12" l="1"/>
  <c r="M615" i="12"/>
  <c r="F614" i="12"/>
  <c r="K614" i="12" s="1"/>
  <c r="L615" i="12" s="1"/>
  <c r="B615" i="12" s="1"/>
  <c r="C614" i="12" s="1"/>
  <c r="R614" i="12"/>
  <c r="O614" i="12"/>
  <c r="Q614" i="12"/>
  <c r="P614" i="12"/>
  <c r="L498" i="9"/>
  <c r="B498" i="9"/>
  <c r="T661" i="10"/>
  <c r="H661" i="10"/>
  <c r="E662" i="10"/>
  <c r="F662" i="10" s="1"/>
  <c r="V661" i="10"/>
  <c r="K662" i="10" s="1"/>
  <c r="L663" i="10" s="1"/>
  <c r="J616" i="12" l="1"/>
  <c r="G615" i="12"/>
  <c r="D614" i="12"/>
  <c r="N616" i="12"/>
  <c r="T614" i="12"/>
  <c r="E615" i="12"/>
  <c r="U614" i="12"/>
  <c r="V614" i="12" s="1"/>
  <c r="H614" i="12"/>
  <c r="R662" i="10"/>
  <c r="P662" i="10"/>
  <c r="O662" i="10"/>
  <c r="Q662" i="10"/>
  <c r="S662" i="10"/>
  <c r="M663" i="10"/>
  <c r="B663" i="10" s="1"/>
  <c r="N499" i="9"/>
  <c r="G498" i="9"/>
  <c r="D497" i="9"/>
  <c r="C497" i="9"/>
  <c r="J499" i="9"/>
  <c r="S615" i="12" l="1"/>
  <c r="O615" i="12"/>
  <c r="Q615" i="12"/>
  <c r="R615" i="12"/>
  <c r="F615" i="12"/>
  <c r="K615" i="12" s="1"/>
  <c r="L616" i="12" s="1"/>
  <c r="P615" i="12"/>
  <c r="M616" i="12"/>
  <c r="G663" i="10"/>
  <c r="D662" i="10"/>
  <c r="N664" i="10"/>
  <c r="C662" i="10"/>
  <c r="U662" i="10" s="1"/>
  <c r="J664" i="10"/>
  <c r="H497" i="9"/>
  <c r="E498" i="9"/>
  <c r="B616" i="12" l="1"/>
  <c r="J617" i="12" s="1"/>
  <c r="T662" i="10"/>
  <c r="H662" i="10"/>
  <c r="V662" i="10"/>
  <c r="K663" i="10" s="1"/>
  <c r="L664" i="10" s="1"/>
  <c r="E663" i="10"/>
  <c r="F663" i="10" s="1"/>
  <c r="M499" i="9"/>
  <c r="F498" i="9"/>
  <c r="K498" i="9" s="1"/>
  <c r="G616" i="12" l="1"/>
  <c r="D615" i="12"/>
  <c r="C615" i="12"/>
  <c r="U615" i="12" s="1"/>
  <c r="V615" i="12" s="1"/>
  <c r="N617" i="12"/>
  <c r="Q663" i="10"/>
  <c r="P663" i="10"/>
  <c r="M664" i="10"/>
  <c r="B664" i="10" s="1"/>
  <c r="S663" i="10"/>
  <c r="O663" i="10"/>
  <c r="R663" i="10"/>
  <c r="B499" i="9"/>
  <c r="L499" i="9"/>
  <c r="H615" i="12" l="1"/>
  <c r="E616" i="12"/>
  <c r="P616" i="12" s="1"/>
  <c r="T615" i="12"/>
  <c r="N500" i="9"/>
  <c r="D498" i="9"/>
  <c r="G499" i="9"/>
  <c r="C498" i="9"/>
  <c r="J500" i="9"/>
  <c r="N665" i="10"/>
  <c r="D663" i="10"/>
  <c r="C663" i="10"/>
  <c r="U663" i="10" s="1"/>
  <c r="G664" i="10"/>
  <c r="J665" i="10"/>
  <c r="F616" i="12" l="1"/>
  <c r="K616" i="12" s="1"/>
  <c r="L617" i="12" s="1"/>
  <c r="Q616" i="12"/>
  <c r="M617" i="12"/>
  <c r="O616" i="12"/>
  <c r="R616" i="12"/>
  <c r="S616" i="12"/>
  <c r="H498" i="9"/>
  <c r="E499" i="9"/>
  <c r="E664" i="10"/>
  <c r="F664" i="10" s="1"/>
  <c r="T663" i="10"/>
  <c r="H663" i="10"/>
  <c r="V663" i="10"/>
  <c r="K664" i="10" l="1"/>
  <c r="L665" i="10" s="1"/>
  <c r="B617" i="12"/>
  <c r="N618" i="12" s="1"/>
  <c r="F499" i="9"/>
  <c r="K499" i="9" s="1"/>
  <c r="M500" i="9"/>
  <c r="Q664" i="10"/>
  <c r="O664" i="10"/>
  <c r="S664" i="10"/>
  <c r="M665" i="10"/>
  <c r="B665" i="10" s="1"/>
  <c r="P664" i="10"/>
  <c r="R664" i="10"/>
  <c r="C616" i="12" l="1"/>
  <c r="T616" i="12" s="1"/>
  <c r="D616" i="12"/>
  <c r="J618" i="12"/>
  <c r="G617" i="12"/>
  <c r="D664" i="10"/>
  <c r="N666" i="10"/>
  <c r="G665" i="10"/>
  <c r="C664" i="10"/>
  <c r="U664" i="10" s="1"/>
  <c r="J666" i="10"/>
  <c r="L500" i="9"/>
  <c r="B500" i="9"/>
  <c r="H616" i="12" l="1"/>
  <c r="E617" i="12"/>
  <c r="F617" i="12" s="1"/>
  <c r="K617" i="12" s="1"/>
  <c r="L618" i="12" s="1"/>
  <c r="U616" i="12"/>
  <c r="V616" i="12" s="1"/>
  <c r="T664" i="10"/>
  <c r="E665" i="10"/>
  <c r="F665" i="10" s="1"/>
  <c r="H664" i="10"/>
  <c r="V664" i="10"/>
  <c r="K665" i="10" s="1"/>
  <c r="L666" i="10" s="1"/>
  <c r="G500" i="9"/>
  <c r="N501" i="9"/>
  <c r="D499" i="9"/>
  <c r="C499" i="9"/>
  <c r="J501" i="9"/>
  <c r="R617" i="12" l="1"/>
  <c r="P617" i="12"/>
  <c r="O617" i="12"/>
  <c r="S617" i="12"/>
  <c r="Q617" i="12"/>
  <c r="M618" i="12"/>
  <c r="B618" i="12" s="1"/>
  <c r="N619" i="12" s="1"/>
  <c r="P665" i="10"/>
  <c r="Q665" i="10"/>
  <c r="M666" i="10"/>
  <c r="B666" i="10" s="1"/>
  <c r="R665" i="10"/>
  <c r="S665" i="10"/>
  <c r="O665" i="10"/>
  <c r="E500" i="9"/>
  <c r="H499" i="9"/>
  <c r="C617" i="12" l="1"/>
  <c r="E618" i="12" s="1"/>
  <c r="G618" i="12"/>
  <c r="J619" i="12"/>
  <c r="D617" i="12"/>
  <c r="N667" i="10"/>
  <c r="G666" i="10"/>
  <c r="C665" i="10"/>
  <c r="U665" i="10" s="1"/>
  <c r="D665" i="10"/>
  <c r="J667" i="10"/>
  <c r="M501" i="9"/>
  <c r="F500" i="9"/>
  <c r="K500" i="9" s="1"/>
  <c r="U617" i="12" l="1"/>
  <c r="V617" i="12" s="1"/>
  <c r="T617" i="12"/>
  <c r="H617" i="12"/>
  <c r="F618" i="12"/>
  <c r="K618" i="12" s="1"/>
  <c r="L619" i="12" s="1"/>
  <c r="M619" i="12"/>
  <c r="R618" i="12"/>
  <c r="S618" i="12"/>
  <c r="Q618" i="12"/>
  <c r="P618" i="12"/>
  <c r="O618" i="12"/>
  <c r="E666" i="10"/>
  <c r="F666" i="10" s="1"/>
  <c r="H665" i="10"/>
  <c r="T665" i="10"/>
  <c r="V665" i="10"/>
  <c r="K666" i="10" s="1"/>
  <c r="L667" i="10" s="1"/>
  <c r="L501" i="9"/>
  <c r="B501" i="9"/>
  <c r="B619" i="12" l="1"/>
  <c r="D618" i="12" s="1"/>
  <c r="P666" i="10"/>
  <c r="R666" i="10"/>
  <c r="M667" i="10"/>
  <c r="B667" i="10" s="1"/>
  <c r="Q666" i="10"/>
  <c r="S666" i="10"/>
  <c r="O666" i="10"/>
  <c r="N502" i="9"/>
  <c r="G501" i="9"/>
  <c r="D500" i="9"/>
  <c r="C500" i="9"/>
  <c r="J502" i="9"/>
  <c r="G619" i="12" l="1"/>
  <c r="N620" i="12"/>
  <c r="C618" i="12"/>
  <c r="J620" i="12"/>
  <c r="D666" i="10"/>
  <c r="N668" i="10"/>
  <c r="G667" i="10"/>
  <c r="C666" i="10"/>
  <c r="U666" i="10" s="1"/>
  <c r="J668" i="10"/>
  <c r="H500" i="9"/>
  <c r="E501" i="9"/>
  <c r="U618" i="12" l="1"/>
  <c r="V618" i="12" s="1"/>
  <c r="T618" i="12"/>
  <c r="E619" i="12"/>
  <c r="H618" i="12"/>
  <c r="E667" i="10"/>
  <c r="F667" i="10" s="1"/>
  <c r="T666" i="10"/>
  <c r="H666" i="10"/>
  <c r="V666" i="10"/>
  <c r="K667" i="10" s="1"/>
  <c r="L668" i="10" s="1"/>
  <c r="F501" i="9"/>
  <c r="K501" i="9" s="1"/>
  <c r="M502" i="9"/>
  <c r="P619" i="12" l="1"/>
  <c r="M620" i="12"/>
  <c r="F619" i="12"/>
  <c r="K619" i="12" s="1"/>
  <c r="L620" i="12" s="1"/>
  <c r="O619" i="12"/>
  <c r="Q619" i="12"/>
  <c r="R619" i="12"/>
  <c r="S619" i="12"/>
  <c r="S667" i="10"/>
  <c r="M668" i="10"/>
  <c r="B668" i="10" s="1"/>
  <c r="R667" i="10"/>
  <c r="P667" i="10"/>
  <c r="Q667" i="10"/>
  <c r="O667" i="10"/>
  <c r="B502" i="9"/>
  <c r="L502" i="9"/>
  <c r="B620" i="12" l="1"/>
  <c r="D619" i="12" s="1"/>
  <c r="G668" i="10"/>
  <c r="N669" i="10"/>
  <c r="D667" i="10"/>
  <c r="C667" i="10"/>
  <c r="U667" i="10" s="1"/>
  <c r="J669" i="10"/>
  <c r="G502" i="9"/>
  <c r="D501" i="9"/>
  <c r="N503" i="9"/>
  <c r="C501" i="9"/>
  <c r="J503" i="9"/>
  <c r="G620" i="12" l="1"/>
  <c r="J621" i="12"/>
  <c r="N621" i="12"/>
  <c r="C619" i="12"/>
  <c r="U619" i="12" s="1"/>
  <c r="V619" i="12" s="1"/>
  <c r="E668" i="10"/>
  <c r="F668" i="10" s="1"/>
  <c r="H667" i="10"/>
  <c r="T667" i="10"/>
  <c r="V667" i="10"/>
  <c r="K668" i="10" s="1"/>
  <c r="L669" i="10" s="1"/>
  <c r="H501" i="9"/>
  <c r="E502" i="9"/>
  <c r="H619" i="12" l="1"/>
  <c r="T619" i="12"/>
  <c r="E620" i="12"/>
  <c r="S620" i="12" s="1"/>
  <c r="S668" i="10"/>
  <c r="Q668" i="10"/>
  <c r="M669" i="10"/>
  <c r="B669" i="10" s="1"/>
  <c r="R668" i="10"/>
  <c r="P668" i="10"/>
  <c r="O668" i="10"/>
  <c r="M503" i="9"/>
  <c r="F502" i="9"/>
  <c r="K502" i="9" s="1"/>
  <c r="M621" i="12" l="1"/>
  <c r="F620" i="12"/>
  <c r="K620" i="12" s="1"/>
  <c r="L621" i="12" s="1"/>
  <c r="P620" i="12"/>
  <c r="R620" i="12"/>
  <c r="O620" i="12"/>
  <c r="Q620" i="12"/>
  <c r="B503" i="9"/>
  <c r="L503" i="9"/>
  <c r="N670" i="10"/>
  <c r="C668" i="10"/>
  <c r="U668" i="10" s="1"/>
  <c r="D668" i="10"/>
  <c r="G669" i="10"/>
  <c r="J670" i="10"/>
  <c r="B621" i="12" l="1"/>
  <c r="N622" i="12" s="1"/>
  <c r="H668" i="10"/>
  <c r="E669" i="10"/>
  <c r="F669" i="10" s="1"/>
  <c r="T668" i="10"/>
  <c r="V668" i="10"/>
  <c r="K669" i="10" s="1"/>
  <c r="L670" i="10" s="1"/>
  <c r="N504" i="9"/>
  <c r="G503" i="9"/>
  <c r="D502" i="9"/>
  <c r="C502" i="9"/>
  <c r="J504" i="9"/>
  <c r="C620" i="12" l="1"/>
  <c r="E621" i="12" s="1"/>
  <c r="F621" i="12" s="1"/>
  <c r="K621" i="12" s="1"/>
  <c r="L622" i="12" s="1"/>
  <c r="G621" i="12"/>
  <c r="J622" i="12"/>
  <c r="D620" i="12"/>
  <c r="P669" i="10"/>
  <c r="S669" i="10"/>
  <c r="R669" i="10"/>
  <c r="M670" i="10"/>
  <c r="B670" i="10" s="1"/>
  <c r="Q669" i="10"/>
  <c r="O669" i="10"/>
  <c r="H502" i="9"/>
  <c r="E503" i="9"/>
  <c r="H620" i="12" l="1"/>
  <c r="P621" i="12"/>
  <c r="U620" i="12"/>
  <c r="V620" i="12" s="1"/>
  <c r="T620" i="12"/>
  <c r="Q621" i="12"/>
  <c r="M622" i="12"/>
  <c r="B622" i="12" s="1"/>
  <c r="N623" i="12" s="1"/>
  <c r="R621" i="12"/>
  <c r="S621" i="12"/>
  <c r="O621" i="12"/>
  <c r="G670" i="10"/>
  <c r="N671" i="10"/>
  <c r="D669" i="10"/>
  <c r="C669" i="10"/>
  <c r="U669" i="10" s="1"/>
  <c r="J671" i="10"/>
  <c r="M504" i="9"/>
  <c r="F503" i="9"/>
  <c r="K503" i="9" s="1"/>
  <c r="D621" i="12" l="1"/>
  <c r="C621" i="12"/>
  <c r="G622" i="12"/>
  <c r="J623" i="12"/>
  <c r="U621" i="12"/>
  <c r="V621" i="12" s="1"/>
  <c r="T621" i="12"/>
  <c r="H621" i="12"/>
  <c r="E622" i="12"/>
  <c r="L504" i="9"/>
  <c r="B504" i="9"/>
  <c r="H669" i="10"/>
  <c r="E670" i="10"/>
  <c r="F670" i="10" s="1"/>
  <c r="T669" i="10"/>
  <c r="V669" i="10"/>
  <c r="K670" i="10" s="1"/>
  <c r="L671" i="10" s="1"/>
  <c r="M623" i="12" l="1"/>
  <c r="F622" i="12"/>
  <c r="K622" i="12" s="1"/>
  <c r="L623" i="12" s="1"/>
  <c r="Q622" i="12"/>
  <c r="S622" i="12"/>
  <c r="P622" i="12"/>
  <c r="R622" i="12"/>
  <c r="O622" i="12"/>
  <c r="S670" i="10"/>
  <c r="M671" i="10"/>
  <c r="B671" i="10" s="1"/>
  <c r="O670" i="10"/>
  <c r="P670" i="10"/>
  <c r="R670" i="10"/>
  <c r="Q670" i="10"/>
  <c r="D503" i="9"/>
  <c r="G504" i="9"/>
  <c r="N505" i="9"/>
  <c r="C503" i="9"/>
  <c r="J505" i="9"/>
  <c r="B623" i="12" l="1"/>
  <c r="G623" i="12" s="1"/>
  <c r="D670" i="10"/>
  <c r="G671" i="10"/>
  <c r="N672" i="10"/>
  <c r="C670" i="10"/>
  <c r="U670" i="10" s="1"/>
  <c r="J672" i="10"/>
  <c r="H503" i="9"/>
  <c r="E504" i="9"/>
  <c r="D622" i="12" l="1"/>
  <c r="C622" i="12"/>
  <c r="U622" i="12" s="1"/>
  <c r="V622" i="12" s="1"/>
  <c r="J624" i="12"/>
  <c r="N624" i="12"/>
  <c r="H622" i="12"/>
  <c r="E623" i="12"/>
  <c r="T622" i="12"/>
  <c r="E671" i="10"/>
  <c r="F671" i="10" s="1"/>
  <c r="T670" i="10"/>
  <c r="H670" i="10"/>
  <c r="V670" i="10"/>
  <c r="M505" i="9"/>
  <c r="F504" i="9"/>
  <c r="K504" i="9" s="1"/>
  <c r="K671" i="10" l="1"/>
  <c r="L672" i="10" s="1"/>
  <c r="P623" i="12"/>
  <c r="F623" i="12"/>
  <c r="K623" i="12" s="1"/>
  <c r="L624" i="12" s="1"/>
  <c r="M624" i="12"/>
  <c r="O623" i="12"/>
  <c r="S623" i="12"/>
  <c r="Q623" i="12"/>
  <c r="R623" i="12"/>
  <c r="B505" i="9"/>
  <c r="L505" i="9"/>
  <c r="S671" i="10"/>
  <c r="O671" i="10"/>
  <c r="P671" i="10"/>
  <c r="M672" i="10"/>
  <c r="B672" i="10" s="1"/>
  <c r="Q671" i="10"/>
  <c r="R671" i="10"/>
  <c r="B624" i="12" l="1"/>
  <c r="C623" i="12" s="1"/>
  <c r="N673" i="10"/>
  <c r="D671" i="10"/>
  <c r="G672" i="10"/>
  <c r="J673" i="10"/>
  <c r="C671" i="10"/>
  <c r="U671" i="10" s="1"/>
  <c r="N506" i="9"/>
  <c r="D504" i="9"/>
  <c r="G505" i="9"/>
  <c r="C504" i="9"/>
  <c r="J506" i="9"/>
  <c r="J625" i="12" l="1"/>
  <c r="G624" i="12"/>
  <c r="N625" i="12"/>
  <c r="D623" i="12"/>
  <c r="T623" i="12"/>
  <c r="U623" i="12"/>
  <c r="V623" i="12" s="1"/>
  <c r="H623" i="12"/>
  <c r="E624" i="12"/>
  <c r="T671" i="10"/>
  <c r="H671" i="10"/>
  <c r="E672" i="10"/>
  <c r="F672" i="10" s="1"/>
  <c r="V671" i="10"/>
  <c r="K672" i="10" s="1"/>
  <c r="L673" i="10" s="1"/>
  <c r="H504" i="9"/>
  <c r="E505" i="9"/>
  <c r="F624" i="12" l="1"/>
  <c r="K624" i="12" s="1"/>
  <c r="L625" i="12" s="1"/>
  <c r="Q624" i="12"/>
  <c r="S624" i="12"/>
  <c r="O624" i="12"/>
  <c r="M625" i="12"/>
  <c r="R624" i="12"/>
  <c r="P624" i="12"/>
  <c r="R672" i="10"/>
  <c r="P672" i="10"/>
  <c r="O672" i="10"/>
  <c r="S672" i="10"/>
  <c r="M673" i="10"/>
  <c r="B673" i="10" s="1"/>
  <c r="Q672" i="10"/>
  <c r="F505" i="9"/>
  <c r="K505" i="9" s="1"/>
  <c r="M506" i="9"/>
  <c r="B625" i="12" l="1"/>
  <c r="N626" i="12" s="1"/>
  <c r="D672" i="10"/>
  <c r="G673" i="10"/>
  <c r="N674" i="10"/>
  <c r="C672" i="10"/>
  <c r="U672" i="10" s="1"/>
  <c r="J674" i="10"/>
  <c r="L506" i="9"/>
  <c r="B506" i="9"/>
  <c r="C624" i="12" l="1"/>
  <c r="H624" i="12" s="1"/>
  <c r="D624" i="12"/>
  <c r="G625" i="12"/>
  <c r="J626" i="12"/>
  <c r="T672" i="10"/>
  <c r="E673" i="10"/>
  <c r="F673" i="10" s="1"/>
  <c r="H672" i="10"/>
  <c r="V672" i="10"/>
  <c r="K673" i="10" s="1"/>
  <c r="L674" i="10" s="1"/>
  <c r="G506" i="9"/>
  <c r="N507" i="9"/>
  <c r="D505" i="9"/>
  <c r="C505" i="9"/>
  <c r="J507" i="9"/>
  <c r="E625" i="12" l="1"/>
  <c r="S625" i="12" s="1"/>
  <c r="T624" i="12"/>
  <c r="U624" i="12"/>
  <c r="V624" i="12" s="1"/>
  <c r="H505" i="9"/>
  <c r="E506" i="9"/>
  <c r="S673" i="10"/>
  <c r="O673" i="10"/>
  <c r="R673" i="10"/>
  <c r="M674" i="10"/>
  <c r="B674" i="10" s="1"/>
  <c r="P673" i="10"/>
  <c r="Q673" i="10"/>
  <c r="Q625" i="12" l="1"/>
  <c r="F625" i="12"/>
  <c r="K625" i="12" s="1"/>
  <c r="L626" i="12" s="1"/>
  <c r="R625" i="12"/>
  <c r="P625" i="12"/>
  <c r="M626" i="12"/>
  <c r="O625" i="12"/>
  <c r="N675" i="10"/>
  <c r="G674" i="10"/>
  <c r="D673" i="10"/>
  <c r="C673" i="10"/>
  <c r="U673" i="10" s="1"/>
  <c r="J675" i="10"/>
  <c r="M507" i="9"/>
  <c r="F506" i="9"/>
  <c r="K506" i="9" s="1"/>
  <c r="B626" i="12" l="1"/>
  <c r="J627" i="12" s="1"/>
  <c r="L507" i="9"/>
  <c r="B507" i="9"/>
  <c r="T673" i="10"/>
  <c r="E674" i="10"/>
  <c r="F674" i="10" s="1"/>
  <c r="H673" i="10"/>
  <c r="V673" i="10"/>
  <c r="K674" i="10" s="1"/>
  <c r="L675" i="10" s="1"/>
  <c r="G626" i="12" l="1"/>
  <c r="N627" i="12"/>
  <c r="C625" i="12"/>
  <c r="T625" i="12" s="1"/>
  <c r="D625" i="12"/>
  <c r="G507" i="9"/>
  <c r="N508" i="9"/>
  <c r="D506" i="9"/>
  <c r="C506" i="9"/>
  <c r="J508" i="9"/>
  <c r="R674" i="10"/>
  <c r="S674" i="10"/>
  <c r="O674" i="10"/>
  <c r="P674" i="10"/>
  <c r="Q674" i="10"/>
  <c r="M675" i="10"/>
  <c r="B675" i="10" s="1"/>
  <c r="U625" i="12" l="1"/>
  <c r="V625" i="12" s="1"/>
  <c r="E626" i="12"/>
  <c r="H625" i="12"/>
  <c r="N676" i="10"/>
  <c r="D674" i="10"/>
  <c r="G675" i="10"/>
  <c r="C674" i="10"/>
  <c r="U674" i="10" s="1"/>
  <c r="J676" i="10"/>
  <c r="E507" i="9"/>
  <c r="H506" i="9"/>
  <c r="R626" i="12" l="1"/>
  <c r="Q626" i="12"/>
  <c r="S626" i="12"/>
  <c r="M627" i="12"/>
  <c r="F626" i="12"/>
  <c r="K626" i="12" s="1"/>
  <c r="L627" i="12" s="1"/>
  <c r="P626" i="12"/>
  <c r="O626" i="12"/>
  <c r="T674" i="10"/>
  <c r="H674" i="10"/>
  <c r="E675" i="10"/>
  <c r="F675" i="10" s="1"/>
  <c r="V674" i="10"/>
  <c r="K675" i="10" s="1"/>
  <c r="L676" i="10" s="1"/>
  <c r="F507" i="9"/>
  <c r="K507" i="9" s="1"/>
  <c r="M508" i="9"/>
  <c r="B627" i="12" l="1"/>
  <c r="C626" i="12" s="1"/>
  <c r="U626" i="12" s="1"/>
  <c r="V626" i="12" s="1"/>
  <c r="M676" i="10"/>
  <c r="B676" i="10" s="1"/>
  <c r="Q675" i="10"/>
  <c r="O675" i="10"/>
  <c r="S675" i="10"/>
  <c r="R675" i="10"/>
  <c r="P675" i="10"/>
  <c r="L508" i="9"/>
  <c r="B508" i="9"/>
  <c r="N628" i="12" l="1"/>
  <c r="D626" i="12"/>
  <c r="J628" i="12"/>
  <c r="H626" i="12"/>
  <c r="T626" i="12"/>
  <c r="G627" i="12"/>
  <c r="E627" i="12"/>
  <c r="D675" i="10"/>
  <c r="G676" i="10"/>
  <c r="N677" i="10"/>
  <c r="C675" i="10"/>
  <c r="U675" i="10" s="1"/>
  <c r="J677" i="10"/>
  <c r="G508" i="9"/>
  <c r="N509" i="9"/>
  <c r="D507" i="9"/>
  <c r="C507" i="9"/>
  <c r="J509" i="9"/>
  <c r="P627" i="12" l="1"/>
  <c r="S627" i="12"/>
  <c r="Q627" i="12"/>
  <c r="O627" i="12"/>
  <c r="F627" i="12"/>
  <c r="K627" i="12" s="1"/>
  <c r="L628" i="12" s="1"/>
  <c r="M628" i="12"/>
  <c r="R627" i="12"/>
  <c r="E676" i="10"/>
  <c r="F676" i="10" s="1"/>
  <c r="H675" i="10"/>
  <c r="T675" i="10"/>
  <c r="V675" i="10"/>
  <c r="H507" i="9"/>
  <c r="E508" i="9"/>
  <c r="K676" i="10" l="1"/>
  <c r="L677" i="10" s="1"/>
  <c r="B628" i="12"/>
  <c r="G628" i="12" s="1"/>
  <c r="P676" i="10"/>
  <c r="Q676" i="10"/>
  <c r="R676" i="10"/>
  <c r="O676" i="10"/>
  <c r="S676" i="10"/>
  <c r="M677" i="10"/>
  <c r="B677" i="10" s="1"/>
  <c r="F508" i="9"/>
  <c r="K508" i="9" s="1"/>
  <c r="M509" i="9"/>
  <c r="J629" i="12" l="1"/>
  <c r="N629" i="12"/>
  <c r="D627" i="12"/>
  <c r="C627" i="12"/>
  <c r="G677" i="10"/>
  <c r="D676" i="10"/>
  <c r="N678" i="10"/>
  <c r="C676" i="10"/>
  <c r="U676" i="10" s="1"/>
  <c r="J678" i="10"/>
  <c r="B509" i="9"/>
  <c r="L509" i="9"/>
  <c r="T627" i="12" l="1"/>
  <c r="U627" i="12"/>
  <c r="V627" i="12" s="1"/>
  <c r="H627" i="12"/>
  <c r="E628" i="12"/>
  <c r="E677" i="10"/>
  <c r="F677" i="10" s="1"/>
  <c r="T676" i="10"/>
  <c r="V676" i="10"/>
  <c r="K677" i="10" s="1"/>
  <c r="L678" i="10" s="1"/>
  <c r="H676" i="10"/>
  <c r="N510" i="9"/>
  <c r="D508" i="9"/>
  <c r="C508" i="9"/>
  <c r="G509" i="9"/>
  <c r="J510" i="9"/>
  <c r="S628" i="12" l="1"/>
  <c r="M629" i="12"/>
  <c r="F628" i="12"/>
  <c r="K628" i="12" s="1"/>
  <c r="L629" i="12" s="1"/>
  <c r="Q628" i="12"/>
  <c r="R628" i="12"/>
  <c r="O628" i="12"/>
  <c r="P628" i="12"/>
  <c r="M678" i="10"/>
  <c r="B678" i="10" s="1"/>
  <c r="O677" i="10"/>
  <c r="P677" i="10"/>
  <c r="Q677" i="10"/>
  <c r="R677" i="10"/>
  <c r="S677" i="10"/>
  <c r="H508" i="9"/>
  <c r="E509" i="9"/>
  <c r="B629" i="12" l="1"/>
  <c r="C628" i="12" s="1"/>
  <c r="H628" i="12" s="1"/>
  <c r="N679" i="10"/>
  <c r="G678" i="10"/>
  <c r="D677" i="10"/>
  <c r="C677" i="10"/>
  <c r="U677" i="10" s="1"/>
  <c r="J679" i="10"/>
  <c r="F509" i="9"/>
  <c r="K509" i="9" s="1"/>
  <c r="M510" i="9"/>
  <c r="E629" i="12" l="1"/>
  <c r="F629" i="12" s="1"/>
  <c r="K629" i="12" s="1"/>
  <c r="L630" i="12" s="1"/>
  <c r="U628" i="12"/>
  <c r="V628" i="12" s="1"/>
  <c r="T628" i="12"/>
  <c r="J630" i="12"/>
  <c r="N630" i="12"/>
  <c r="G629" i="12"/>
  <c r="D628" i="12"/>
  <c r="L510" i="9"/>
  <c r="B510" i="9"/>
  <c r="H677" i="10"/>
  <c r="T677" i="10"/>
  <c r="E678" i="10"/>
  <c r="F678" i="10" s="1"/>
  <c r="V677" i="10"/>
  <c r="K678" i="10" s="1"/>
  <c r="L679" i="10" s="1"/>
  <c r="Q629" i="12" l="1"/>
  <c r="M630" i="12"/>
  <c r="B630" i="12" s="1"/>
  <c r="D629" i="12" s="1"/>
  <c r="P629" i="12"/>
  <c r="R629" i="12"/>
  <c r="O629" i="12"/>
  <c r="S629" i="12"/>
  <c r="Q678" i="10"/>
  <c r="P678" i="10"/>
  <c r="R678" i="10"/>
  <c r="O678" i="10"/>
  <c r="S678" i="10"/>
  <c r="M679" i="10"/>
  <c r="B679" i="10" s="1"/>
  <c r="D509" i="9"/>
  <c r="G510" i="9"/>
  <c r="N511" i="9"/>
  <c r="C509" i="9"/>
  <c r="J511" i="9"/>
  <c r="G630" i="12" l="1"/>
  <c r="J631" i="12"/>
  <c r="C629" i="12"/>
  <c r="H629" i="12" s="1"/>
  <c r="N631" i="12"/>
  <c r="T629" i="12"/>
  <c r="N680" i="10"/>
  <c r="D678" i="10"/>
  <c r="G679" i="10"/>
  <c r="C678" i="10"/>
  <c r="U678" i="10" s="1"/>
  <c r="J680" i="10"/>
  <c r="H509" i="9"/>
  <c r="E510" i="9"/>
  <c r="U629" i="12" l="1"/>
  <c r="V629" i="12" s="1"/>
  <c r="E630" i="12"/>
  <c r="M631" i="12" s="1"/>
  <c r="H678" i="10"/>
  <c r="E679" i="10"/>
  <c r="F679" i="10" s="1"/>
  <c r="T678" i="10"/>
  <c r="V678" i="10"/>
  <c r="K679" i="10" s="1"/>
  <c r="L680" i="10" s="1"/>
  <c r="F510" i="9"/>
  <c r="K510" i="9" s="1"/>
  <c r="M511" i="9"/>
  <c r="P630" i="12" l="1"/>
  <c r="O630" i="12"/>
  <c r="Q630" i="12"/>
  <c r="S630" i="12"/>
  <c r="F630" i="12"/>
  <c r="K630" i="12" s="1"/>
  <c r="L631" i="12" s="1"/>
  <c r="B631" i="12" s="1"/>
  <c r="D630" i="12" s="1"/>
  <c r="R630" i="12"/>
  <c r="L511" i="9"/>
  <c r="B511" i="9"/>
  <c r="P679" i="10"/>
  <c r="S679" i="10"/>
  <c r="O679" i="10"/>
  <c r="R679" i="10"/>
  <c r="M680" i="10"/>
  <c r="B680" i="10" s="1"/>
  <c r="Q679" i="10"/>
  <c r="J632" i="12" l="1"/>
  <c r="N632" i="12"/>
  <c r="G631" i="12"/>
  <c r="C630" i="12"/>
  <c r="E631" i="12" s="1"/>
  <c r="G680" i="10"/>
  <c r="D679" i="10"/>
  <c r="N681" i="10"/>
  <c r="C679" i="10"/>
  <c r="U679" i="10" s="1"/>
  <c r="J681" i="10"/>
  <c r="G511" i="9"/>
  <c r="D510" i="9"/>
  <c r="N512" i="9"/>
  <c r="C510" i="9"/>
  <c r="J512" i="9"/>
  <c r="U630" i="12" l="1"/>
  <c r="V630" i="12" s="1"/>
  <c r="T630" i="12"/>
  <c r="H630" i="12"/>
  <c r="O631" i="12"/>
  <c r="S631" i="12"/>
  <c r="F631" i="12"/>
  <c r="K631" i="12" s="1"/>
  <c r="L632" i="12" s="1"/>
  <c r="Q631" i="12"/>
  <c r="M632" i="12"/>
  <c r="P631" i="12"/>
  <c r="R631" i="12"/>
  <c r="H679" i="10"/>
  <c r="E680" i="10"/>
  <c r="F680" i="10" s="1"/>
  <c r="T679" i="10"/>
  <c r="V679" i="10"/>
  <c r="K680" i="10" s="1"/>
  <c r="L681" i="10" s="1"/>
  <c r="H510" i="9"/>
  <c r="E511" i="9"/>
  <c r="B632" i="12" l="1"/>
  <c r="D631" i="12" s="1"/>
  <c r="P680" i="10"/>
  <c r="Q680" i="10"/>
  <c r="R680" i="10"/>
  <c r="M681" i="10"/>
  <c r="B681" i="10" s="1"/>
  <c r="S680" i="10"/>
  <c r="O680" i="10"/>
  <c r="F511" i="9"/>
  <c r="K511" i="9" s="1"/>
  <c r="M512" i="9"/>
  <c r="C631" i="12" l="1"/>
  <c r="T631" i="12" s="1"/>
  <c r="N633" i="12"/>
  <c r="G632" i="12"/>
  <c r="J633" i="12"/>
  <c r="D680" i="10"/>
  <c r="N682" i="10"/>
  <c r="C680" i="10"/>
  <c r="U680" i="10" s="1"/>
  <c r="G681" i="10"/>
  <c r="J682" i="10"/>
  <c r="B512" i="9"/>
  <c r="L512" i="9"/>
  <c r="H631" i="12" l="1"/>
  <c r="E632" i="12"/>
  <c r="M633" i="12" s="1"/>
  <c r="U631" i="12"/>
  <c r="V631" i="12" s="1"/>
  <c r="V680" i="10"/>
  <c r="T680" i="10"/>
  <c r="E681" i="10"/>
  <c r="F681" i="10" s="1"/>
  <c r="H680" i="10"/>
  <c r="N513" i="9"/>
  <c r="G512" i="9"/>
  <c r="D511" i="9"/>
  <c r="C511" i="9"/>
  <c r="J513" i="9"/>
  <c r="K681" i="10" l="1"/>
  <c r="L682" i="10" s="1"/>
  <c r="O632" i="12"/>
  <c r="S632" i="12"/>
  <c r="R632" i="12"/>
  <c r="F632" i="12"/>
  <c r="K632" i="12" s="1"/>
  <c r="L633" i="12" s="1"/>
  <c r="B633" i="12" s="1"/>
  <c r="Q632" i="12"/>
  <c r="P632" i="12"/>
  <c r="E512" i="9"/>
  <c r="H511" i="9"/>
  <c r="P681" i="10"/>
  <c r="S681" i="10"/>
  <c r="O681" i="10"/>
  <c r="Q681" i="10"/>
  <c r="M682" i="10"/>
  <c r="B682" i="10" s="1"/>
  <c r="R681" i="10"/>
  <c r="D632" i="12" l="1"/>
  <c r="G633" i="12"/>
  <c r="J634" i="12"/>
  <c r="C632" i="12"/>
  <c r="T632" i="12" s="1"/>
  <c r="N634" i="12"/>
  <c r="M513" i="9"/>
  <c r="F512" i="9"/>
  <c r="K512" i="9" s="1"/>
  <c r="G682" i="10"/>
  <c r="N683" i="10"/>
  <c r="D681" i="10"/>
  <c r="J683" i="10"/>
  <c r="C681" i="10"/>
  <c r="U681" i="10" s="1"/>
  <c r="E633" i="12" l="1"/>
  <c r="P633" i="12" s="1"/>
  <c r="H632" i="12"/>
  <c r="U632" i="12"/>
  <c r="V632" i="12" s="1"/>
  <c r="H681" i="10"/>
  <c r="E682" i="10"/>
  <c r="F682" i="10" s="1"/>
  <c r="T681" i="10"/>
  <c r="V681" i="10"/>
  <c r="K682" i="10" s="1"/>
  <c r="L683" i="10" s="1"/>
  <c r="L513" i="9"/>
  <c r="B513" i="9"/>
  <c r="R633" i="12" l="1"/>
  <c r="S633" i="12"/>
  <c r="M634" i="12"/>
  <c r="O633" i="12"/>
  <c r="Q633" i="12"/>
  <c r="F633" i="12"/>
  <c r="K633" i="12" s="1"/>
  <c r="L634" i="12" s="1"/>
  <c r="B634" i="12" s="1"/>
  <c r="D633" i="12" s="1"/>
  <c r="G513" i="9"/>
  <c r="D512" i="9"/>
  <c r="N514" i="9"/>
  <c r="C512" i="9"/>
  <c r="J514" i="9"/>
  <c r="S682" i="10"/>
  <c r="M683" i="10"/>
  <c r="B683" i="10" s="1"/>
  <c r="P682" i="10"/>
  <c r="R682" i="10"/>
  <c r="O682" i="10"/>
  <c r="Q682" i="10"/>
  <c r="J635" i="12" l="1"/>
  <c r="N635" i="12"/>
  <c r="G634" i="12"/>
  <c r="C633" i="12"/>
  <c r="T633" i="12" s="1"/>
  <c r="N684" i="10"/>
  <c r="G683" i="10"/>
  <c r="D682" i="10"/>
  <c r="C682" i="10"/>
  <c r="U682" i="10" s="1"/>
  <c r="J684" i="10"/>
  <c r="H512" i="9"/>
  <c r="E513" i="9"/>
  <c r="U633" i="12" l="1"/>
  <c r="V633" i="12" s="1"/>
  <c r="E634" i="12"/>
  <c r="R634" i="12" s="1"/>
  <c r="H633" i="12"/>
  <c r="H682" i="10"/>
  <c r="T682" i="10"/>
  <c r="E683" i="10"/>
  <c r="F683" i="10" s="1"/>
  <c r="V682" i="10"/>
  <c r="K683" i="10" s="1"/>
  <c r="L684" i="10" s="1"/>
  <c r="M514" i="9"/>
  <c r="F513" i="9"/>
  <c r="K513" i="9" s="1"/>
  <c r="F634" i="12" l="1"/>
  <c r="K634" i="12" s="1"/>
  <c r="L635" i="12" s="1"/>
  <c r="S634" i="12"/>
  <c r="M635" i="12"/>
  <c r="O634" i="12"/>
  <c r="Q634" i="12"/>
  <c r="P634" i="12"/>
  <c r="B514" i="9"/>
  <c r="L514" i="9"/>
  <c r="Q683" i="10"/>
  <c r="O683" i="10"/>
  <c r="S683" i="10"/>
  <c r="M684" i="10"/>
  <c r="B684" i="10" s="1"/>
  <c r="R683" i="10"/>
  <c r="P683" i="10"/>
  <c r="B635" i="12" l="1"/>
  <c r="N636" i="12" s="1"/>
  <c r="D683" i="10"/>
  <c r="N685" i="10"/>
  <c r="G684" i="10"/>
  <c r="J685" i="10"/>
  <c r="C683" i="10"/>
  <c r="U683" i="10" s="1"/>
  <c r="D513" i="9"/>
  <c r="G514" i="9"/>
  <c r="N515" i="9"/>
  <c r="C513" i="9"/>
  <c r="J515" i="9"/>
  <c r="C634" i="12" l="1"/>
  <c r="H634" i="12" s="1"/>
  <c r="D634" i="12"/>
  <c r="J636" i="12"/>
  <c r="G635" i="12"/>
  <c r="T683" i="10"/>
  <c r="H683" i="10"/>
  <c r="E684" i="10"/>
  <c r="F684" i="10" s="1"/>
  <c r="V683" i="10"/>
  <c r="K684" i="10" s="1"/>
  <c r="L685" i="10" s="1"/>
  <c r="H513" i="9"/>
  <c r="E514" i="9"/>
  <c r="U634" i="12" l="1"/>
  <c r="V634" i="12" s="1"/>
  <c r="T634" i="12"/>
  <c r="E635" i="12"/>
  <c r="O635" i="12" s="1"/>
  <c r="O684" i="10"/>
  <c r="P684" i="10"/>
  <c r="S684" i="10"/>
  <c r="R684" i="10"/>
  <c r="Q684" i="10"/>
  <c r="M685" i="10"/>
  <c r="B685" i="10" s="1"/>
  <c r="M515" i="9"/>
  <c r="F514" i="9"/>
  <c r="K514" i="9" s="1"/>
  <c r="F635" i="12" l="1"/>
  <c r="K635" i="12" s="1"/>
  <c r="L636" i="12" s="1"/>
  <c r="Q635" i="12"/>
  <c r="P635" i="12"/>
  <c r="M636" i="12"/>
  <c r="S635" i="12"/>
  <c r="R635" i="12"/>
  <c r="N686" i="10"/>
  <c r="G685" i="10"/>
  <c r="D684" i="10"/>
  <c r="C684" i="10"/>
  <c r="U684" i="10" s="1"/>
  <c r="J686" i="10"/>
  <c r="L515" i="9"/>
  <c r="B515" i="9"/>
  <c r="B636" i="12" l="1"/>
  <c r="C635" i="12" s="1"/>
  <c r="T684" i="10"/>
  <c r="H684" i="10"/>
  <c r="V684" i="10"/>
  <c r="K685" i="10" s="1"/>
  <c r="L686" i="10" s="1"/>
  <c r="E685" i="10"/>
  <c r="F685" i="10" s="1"/>
  <c r="G515" i="9"/>
  <c r="D514" i="9"/>
  <c r="N516" i="9"/>
  <c r="C514" i="9"/>
  <c r="J516" i="9"/>
  <c r="N637" i="12" l="1"/>
  <c r="J637" i="12"/>
  <c r="G636" i="12"/>
  <c r="D635" i="12"/>
  <c r="T635" i="12"/>
  <c r="E636" i="12"/>
  <c r="H635" i="12"/>
  <c r="U635" i="12"/>
  <c r="V635" i="12" s="1"/>
  <c r="O685" i="10"/>
  <c r="Q685" i="10"/>
  <c r="P685" i="10"/>
  <c r="R685" i="10"/>
  <c r="S685" i="10"/>
  <c r="M686" i="10"/>
  <c r="B686" i="10" s="1"/>
  <c r="E515" i="9"/>
  <c r="H514" i="9"/>
  <c r="P636" i="12" l="1"/>
  <c r="R636" i="12"/>
  <c r="F636" i="12"/>
  <c r="K636" i="12" s="1"/>
  <c r="L637" i="12" s="1"/>
  <c r="Q636" i="12"/>
  <c r="O636" i="12"/>
  <c r="M637" i="12"/>
  <c r="S636" i="12"/>
  <c r="N687" i="10"/>
  <c r="D685" i="10"/>
  <c r="G686" i="10"/>
  <c r="C685" i="10"/>
  <c r="U685" i="10" s="1"/>
  <c r="J687" i="10"/>
  <c r="F515" i="9"/>
  <c r="K515" i="9" s="1"/>
  <c r="M516" i="9"/>
  <c r="B637" i="12" l="1"/>
  <c r="N638" i="12" s="1"/>
  <c r="L516" i="9"/>
  <c r="B516" i="9"/>
  <c r="T685" i="10"/>
  <c r="E686" i="10"/>
  <c r="F686" i="10" s="1"/>
  <c r="H685" i="10"/>
  <c r="V685" i="10"/>
  <c r="K686" i="10" s="1"/>
  <c r="L687" i="10" s="1"/>
  <c r="G637" i="12" l="1"/>
  <c r="D636" i="12"/>
  <c r="C636" i="12"/>
  <c r="T636" i="12" s="1"/>
  <c r="J638" i="12"/>
  <c r="E637" i="12"/>
  <c r="S686" i="10"/>
  <c r="P686" i="10"/>
  <c r="Q686" i="10"/>
  <c r="O686" i="10"/>
  <c r="R686" i="10"/>
  <c r="M687" i="10"/>
  <c r="B687" i="10" s="1"/>
  <c r="G516" i="9"/>
  <c r="D515" i="9"/>
  <c r="N517" i="9"/>
  <c r="C515" i="9"/>
  <c r="J517" i="9"/>
  <c r="U636" i="12" l="1"/>
  <c r="V636" i="12" s="1"/>
  <c r="H636" i="12"/>
  <c r="R637" i="12"/>
  <c r="S637" i="12"/>
  <c r="M638" i="12"/>
  <c r="P637" i="12"/>
  <c r="F637" i="12"/>
  <c r="K637" i="12" s="1"/>
  <c r="L638" i="12" s="1"/>
  <c r="O637" i="12"/>
  <c r="Q637" i="12"/>
  <c r="D686" i="10"/>
  <c r="N688" i="10"/>
  <c r="G687" i="10"/>
  <c r="J688" i="10"/>
  <c r="C686" i="10"/>
  <c r="U686" i="10" s="1"/>
  <c r="E516" i="9"/>
  <c r="H515" i="9"/>
  <c r="B638" i="12" l="1"/>
  <c r="D637" i="12" s="1"/>
  <c r="F516" i="9"/>
  <c r="K516" i="9" s="1"/>
  <c r="M517" i="9"/>
  <c r="E687" i="10"/>
  <c r="F687" i="10" s="1"/>
  <c r="T686" i="10"/>
  <c r="H686" i="10"/>
  <c r="V686" i="10"/>
  <c r="K687" i="10" s="1"/>
  <c r="L688" i="10" s="1"/>
  <c r="G638" i="12" l="1"/>
  <c r="C637" i="12"/>
  <c r="J639" i="12"/>
  <c r="N639" i="12"/>
  <c r="H637" i="12"/>
  <c r="U637" i="12"/>
  <c r="V637" i="12" s="1"/>
  <c r="T637" i="12"/>
  <c r="E638" i="12"/>
  <c r="R687" i="10"/>
  <c r="P687" i="10"/>
  <c r="Q687" i="10"/>
  <c r="S687" i="10"/>
  <c r="M688" i="10"/>
  <c r="B688" i="10" s="1"/>
  <c r="O687" i="10"/>
  <c r="B517" i="9"/>
  <c r="L517" i="9"/>
  <c r="O638" i="12" l="1"/>
  <c r="S638" i="12"/>
  <c r="F638" i="12"/>
  <c r="K638" i="12" s="1"/>
  <c r="L639" i="12" s="1"/>
  <c r="M639" i="12"/>
  <c r="P638" i="12"/>
  <c r="R638" i="12"/>
  <c r="Q638" i="12"/>
  <c r="N689" i="10"/>
  <c r="D687" i="10"/>
  <c r="G688" i="10"/>
  <c r="J689" i="10"/>
  <c r="C687" i="10"/>
  <c r="U687" i="10" s="1"/>
  <c r="G517" i="9"/>
  <c r="N518" i="9"/>
  <c r="D516" i="9"/>
  <c r="C516" i="9"/>
  <c r="J518" i="9"/>
  <c r="B639" i="12" l="1"/>
  <c r="G639" i="12" s="1"/>
  <c r="T687" i="10"/>
  <c r="E688" i="10"/>
  <c r="F688" i="10" s="1"/>
  <c r="H687" i="10"/>
  <c r="V687" i="10"/>
  <c r="K688" i="10" s="1"/>
  <c r="L689" i="10" s="1"/>
  <c r="H516" i="9"/>
  <c r="E517" i="9"/>
  <c r="D638" i="12" l="1"/>
  <c r="J640" i="12"/>
  <c r="C638" i="12"/>
  <c r="N640" i="12"/>
  <c r="O688" i="10"/>
  <c r="R688" i="10"/>
  <c r="P688" i="10"/>
  <c r="M689" i="10"/>
  <c r="B689" i="10" s="1"/>
  <c r="S688" i="10"/>
  <c r="Q688" i="10"/>
  <c r="M518" i="9"/>
  <c r="F517" i="9"/>
  <c r="K517" i="9" s="1"/>
  <c r="T638" i="12" l="1"/>
  <c r="U638" i="12"/>
  <c r="V638" i="12" s="1"/>
  <c r="H638" i="12"/>
  <c r="E639" i="12"/>
  <c r="N690" i="10"/>
  <c r="G689" i="10"/>
  <c r="D688" i="10"/>
  <c r="J690" i="10"/>
  <c r="C688" i="10"/>
  <c r="U688" i="10" s="1"/>
  <c r="L518" i="9"/>
  <c r="B518" i="9"/>
  <c r="R639" i="12" l="1"/>
  <c r="O639" i="12"/>
  <c r="F639" i="12"/>
  <c r="K639" i="12" s="1"/>
  <c r="L640" i="12" s="1"/>
  <c r="M640" i="12"/>
  <c r="S639" i="12"/>
  <c r="P639" i="12"/>
  <c r="Q639" i="12"/>
  <c r="N519" i="9"/>
  <c r="G518" i="9"/>
  <c r="D517" i="9"/>
  <c r="C517" i="9"/>
  <c r="J519" i="9"/>
  <c r="T688" i="10"/>
  <c r="E689" i="10"/>
  <c r="F689" i="10" s="1"/>
  <c r="H688" i="10"/>
  <c r="V688" i="10"/>
  <c r="K689" i="10" s="1"/>
  <c r="L690" i="10" s="1"/>
  <c r="B640" i="12" l="1"/>
  <c r="C639" i="12" s="1"/>
  <c r="H639" i="12" s="1"/>
  <c r="Q689" i="10"/>
  <c r="P689" i="10"/>
  <c r="M690" i="10"/>
  <c r="B690" i="10" s="1"/>
  <c r="S689" i="10"/>
  <c r="O689" i="10"/>
  <c r="R689" i="10"/>
  <c r="H517" i="9"/>
  <c r="E518" i="9"/>
  <c r="G640" i="12" l="1"/>
  <c r="T639" i="12"/>
  <c r="E640" i="12"/>
  <c r="D639" i="12"/>
  <c r="J641" i="12"/>
  <c r="N641" i="12"/>
  <c r="U639" i="12"/>
  <c r="V639" i="12" s="1"/>
  <c r="N691" i="10"/>
  <c r="D689" i="10"/>
  <c r="G690" i="10"/>
  <c r="J691" i="10"/>
  <c r="C689" i="10"/>
  <c r="U689" i="10" s="1"/>
  <c r="M519" i="9"/>
  <c r="F518" i="9"/>
  <c r="K518" i="9" s="1"/>
  <c r="R640" i="12" l="1"/>
  <c r="S640" i="12"/>
  <c r="O640" i="12"/>
  <c r="F640" i="12"/>
  <c r="K640" i="12" s="1"/>
  <c r="L641" i="12" s="1"/>
  <c r="P640" i="12"/>
  <c r="M641" i="12"/>
  <c r="Q640" i="12"/>
  <c r="L519" i="9"/>
  <c r="B519" i="9"/>
  <c r="T689" i="10"/>
  <c r="H689" i="10"/>
  <c r="E690" i="10"/>
  <c r="F690" i="10" s="1"/>
  <c r="V689" i="10"/>
  <c r="K690" i="10" s="1"/>
  <c r="L691" i="10" s="1"/>
  <c r="B641" i="12" l="1"/>
  <c r="J642" i="12" s="1"/>
  <c r="S690" i="10"/>
  <c r="P690" i="10"/>
  <c r="R690" i="10"/>
  <c r="O690" i="10"/>
  <c r="Q690" i="10"/>
  <c r="M691" i="10"/>
  <c r="B691" i="10" s="1"/>
  <c r="D518" i="9"/>
  <c r="N520" i="9"/>
  <c r="G519" i="9"/>
  <c r="C518" i="9"/>
  <c r="J520" i="9"/>
  <c r="C640" i="12" l="1"/>
  <c r="T640" i="12" s="1"/>
  <c r="N642" i="12"/>
  <c r="D640" i="12"/>
  <c r="G641" i="12"/>
  <c r="D690" i="10"/>
  <c r="N692" i="10"/>
  <c r="G691" i="10"/>
  <c r="C690" i="10"/>
  <c r="U690" i="10" s="1"/>
  <c r="J692" i="10"/>
  <c r="H518" i="9"/>
  <c r="E519" i="9"/>
  <c r="H640" i="12" l="1"/>
  <c r="U640" i="12"/>
  <c r="V640" i="12" s="1"/>
  <c r="E641" i="12"/>
  <c r="R641" i="12" s="1"/>
  <c r="E691" i="10"/>
  <c r="F691" i="10" s="1"/>
  <c r="T690" i="10"/>
  <c r="H690" i="10"/>
  <c r="V690" i="10"/>
  <c r="K691" i="10" s="1"/>
  <c r="L692" i="10" s="1"/>
  <c r="M520" i="9"/>
  <c r="F519" i="9"/>
  <c r="K519" i="9" s="1"/>
  <c r="M642" i="12" l="1"/>
  <c r="F641" i="12"/>
  <c r="K641" i="12" s="1"/>
  <c r="L642" i="12" s="1"/>
  <c r="Q641" i="12"/>
  <c r="O641" i="12"/>
  <c r="S641" i="12"/>
  <c r="P641" i="12"/>
  <c r="B520" i="9"/>
  <c r="L520" i="9"/>
  <c r="O691" i="10"/>
  <c r="M692" i="10"/>
  <c r="B692" i="10" s="1"/>
  <c r="P691" i="10"/>
  <c r="R691" i="10"/>
  <c r="Q691" i="10"/>
  <c r="S691" i="10"/>
  <c r="B642" i="12" l="1"/>
  <c r="D641" i="12" s="1"/>
  <c r="D691" i="10"/>
  <c r="N693" i="10"/>
  <c r="G692" i="10"/>
  <c r="C691" i="10"/>
  <c r="U691" i="10" s="1"/>
  <c r="J693" i="10"/>
  <c r="G520" i="9"/>
  <c r="D519" i="9"/>
  <c r="N521" i="9"/>
  <c r="C519" i="9"/>
  <c r="J521" i="9"/>
  <c r="N643" i="12" l="1"/>
  <c r="J643" i="12"/>
  <c r="G642" i="12"/>
  <c r="C641" i="12"/>
  <c r="E642" i="12" s="1"/>
  <c r="F642" i="12" s="1"/>
  <c r="K642" i="12" s="1"/>
  <c r="L643" i="12" s="1"/>
  <c r="E692" i="10"/>
  <c r="F692" i="10" s="1"/>
  <c r="T691" i="10"/>
  <c r="H691" i="10"/>
  <c r="V691" i="10"/>
  <c r="K692" i="10" s="1"/>
  <c r="L693" i="10" s="1"/>
  <c r="H519" i="9"/>
  <c r="E520" i="9"/>
  <c r="H641" i="12" l="1"/>
  <c r="U641" i="12"/>
  <c r="V641" i="12" s="1"/>
  <c r="T641" i="12"/>
  <c r="P642" i="12"/>
  <c r="Q642" i="12"/>
  <c r="R642" i="12"/>
  <c r="S642" i="12"/>
  <c r="M643" i="12"/>
  <c r="B643" i="12" s="1"/>
  <c r="N644" i="12" s="1"/>
  <c r="O642" i="12"/>
  <c r="F520" i="9"/>
  <c r="K520" i="9" s="1"/>
  <c r="M521" i="9"/>
  <c r="P692" i="10"/>
  <c r="O692" i="10"/>
  <c r="R692" i="10"/>
  <c r="S692" i="10"/>
  <c r="M693" i="10"/>
  <c r="B693" i="10" s="1"/>
  <c r="Q692" i="10"/>
  <c r="J644" i="12" l="1"/>
  <c r="G643" i="12"/>
  <c r="C642" i="12"/>
  <c r="E643" i="12" s="1"/>
  <c r="D642" i="12"/>
  <c r="H642" i="12"/>
  <c r="N694" i="10"/>
  <c r="D692" i="10"/>
  <c r="G693" i="10"/>
  <c r="C692" i="10"/>
  <c r="U692" i="10" s="1"/>
  <c r="J694" i="10"/>
  <c r="L521" i="9"/>
  <c r="B521" i="9"/>
  <c r="T642" i="12" l="1"/>
  <c r="U642" i="12"/>
  <c r="V642" i="12" s="1"/>
  <c r="F643" i="12"/>
  <c r="K643" i="12" s="1"/>
  <c r="L644" i="12" s="1"/>
  <c r="R643" i="12"/>
  <c r="S643" i="12"/>
  <c r="Q643" i="12"/>
  <c r="P643" i="12"/>
  <c r="O643" i="12"/>
  <c r="M644" i="12"/>
  <c r="H692" i="10"/>
  <c r="E693" i="10"/>
  <c r="F693" i="10" s="1"/>
  <c r="T692" i="10"/>
  <c r="V692" i="10"/>
  <c r="K693" i="10" s="1"/>
  <c r="L694" i="10" s="1"/>
  <c r="G521" i="9"/>
  <c r="D520" i="9"/>
  <c r="N522" i="9"/>
  <c r="C520" i="9"/>
  <c r="J522" i="9"/>
  <c r="B644" i="12" l="1"/>
  <c r="H520" i="9"/>
  <c r="E521" i="9"/>
  <c r="S693" i="10"/>
  <c r="P693" i="10"/>
  <c r="R693" i="10"/>
  <c r="M694" i="10"/>
  <c r="B694" i="10" s="1"/>
  <c r="Q693" i="10"/>
  <c r="O693" i="10"/>
  <c r="G644" i="12" l="1"/>
  <c r="N645" i="12"/>
  <c r="C643" i="12"/>
  <c r="D643" i="12"/>
  <c r="J645" i="12"/>
  <c r="G694" i="10"/>
  <c r="N695" i="10"/>
  <c r="D693" i="10"/>
  <c r="C693" i="10"/>
  <c r="U693" i="10" s="1"/>
  <c r="J695" i="10"/>
  <c r="F521" i="9"/>
  <c r="K521" i="9" s="1"/>
  <c r="M522" i="9"/>
  <c r="T643" i="12" l="1"/>
  <c r="U643" i="12"/>
  <c r="V643" i="12" s="1"/>
  <c r="E644" i="12"/>
  <c r="H643" i="12"/>
  <c r="H693" i="10"/>
  <c r="T693" i="10"/>
  <c r="E694" i="10"/>
  <c r="F694" i="10" s="1"/>
  <c r="V693" i="10"/>
  <c r="K694" i="10" s="1"/>
  <c r="L695" i="10" s="1"/>
  <c r="L522" i="9"/>
  <c r="B522" i="9"/>
  <c r="F644" i="12" l="1"/>
  <c r="K644" i="12" s="1"/>
  <c r="L645" i="12" s="1"/>
  <c r="P644" i="12"/>
  <c r="O644" i="12"/>
  <c r="R644" i="12"/>
  <c r="Q644" i="12"/>
  <c r="S644" i="12"/>
  <c r="M645" i="12"/>
  <c r="N523" i="9"/>
  <c r="D521" i="9"/>
  <c r="G522" i="9"/>
  <c r="C521" i="9"/>
  <c r="J523" i="9"/>
  <c r="S694" i="10"/>
  <c r="R694" i="10"/>
  <c r="M695" i="10"/>
  <c r="B695" i="10" s="1"/>
  <c r="Q694" i="10"/>
  <c r="O694" i="10"/>
  <c r="P694" i="10"/>
  <c r="B645" i="12" l="1"/>
  <c r="D694" i="10"/>
  <c r="N696" i="10"/>
  <c r="G695" i="10"/>
  <c r="J696" i="10"/>
  <c r="C694" i="10"/>
  <c r="U694" i="10" s="1"/>
  <c r="H521" i="9"/>
  <c r="E522" i="9"/>
  <c r="J646" i="12" l="1"/>
  <c r="G645" i="12"/>
  <c r="D644" i="12"/>
  <c r="C644" i="12"/>
  <c r="N646" i="12"/>
  <c r="E695" i="10"/>
  <c r="F695" i="10" s="1"/>
  <c r="H694" i="10"/>
  <c r="T694" i="10"/>
  <c r="V694" i="10"/>
  <c r="F522" i="9"/>
  <c r="K522" i="9" s="1"/>
  <c r="M523" i="9"/>
  <c r="K695" i="10" l="1"/>
  <c r="L696" i="10" s="1"/>
  <c r="T644" i="12"/>
  <c r="E645" i="12"/>
  <c r="U644" i="12"/>
  <c r="V644" i="12" s="1"/>
  <c r="H644" i="12"/>
  <c r="L523" i="9"/>
  <c r="B523" i="9"/>
  <c r="O695" i="10"/>
  <c r="R695" i="10"/>
  <c r="M696" i="10"/>
  <c r="B696" i="10" s="1"/>
  <c r="Q695" i="10"/>
  <c r="S695" i="10"/>
  <c r="P695" i="10"/>
  <c r="F645" i="12" l="1"/>
  <c r="K645" i="12" s="1"/>
  <c r="L646" i="12" s="1"/>
  <c r="Q645" i="12"/>
  <c r="O645" i="12"/>
  <c r="S645" i="12"/>
  <c r="R645" i="12"/>
  <c r="P645" i="12"/>
  <c r="M646" i="12"/>
  <c r="N697" i="10"/>
  <c r="G696" i="10"/>
  <c r="D695" i="10"/>
  <c r="C695" i="10"/>
  <c r="U695" i="10" s="1"/>
  <c r="J697" i="10"/>
  <c r="N524" i="9"/>
  <c r="D522" i="9"/>
  <c r="G523" i="9"/>
  <c r="C522" i="9"/>
  <c r="J524" i="9"/>
  <c r="B646" i="12" l="1"/>
  <c r="V695" i="10"/>
  <c r="H695" i="10"/>
  <c r="T695" i="10"/>
  <c r="E696" i="10"/>
  <c r="F696" i="10" s="1"/>
  <c r="E523" i="9"/>
  <c r="H522" i="9"/>
  <c r="K696" i="10" l="1"/>
  <c r="L697" i="10" s="1"/>
  <c r="D645" i="12"/>
  <c r="C645" i="12"/>
  <c r="G646" i="12"/>
  <c r="N647" i="12"/>
  <c r="J647" i="12"/>
  <c r="Q696" i="10"/>
  <c r="S696" i="10"/>
  <c r="P696" i="10"/>
  <c r="M697" i="10"/>
  <c r="B697" i="10" s="1"/>
  <c r="O696" i="10"/>
  <c r="R696" i="10"/>
  <c r="M524" i="9"/>
  <c r="F523" i="9"/>
  <c r="K523" i="9" s="1"/>
  <c r="T645" i="12" l="1"/>
  <c r="U645" i="12"/>
  <c r="V645" i="12" s="1"/>
  <c r="H645" i="12"/>
  <c r="E646" i="12"/>
  <c r="D696" i="10"/>
  <c r="G697" i="10"/>
  <c r="N698" i="10"/>
  <c r="C696" i="10"/>
  <c r="U696" i="10" s="1"/>
  <c r="J698" i="10"/>
  <c r="B524" i="9"/>
  <c r="L524" i="9"/>
  <c r="M647" i="12" l="1"/>
  <c r="S646" i="12"/>
  <c r="R646" i="12"/>
  <c r="P646" i="12"/>
  <c r="Q646" i="12"/>
  <c r="O646" i="12"/>
  <c r="F646" i="12"/>
  <c r="K646" i="12" s="1"/>
  <c r="L647" i="12" s="1"/>
  <c r="T696" i="10"/>
  <c r="E697" i="10"/>
  <c r="F697" i="10" s="1"/>
  <c r="H696" i="10"/>
  <c r="V696" i="10"/>
  <c r="G524" i="9"/>
  <c r="N525" i="9"/>
  <c r="D523" i="9"/>
  <c r="C523" i="9"/>
  <c r="J525" i="9"/>
  <c r="K697" i="10" l="1"/>
  <c r="L698" i="10" s="1"/>
  <c r="B647" i="12"/>
  <c r="G647" i="12" s="1"/>
  <c r="S697" i="10"/>
  <c r="O697" i="10"/>
  <c r="M698" i="10"/>
  <c r="B698" i="10" s="1"/>
  <c r="Q697" i="10"/>
  <c r="P697" i="10"/>
  <c r="R697" i="10"/>
  <c r="E524" i="9"/>
  <c r="H523" i="9"/>
  <c r="N648" i="12" l="1"/>
  <c r="J648" i="12"/>
  <c r="D646" i="12"/>
  <c r="C646" i="12"/>
  <c r="E647" i="12" s="1"/>
  <c r="G698" i="10"/>
  <c r="N699" i="10"/>
  <c r="D697" i="10"/>
  <c r="C697" i="10"/>
  <c r="U697" i="10" s="1"/>
  <c r="J699" i="10"/>
  <c r="F524" i="9"/>
  <c r="K524" i="9" s="1"/>
  <c r="M525" i="9"/>
  <c r="H646" i="12" l="1"/>
  <c r="T646" i="12"/>
  <c r="U646" i="12"/>
  <c r="V646" i="12" s="1"/>
  <c r="P647" i="12"/>
  <c r="F647" i="12"/>
  <c r="K647" i="12" s="1"/>
  <c r="L648" i="12" s="1"/>
  <c r="Q647" i="12"/>
  <c r="O647" i="12"/>
  <c r="M648" i="12"/>
  <c r="R647" i="12"/>
  <c r="S647" i="12"/>
  <c r="L525" i="9"/>
  <c r="B525" i="9"/>
  <c r="H697" i="10"/>
  <c r="E698" i="10"/>
  <c r="F698" i="10" s="1"/>
  <c r="T697" i="10"/>
  <c r="V697" i="10"/>
  <c r="K698" i="10" s="1"/>
  <c r="L699" i="10" s="1"/>
  <c r="B648" i="12" l="1"/>
  <c r="D647" i="12" s="1"/>
  <c r="R698" i="10"/>
  <c r="M699" i="10"/>
  <c r="B699" i="10" s="1"/>
  <c r="Q698" i="10"/>
  <c r="S698" i="10"/>
  <c r="O698" i="10"/>
  <c r="P698" i="10"/>
  <c r="N526" i="9"/>
  <c r="D524" i="9"/>
  <c r="G525" i="9"/>
  <c r="C524" i="9"/>
  <c r="J526" i="9"/>
  <c r="G648" i="12" l="1"/>
  <c r="C647" i="12"/>
  <c r="J649" i="12"/>
  <c r="N649" i="12"/>
  <c r="H647" i="12"/>
  <c r="T647" i="12"/>
  <c r="U647" i="12"/>
  <c r="V647" i="12" s="1"/>
  <c r="E648" i="12"/>
  <c r="N700" i="10"/>
  <c r="G699" i="10"/>
  <c r="D698" i="10"/>
  <c r="C698" i="10"/>
  <c r="U698" i="10" s="1"/>
  <c r="J700" i="10"/>
  <c r="H524" i="9"/>
  <c r="E525" i="9"/>
  <c r="Q648" i="12" l="1"/>
  <c r="M649" i="12"/>
  <c r="F648" i="12"/>
  <c r="K648" i="12" s="1"/>
  <c r="L649" i="12" s="1"/>
  <c r="B649" i="12" s="1"/>
  <c r="R648" i="12"/>
  <c r="S648" i="12"/>
  <c r="P648" i="12"/>
  <c r="O648" i="12"/>
  <c r="H698" i="10"/>
  <c r="T698" i="10"/>
  <c r="E699" i="10"/>
  <c r="F699" i="10" s="1"/>
  <c r="V698" i="10"/>
  <c r="K699" i="10" s="1"/>
  <c r="L700" i="10" s="1"/>
  <c r="M526" i="9"/>
  <c r="F525" i="9"/>
  <c r="K525" i="9" s="1"/>
  <c r="C648" i="12" l="1"/>
  <c r="D648" i="12"/>
  <c r="J650" i="12"/>
  <c r="G649" i="12"/>
  <c r="N650" i="12"/>
  <c r="L526" i="9"/>
  <c r="B526" i="9"/>
  <c r="M700" i="10"/>
  <c r="B700" i="10" s="1"/>
  <c r="P699" i="10"/>
  <c r="R699" i="10"/>
  <c r="Q699" i="10"/>
  <c r="S699" i="10"/>
  <c r="O699" i="10"/>
  <c r="T648" i="12" l="1"/>
  <c r="E649" i="12"/>
  <c r="H648" i="12"/>
  <c r="U648" i="12"/>
  <c r="V648" i="12" s="1"/>
  <c r="N701" i="10"/>
  <c r="G700" i="10"/>
  <c r="D699" i="10"/>
  <c r="J701" i="10"/>
  <c r="C699" i="10"/>
  <c r="U699" i="10" s="1"/>
  <c r="C701" i="10"/>
  <c r="D525" i="9"/>
  <c r="N527" i="9"/>
  <c r="G526" i="9"/>
  <c r="C525" i="9"/>
  <c r="J527" i="9"/>
  <c r="R649" i="12" l="1"/>
  <c r="Q649" i="12"/>
  <c r="S649" i="12"/>
  <c r="M650" i="12"/>
  <c r="F649" i="12"/>
  <c r="K649" i="12" s="1"/>
  <c r="L650" i="12" s="1"/>
  <c r="P649" i="12"/>
  <c r="O649" i="12"/>
  <c r="H701" i="10"/>
  <c r="T701" i="10"/>
  <c r="E700" i="10"/>
  <c r="F700" i="10" s="1"/>
  <c r="H699" i="10"/>
  <c r="T699" i="10"/>
  <c r="V699" i="10"/>
  <c r="K700" i="10" s="1"/>
  <c r="L701" i="10" s="1"/>
  <c r="H525" i="9"/>
  <c r="E526" i="9"/>
  <c r="B650" i="12" l="1"/>
  <c r="D649" i="12" s="1"/>
  <c r="Q700" i="10"/>
  <c r="R700" i="10"/>
  <c r="O700" i="10"/>
  <c r="P700" i="10"/>
  <c r="M701" i="10"/>
  <c r="B701" i="10" s="1"/>
  <c r="S700" i="10"/>
  <c r="M527" i="9"/>
  <c r="F526" i="9"/>
  <c r="K526" i="9" s="1"/>
  <c r="G650" i="12" l="1"/>
  <c r="C649" i="12"/>
  <c r="H649" i="12" s="1"/>
  <c r="J651" i="12"/>
  <c r="N651" i="12"/>
  <c r="E650" i="12"/>
  <c r="T649" i="12"/>
  <c r="D701" i="10"/>
  <c r="D700" i="10"/>
  <c r="Y25" i="10" s="1"/>
  <c r="G701" i="10"/>
  <c r="Y12" i="10" s="1"/>
  <c r="C700" i="10"/>
  <c r="U700" i="10" s="1"/>
  <c r="B527" i="9"/>
  <c r="L527" i="9"/>
  <c r="U649" i="12" l="1"/>
  <c r="V649" i="12" s="1"/>
  <c r="P650" i="12"/>
  <c r="M651" i="12"/>
  <c r="S650" i="12"/>
  <c r="F650" i="12"/>
  <c r="K650" i="12" s="1"/>
  <c r="L651" i="12" s="1"/>
  <c r="R650" i="12"/>
  <c r="O650" i="12"/>
  <c r="Q650" i="12"/>
  <c r="G527" i="9"/>
  <c r="N528" i="9"/>
  <c r="D526" i="9"/>
  <c r="C526" i="9"/>
  <c r="J528" i="9"/>
  <c r="T700" i="10"/>
  <c r="H700" i="10"/>
  <c r="E701" i="10"/>
  <c r="V700" i="10"/>
  <c r="U701" i="10" l="1"/>
  <c r="V701" i="10" s="1"/>
  <c r="F701" i="10"/>
  <c r="K701" i="10" s="1"/>
  <c r="B651" i="12"/>
  <c r="C650" i="12" s="1"/>
  <c r="E527" i="9"/>
  <c r="H526" i="9"/>
  <c r="Q701" i="10"/>
  <c r="R701" i="10"/>
  <c r="P701" i="10"/>
  <c r="S701" i="10"/>
  <c r="S1" i="10" s="1"/>
  <c r="O701" i="10"/>
  <c r="N652" i="12" l="1"/>
  <c r="J652" i="12"/>
  <c r="D650" i="12"/>
  <c r="G651" i="12"/>
  <c r="T650" i="12"/>
  <c r="H650" i="12"/>
  <c r="E651" i="12"/>
  <c r="U650" i="12"/>
  <c r="V650" i="12" s="1"/>
  <c r="O1" i="10"/>
  <c r="Y21" i="10"/>
  <c r="P1" i="10"/>
  <c r="Y22" i="10"/>
  <c r="R1" i="10"/>
  <c r="Y24" i="10"/>
  <c r="M528" i="9"/>
  <c r="F527" i="9"/>
  <c r="K527" i="9" s="1"/>
  <c r="Q1" i="10"/>
  <c r="Y23" i="10"/>
  <c r="O651" i="12" l="1"/>
  <c r="R651" i="12"/>
  <c r="Q651" i="12"/>
  <c r="M652" i="12"/>
  <c r="P651" i="12"/>
  <c r="S651" i="12"/>
  <c r="F651" i="12"/>
  <c r="K651" i="12" s="1"/>
  <c r="L652" i="12" s="1"/>
  <c r="B528" i="9"/>
  <c r="L528" i="9"/>
  <c r="B652" i="12" l="1"/>
  <c r="C651" i="12" s="1"/>
  <c r="D527" i="9"/>
  <c r="N529" i="9"/>
  <c r="G528" i="9"/>
  <c r="C527" i="9"/>
  <c r="J529" i="9"/>
  <c r="D651" i="12" l="1"/>
  <c r="J653" i="12"/>
  <c r="G652" i="12"/>
  <c r="N653" i="12"/>
  <c r="E652" i="12"/>
  <c r="U651" i="12"/>
  <c r="V651" i="12" s="1"/>
  <c r="H651" i="12"/>
  <c r="T651" i="12"/>
  <c r="H527" i="9"/>
  <c r="E528" i="9"/>
  <c r="M653" i="12" l="1"/>
  <c r="F652" i="12"/>
  <c r="K652" i="12" s="1"/>
  <c r="L653" i="12" s="1"/>
  <c r="P652" i="12"/>
  <c r="Q652" i="12"/>
  <c r="O652" i="12"/>
  <c r="R652" i="12"/>
  <c r="S652" i="12"/>
  <c r="F528" i="9"/>
  <c r="K528" i="9" s="1"/>
  <c r="M529" i="9"/>
  <c r="B653" i="12" l="1"/>
  <c r="C652" i="12" s="1"/>
  <c r="L529" i="9"/>
  <c r="B529" i="9"/>
  <c r="G653" i="12" l="1"/>
  <c r="J654" i="12"/>
  <c r="D652" i="12"/>
  <c r="N654" i="12"/>
  <c r="H652" i="12"/>
  <c r="E653" i="12"/>
  <c r="T652" i="12"/>
  <c r="U652" i="12"/>
  <c r="V652" i="12" s="1"/>
  <c r="D528" i="9"/>
  <c r="N530" i="9"/>
  <c r="G529" i="9"/>
  <c r="C528" i="9"/>
  <c r="J530" i="9"/>
  <c r="R653" i="12" l="1"/>
  <c r="O653" i="12"/>
  <c r="Q653" i="12"/>
  <c r="S653" i="12"/>
  <c r="P653" i="12"/>
  <c r="F653" i="12"/>
  <c r="K653" i="12" s="1"/>
  <c r="L654" i="12" s="1"/>
  <c r="M654" i="12"/>
  <c r="H528" i="9"/>
  <c r="E529" i="9"/>
  <c r="B654" i="12" l="1"/>
  <c r="D653" i="12" s="1"/>
  <c r="M530" i="9"/>
  <c r="F529" i="9"/>
  <c r="K529" i="9" s="1"/>
  <c r="J655" i="12" l="1"/>
  <c r="N655" i="12"/>
  <c r="G654" i="12"/>
  <c r="C653" i="12"/>
  <c r="E654" i="12" s="1"/>
  <c r="B530" i="9"/>
  <c r="L530" i="9"/>
  <c r="H653" i="12" l="1"/>
  <c r="U653" i="12"/>
  <c r="V653" i="12" s="1"/>
  <c r="T653" i="12"/>
  <c r="S654" i="12"/>
  <c r="R654" i="12"/>
  <c r="P654" i="12"/>
  <c r="O654" i="12"/>
  <c r="M655" i="12"/>
  <c r="F654" i="12"/>
  <c r="K654" i="12" s="1"/>
  <c r="L655" i="12" s="1"/>
  <c r="Q654" i="12"/>
  <c r="D529" i="9"/>
  <c r="G530" i="9"/>
  <c r="N531" i="9"/>
  <c r="C529" i="9"/>
  <c r="J531" i="9"/>
  <c r="B655" i="12" l="1"/>
  <c r="C654" i="12" s="1"/>
  <c r="E530" i="9"/>
  <c r="H529" i="9"/>
  <c r="N656" i="12" l="1"/>
  <c r="D654" i="12"/>
  <c r="J656" i="12"/>
  <c r="G655" i="12"/>
  <c r="E655" i="12"/>
  <c r="U654" i="12"/>
  <c r="V654" i="12" s="1"/>
  <c r="H654" i="12"/>
  <c r="T654" i="12"/>
  <c r="M531" i="9"/>
  <c r="F530" i="9"/>
  <c r="K530" i="9" s="1"/>
  <c r="Q655" i="12" l="1"/>
  <c r="O655" i="12"/>
  <c r="F655" i="12"/>
  <c r="K655" i="12" s="1"/>
  <c r="L656" i="12" s="1"/>
  <c r="S655" i="12"/>
  <c r="P655" i="12"/>
  <c r="R655" i="12"/>
  <c r="M656" i="12"/>
  <c r="L531" i="9"/>
  <c r="B531" i="9"/>
  <c r="B656" i="12" l="1"/>
  <c r="N657" i="12" s="1"/>
  <c r="G531" i="9"/>
  <c r="N532" i="9"/>
  <c r="D530" i="9"/>
  <c r="C530" i="9"/>
  <c r="J532" i="9"/>
  <c r="G656" i="12" l="1"/>
  <c r="J657" i="12"/>
  <c r="C655" i="12"/>
  <c r="U655" i="12" s="1"/>
  <c r="V655" i="12" s="1"/>
  <c r="D655" i="12"/>
  <c r="H530" i="9"/>
  <c r="E531" i="9"/>
  <c r="T655" i="12" l="1"/>
  <c r="E656" i="12"/>
  <c r="M657" i="12" s="1"/>
  <c r="H655" i="12"/>
  <c r="F531" i="9"/>
  <c r="K531" i="9" s="1"/>
  <c r="M532" i="9"/>
  <c r="P656" i="12" l="1"/>
  <c r="S656" i="12"/>
  <c r="O656" i="12"/>
  <c r="R656" i="12"/>
  <c r="F656" i="12"/>
  <c r="K656" i="12" s="1"/>
  <c r="L657" i="12" s="1"/>
  <c r="B657" i="12" s="1"/>
  <c r="C656" i="12" s="1"/>
  <c r="Q656" i="12"/>
  <c r="L532" i="9"/>
  <c r="B532" i="9"/>
  <c r="N658" i="12" l="1"/>
  <c r="J658" i="12"/>
  <c r="D656" i="12"/>
  <c r="G657" i="12"/>
  <c r="E657" i="12"/>
  <c r="U656" i="12"/>
  <c r="V656" i="12" s="1"/>
  <c r="H656" i="12"/>
  <c r="T656" i="12"/>
  <c r="D531" i="9"/>
  <c r="N533" i="9"/>
  <c r="G532" i="9"/>
  <c r="C531" i="9"/>
  <c r="J533" i="9"/>
  <c r="S657" i="12" l="1"/>
  <c r="O657" i="12"/>
  <c r="R657" i="12"/>
  <c r="M658" i="12"/>
  <c r="Q657" i="12"/>
  <c r="P657" i="12"/>
  <c r="F657" i="12"/>
  <c r="K657" i="12" s="1"/>
  <c r="L658" i="12" s="1"/>
  <c r="B658" i="12" s="1"/>
  <c r="H531" i="9"/>
  <c r="E532" i="9"/>
  <c r="D657" i="12" l="1"/>
  <c r="J659" i="12"/>
  <c r="G658" i="12"/>
  <c r="N659" i="12"/>
  <c r="C657" i="12"/>
  <c r="M533" i="9"/>
  <c r="F532" i="9"/>
  <c r="K532" i="9" s="1"/>
  <c r="T657" i="12" l="1"/>
  <c r="H657" i="12"/>
  <c r="E658" i="12"/>
  <c r="U657" i="12"/>
  <c r="V657" i="12" s="1"/>
  <c r="B533" i="9"/>
  <c r="L533" i="9"/>
  <c r="O658" i="12" l="1"/>
  <c r="R658" i="12"/>
  <c r="P658" i="12"/>
  <c r="M659" i="12"/>
  <c r="F658" i="12"/>
  <c r="K658" i="12" s="1"/>
  <c r="L659" i="12" s="1"/>
  <c r="Q658" i="12"/>
  <c r="S658" i="12"/>
  <c r="N534" i="9"/>
  <c r="D532" i="9"/>
  <c r="G533" i="9"/>
  <c r="C532" i="9"/>
  <c r="J534" i="9"/>
  <c r="B659" i="12" l="1"/>
  <c r="D658" i="12" s="1"/>
  <c r="H532" i="9"/>
  <c r="E533" i="9"/>
  <c r="J660" i="12" l="1"/>
  <c r="C658" i="12"/>
  <c r="N660" i="12"/>
  <c r="G659" i="12"/>
  <c r="T658" i="12"/>
  <c r="U658" i="12"/>
  <c r="V658" i="12" s="1"/>
  <c r="E659" i="12"/>
  <c r="H658" i="12"/>
  <c r="M534" i="9"/>
  <c r="F533" i="9"/>
  <c r="K533" i="9" s="1"/>
  <c r="Q659" i="12" l="1"/>
  <c r="S659" i="12"/>
  <c r="R659" i="12"/>
  <c r="O659" i="12"/>
  <c r="M660" i="12"/>
  <c r="P659" i="12"/>
  <c r="F659" i="12"/>
  <c r="K659" i="12" s="1"/>
  <c r="L660" i="12" s="1"/>
  <c r="B534" i="9"/>
  <c r="L534" i="9"/>
  <c r="B660" i="12" l="1"/>
  <c r="G660" i="12" s="1"/>
  <c r="G534" i="9"/>
  <c r="N535" i="9"/>
  <c r="D533" i="9"/>
  <c r="C533" i="9"/>
  <c r="J535" i="9"/>
  <c r="C659" i="12" l="1"/>
  <c r="U659" i="12" s="1"/>
  <c r="V659" i="12" s="1"/>
  <c r="D659" i="12"/>
  <c r="N661" i="12"/>
  <c r="J661" i="12"/>
  <c r="E534" i="9"/>
  <c r="H533" i="9"/>
  <c r="T659" i="12" l="1"/>
  <c r="H659" i="12"/>
  <c r="E660" i="12"/>
  <c r="S660" i="12" s="1"/>
  <c r="M535" i="9"/>
  <c r="F534" i="9"/>
  <c r="K534" i="9" s="1"/>
  <c r="M661" i="12" l="1"/>
  <c r="O660" i="12"/>
  <c r="F660" i="12"/>
  <c r="K660" i="12" s="1"/>
  <c r="L661" i="12" s="1"/>
  <c r="R660" i="12"/>
  <c r="Q660" i="12"/>
  <c r="P660" i="12"/>
  <c r="L535" i="9"/>
  <c r="B535" i="9"/>
  <c r="B661" i="12" l="1"/>
  <c r="C660" i="12" s="1"/>
  <c r="E661" i="12" s="1"/>
  <c r="N536" i="9"/>
  <c r="G535" i="9"/>
  <c r="D534" i="9"/>
  <c r="C534" i="9"/>
  <c r="J536" i="9"/>
  <c r="U660" i="12" l="1"/>
  <c r="V660" i="12" s="1"/>
  <c r="H660" i="12"/>
  <c r="T660" i="12"/>
  <c r="N662" i="12"/>
  <c r="D660" i="12"/>
  <c r="G661" i="12"/>
  <c r="R661" i="12" s="1"/>
  <c r="J662" i="12"/>
  <c r="F661" i="12"/>
  <c r="K661" i="12" s="1"/>
  <c r="L662" i="12" s="1"/>
  <c r="M662" i="12"/>
  <c r="H534" i="9"/>
  <c r="E535" i="9"/>
  <c r="P661" i="12" l="1"/>
  <c r="Q661" i="12"/>
  <c r="S661" i="12"/>
  <c r="O661" i="12"/>
  <c r="B662" i="12"/>
  <c r="M536" i="9"/>
  <c r="F535" i="9"/>
  <c r="K535" i="9" s="1"/>
  <c r="D661" i="12" l="1"/>
  <c r="G662" i="12"/>
  <c r="C661" i="12"/>
  <c r="N663" i="12"/>
  <c r="J663" i="12"/>
  <c r="L536" i="9"/>
  <c r="B536" i="9"/>
  <c r="U661" i="12" l="1"/>
  <c r="V661" i="12" s="1"/>
  <c r="H661" i="12"/>
  <c r="T661" i="12"/>
  <c r="E662" i="12"/>
  <c r="D535" i="9"/>
  <c r="N537" i="9"/>
  <c r="G536" i="9"/>
  <c r="C535" i="9"/>
  <c r="J537" i="9"/>
  <c r="O662" i="12" l="1"/>
  <c r="P662" i="12"/>
  <c r="S662" i="12"/>
  <c r="Q662" i="12"/>
  <c r="M663" i="12"/>
  <c r="F662" i="12"/>
  <c r="K662" i="12" s="1"/>
  <c r="L663" i="12" s="1"/>
  <c r="R662" i="12"/>
  <c r="E536" i="9"/>
  <c r="H535" i="9"/>
  <c r="B663" i="12" l="1"/>
  <c r="D662" i="12" s="1"/>
  <c r="M537" i="9"/>
  <c r="F536" i="9"/>
  <c r="K536" i="9" s="1"/>
  <c r="J664" i="12" l="1"/>
  <c r="G663" i="12"/>
  <c r="C662" i="12"/>
  <c r="N664" i="12"/>
  <c r="T662" i="12"/>
  <c r="E663" i="12"/>
  <c r="H662" i="12"/>
  <c r="U662" i="12"/>
  <c r="V662" i="12" s="1"/>
  <c r="L537" i="9"/>
  <c r="B537" i="9"/>
  <c r="P663" i="12" l="1"/>
  <c r="Q663" i="12"/>
  <c r="M664" i="12"/>
  <c r="R663" i="12"/>
  <c r="F663" i="12"/>
  <c r="K663" i="12" s="1"/>
  <c r="L664" i="12" s="1"/>
  <c r="O663" i="12"/>
  <c r="S663" i="12"/>
  <c r="N538" i="9"/>
  <c r="D536" i="9"/>
  <c r="G537" i="9"/>
  <c r="C536" i="9"/>
  <c r="J538" i="9"/>
  <c r="B664" i="12" l="1"/>
  <c r="J665" i="12" s="1"/>
  <c r="E537" i="9"/>
  <c r="H536" i="9"/>
  <c r="G664" i="12" l="1"/>
  <c r="D663" i="12"/>
  <c r="C663" i="12"/>
  <c r="U663" i="12" s="1"/>
  <c r="V663" i="12" s="1"/>
  <c r="N665" i="12"/>
  <c r="M538" i="9"/>
  <c r="F537" i="9"/>
  <c r="K537" i="9" s="1"/>
  <c r="H663" i="12" l="1"/>
  <c r="T663" i="12"/>
  <c r="E664" i="12"/>
  <c r="S664" i="12" s="1"/>
  <c r="L538" i="9"/>
  <c r="B538" i="9"/>
  <c r="Q664" i="12" l="1"/>
  <c r="P664" i="12"/>
  <c r="R664" i="12"/>
  <c r="O664" i="12"/>
  <c r="F664" i="12"/>
  <c r="K664" i="12" s="1"/>
  <c r="L665" i="12" s="1"/>
  <c r="M665" i="12"/>
  <c r="G538" i="9"/>
  <c r="D537" i="9"/>
  <c r="N539" i="9"/>
  <c r="C537" i="9"/>
  <c r="J539" i="9"/>
  <c r="B665" i="12" l="1"/>
  <c r="D664" i="12" s="1"/>
  <c r="H537" i="9"/>
  <c r="E538" i="9"/>
  <c r="N666" i="12" l="1"/>
  <c r="J666" i="12"/>
  <c r="C664" i="12"/>
  <c r="U664" i="12" s="1"/>
  <c r="V664" i="12" s="1"/>
  <c r="G665" i="12"/>
  <c r="M539" i="9"/>
  <c r="F538" i="9"/>
  <c r="K538" i="9" s="1"/>
  <c r="E665" i="12" l="1"/>
  <c r="H664" i="12"/>
  <c r="T664" i="12"/>
  <c r="B539" i="9"/>
  <c r="L539" i="9"/>
  <c r="M666" i="12" l="1"/>
  <c r="O665" i="12"/>
  <c r="R665" i="12"/>
  <c r="P665" i="12"/>
  <c r="Q665" i="12"/>
  <c r="S665" i="12"/>
  <c r="F665" i="12"/>
  <c r="K665" i="12" s="1"/>
  <c r="L666" i="12" s="1"/>
  <c r="B666" i="12" s="1"/>
  <c r="J667" i="12" s="1"/>
  <c r="N540" i="9"/>
  <c r="G539" i="9"/>
  <c r="D538" i="9"/>
  <c r="C538" i="9"/>
  <c r="J540" i="9"/>
  <c r="D665" i="12" l="1"/>
  <c r="C665" i="12"/>
  <c r="T665" i="12" s="1"/>
  <c r="G666" i="12"/>
  <c r="N667" i="12"/>
  <c r="E539" i="9"/>
  <c r="H538" i="9"/>
  <c r="E666" i="12" l="1"/>
  <c r="S666" i="12" s="1"/>
  <c r="H665" i="12"/>
  <c r="U665" i="12"/>
  <c r="V665" i="12" s="1"/>
  <c r="F666" i="12"/>
  <c r="K666" i="12" s="1"/>
  <c r="L667" i="12" s="1"/>
  <c r="R666" i="12"/>
  <c r="O666" i="12"/>
  <c r="Q666" i="12"/>
  <c r="F539" i="9"/>
  <c r="K539" i="9" s="1"/>
  <c r="M540" i="9"/>
  <c r="P666" i="12" l="1"/>
  <c r="M667" i="12"/>
  <c r="B667" i="12" s="1"/>
  <c r="C666" i="12" s="1"/>
  <c r="T666" i="12" s="1"/>
  <c r="L540" i="9"/>
  <c r="B540" i="9"/>
  <c r="H666" i="12" l="1"/>
  <c r="U666" i="12"/>
  <c r="V666" i="12" s="1"/>
  <c r="E667" i="12"/>
  <c r="F667" i="12" s="1"/>
  <c r="K667" i="12" s="1"/>
  <c r="L668" i="12" s="1"/>
  <c r="N668" i="12"/>
  <c r="D666" i="12"/>
  <c r="G667" i="12"/>
  <c r="J668" i="12"/>
  <c r="G540" i="9"/>
  <c r="N541" i="9"/>
  <c r="D539" i="9"/>
  <c r="C539" i="9"/>
  <c r="J541" i="9"/>
  <c r="M668" i="12" l="1"/>
  <c r="B668" i="12" s="1"/>
  <c r="O667" i="12"/>
  <c r="Q667" i="12"/>
  <c r="P667" i="12"/>
  <c r="R667" i="12"/>
  <c r="S667" i="12"/>
  <c r="E540" i="9"/>
  <c r="H539" i="9"/>
  <c r="J669" i="12" l="1"/>
  <c r="N669" i="12"/>
  <c r="D667" i="12"/>
  <c r="C667" i="12"/>
  <c r="E668" i="12" s="1"/>
  <c r="G668" i="12"/>
  <c r="F540" i="9"/>
  <c r="K540" i="9" s="1"/>
  <c r="M541" i="9"/>
  <c r="U667" i="12" l="1"/>
  <c r="V667" i="12" s="1"/>
  <c r="T667" i="12"/>
  <c r="H667" i="12"/>
  <c r="Q668" i="12"/>
  <c r="P668" i="12"/>
  <c r="F668" i="12"/>
  <c r="K668" i="12" s="1"/>
  <c r="L669" i="12" s="1"/>
  <c r="R668" i="12"/>
  <c r="O668" i="12"/>
  <c r="M669" i="12"/>
  <c r="S668" i="12"/>
  <c r="L541" i="9"/>
  <c r="B541" i="9"/>
  <c r="B669" i="12" l="1"/>
  <c r="N670" i="12" s="1"/>
  <c r="G541" i="9"/>
  <c r="N542" i="9"/>
  <c r="D540" i="9"/>
  <c r="C540" i="9"/>
  <c r="J542" i="9"/>
  <c r="D668" i="12" l="1"/>
  <c r="J670" i="12"/>
  <c r="G669" i="12"/>
  <c r="C668" i="12"/>
  <c r="U668" i="12" s="1"/>
  <c r="V668" i="12" s="1"/>
  <c r="E541" i="9"/>
  <c r="H540" i="9"/>
  <c r="H668" i="12" l="1"/>
  <c r="T668" i="12"/>
  <c r="E669" i="12"/>
  <c r="O669" i="12" s="1"/>
  <c r="F541" i="9"/>
  <c r="K541" i="9" s="1"/>
  <c r="M542" i="9"/>
  <c r="Q669" i="12" l="1"/>
  <c r="F669" i="12"/>
  <c r="K669" i="12" s="1"/>
  <c r="L670" i="12" s="1"/>
  <c r="S669" i="12"/>
  <c r="M670" i="12"/>
  <c r="P669" i="12"/>
  <c r="R669" i="12"/>
  <c r="B542" i="9"/>
  <c r="L542" i="9"/>
  <c r="B670" i="12" l="1"/>
  <c r="D669" i="12" s="1"/>
  <c r="N543" i="9"/>
  <c r="D541" i="9"/>
  <c r="G542" i="9"/>
  <c r="C541" i="9"/>
  <c r="J543" i="9"/>
  <c r="G670" i="12" l="1"/>
  <c r="J671" i="12"/>
  <c r="N671" i="12"/>
  <c r="C669" i="12"/>
  <c r="E542" i="9"/>
  <c r="H541" i="9"/>
  <c r="T669" i="12" l="1"/>
  <c r="E670" i="12"/>
  <c r="H669" i="12"/>
  <c r="U669" i="12"/>
  <c r="V669" i="12" s="1"/>
  <c r="F542" i="9"/>
  <c r="K542" i="9" s="1"/>
  <c r="M543" i="9"/>
  <c r="O670" i="12" l="1"/>
  <c r="P670" i="12"/>
  <c r="S670" i="12"/>
  <c r="R670" i="12"/>
  <c r="Q670" i="12"/>
  <c r="F670" i="12"/>
  <c r="K670" i="12" s="1"/>
  <c r="L671" i="12" s="1"/>
  <c r="M671" i="12"/>
  <c r="B543" i="9"/>
  <c r="L543" i="9"/>
  <c r="B671" i="12" l="1"/>
  <c r="J672" i="12" s="1"/>
  <c r="G543" i="9"/>
  <c r="D542" i="9"/>
  <c r="N544" i="9"/>
  <c r="C542" i="9"/>
  <c r="J544" i="9"/>
  <c r="G671" i="12" l="1"/>
  <c r="D670" i="12"/>
  <c r="N672" i="12"/>
  <c r="C670" i="12"/>
  <c r="E543" i="9"/>
  <c r="H542" i="9"/>
  <c r="E671" i="12" l="1"/>
  <c r="U670" i="12"/>
  <c r="V670" i="12" s="1"/>
  <c r="H670" i="12"/>
  <c r="T670" i="12"/>
  <c r="M544" i="9"/>
  <c r="F543" i="9"/>
  <c r="K543" i="9" s="1"/>
  <c r="M672" i="12" l="1"/>
  <c r="Q671" i="12"/>
  <c r="O671" i="12"/>
  <c r="S671" i="12"/>
  <c r="R671" i="12"/>
  <c r="F671" i="12"/>
  <c r="K671" i="12" s="1"/>
  <c r="L672" i="12" s="1"/>
  <c r="P671" i="12"/>
  <c r="B544" i="9"/>
  <c r="L544" i="9"/>
  <c r="B672" i="12" l="1"/>
  <c r="J673" i="12" s="1"/>
  <c r="D543" i="9"/>
  <c r="G544" i="9"/>
  <c r="N545" i="9"/>
  <c r="C543" i="9"/>
  <c r="J545" i="9"/>
  <c r="G672" i="12" l="1"/>
  <c r="N673" i="12"/>
  <c r="C671" i="12"/>
  <c r="T671" i="12" s="1"/>
  <c r="D671" i="12"/>
  <c r="H671" i="12"/>
  <c r="E544" i="9"/>
  <c r="H543" i="9"/>
  <c r="E672" i="12" l="1"/>
  <c r="P672" i="12" s="1"/>
  <c r="U671" i="12"/>
  <c r="V671" i="12" s="1"/>
  <c r="M545" i="9"/>
  <c r="F544" i="9"/>
  <c r="K544" i="9" s="1"/>
  <c r="M673" i="12" l="1"/>
  <c r="R672" i="12"/>
  <c r="O672" i="12"/>
  <c r="F672" i="12"/>
  <c r="K672" i="12" s="1"/>
  <c r="L673" i="12" s="1"/>
  <c r="S672" i="12"/>
  <c r="Q672" i="12"/>
  <c r="L545" i="9"/>
  <c r="B545" i="9"/>
  <c r="B673" i="12" l="1"/>
  <c r="D672" i="12" s="1"/>
  <c r="N546" i="9"/>
  <c r="G545" i="9"/>
  <c r="D544" i="9"/>
  <c r="C544" i="9"/>
  <c r="J546" i="9"/>
  <c r="J674" i="12" l="1"/>
  <c r="C672" i="12"/>
  <c r="H672" i="12" s="1"/>
  <c r="G673" i="12"/>
  <c r="N674" i="12"/>
  <c r="T672" i="12"/>
  <c r="E673" i="12"/>
  <c r="U672" i="12"/>
  <c r="V672" i="12" s="1"/>
  <c r="H544" i="9"/>
  <c r="E545" i="9"/>
  <c r="R673" i="12" l="1"/>
  <c r="F673" i="12"/>
  <c r="K673" i="12" s="1"/>
  <c r="L674" i="12" s="1"/>
  <c r="O673" i="12"/>
  <c r="P673" i="12"/>
  <c r="M674" i="12"/>
  <c r="S673" i="12"/>
  <c r="Q673" i="12"/>
  <c r="M546" i="9"/>
  <c r="F545" i="9"/>
  <c r="K545" i="9" s="1"/>
  <c r="B674" i="12" l="1"/>
  <c r="G674" i="12" s="1"/>
  <c r="L546" i="9"/>
  <c r="B546" i="9"/>
  <c r="C673" i="12" l="1"/>
  <c r="E674" i="12" s="1"/>
  <c r="S674" i="12" s="1"/>
  <c r="D673" i="12"/>
  <c r="N675" i="12"/>
  <c r="J675" i="12"/>
  <c r="H673" i="12"/>
  <c r="D545" i="9"/>
  <c r="G546" i="9"/>
  <c r="N547" i="9"/>
  <c r="C545" i="9"/>
  <c r="J547" i="9"/>
  <c r="P674" i="12" l="1"/>
  <c r="U673" i="12"/>
  <c r="V673" i="12" s="1"/>
  <c r="F674" i="12"/>
  <c r="K674" i="12" s="1"/>
  <c r="L675" i="12" s="1"/>
  <c r="T673" i="12"/>
  <c r="M675" i="12"/>
  <c r="O674" i="12"/>
  <c r="Q674" i="12"/>
  <c r="R674" i="12"/>
  <c r="H545" i="9"/>
  <c r="E546" i="9"/>
  <c r="B675" i="12" l="1"/>
  <c r="C674" i="12" s="1"/>
  <c r="M547" i="9"/>
  <c r="F546" i="9"/>
  <c r="K546" i="9" s="1"/>
  <c r="D674" i="12" l="1"/>
  <c r="N676" i="12"/>
  <c r="G675" i="12"/>
  <c r="J676" i="12"/>
  <c r="T674" i="12"/>
  <c r="E675" i="12"/>
  <c r="U674" i="12"/>
  <c r="V674" i="12" s="1"/>
  <c r="H674" i="12"/>
  <c r="L547" i="9"/>
  <c r="B547" i="9"/>
  <c r="O675" i="12" l="1"/>
  <c r="F675" i="12"/>
  <c r="K675" i="12" s="1"/>
  <c r="L676" i="12" s="1"/>
  <c r="M676" i="12"/>
  <c r="P675" i="12"/>
  <c r="R675" i="12"/>
  <c r="S675" i="12"/>
  <c r="Q675" i="12"/>
  <c r="D546" i="9"/>
  <c r="G547" i="9"/>
  <c r="N548" i="9"/>
  <c r="C546" i="9"/>
  <c r="J548" i="9"/>
  <c r="B676" i="12" l="1"/>
  <c r="C675" i="12" s="1"/>
  <c r="H546" i="9"/>
  <c r="E547" i="9"/>
  <c r="D675" i="12" l="1"/>
  <c r="G676" i="12"/>
  <c r="J677" i="12"/>
  <c r="N677" i="12"/>
  <c r="E676" i="12"/>
  <c r="T675" i="12"/>
  <c r="U675" i="12"/>
  <c r="V675" i="12" s="1"/>
  <c r="H675" i="12"/>
  <c r="F547" i="9"/>
  <c r="K547" i="9" s="1"/>
  <c r="M548" i="9"/>
  <c r="S676" i="12" l="1"/>
  <c r="Q676" i="12"/>
  <c r="M677" i="12"/>
  <c r="O676" i="12"/>
  <c r="P676" i="12"/>
  <c r="F676" i="12"/>
  <c r="K676" i="12" s="1"/>
  <c r="L677" i="12" s="1"/>
  <c r="B677" i="12" s="1"/>
  <c r="R676" i="12"/>
  <c r="L548" i="9"/>
  <c r="B548" i="9"/>
  <c r="G677" i="12" l="1"/>
  <c r="D676" i="12"/>
  <c r="J678" i="12"/>
  <c r="C676" i="12"/>
  <c r="N678" i="12"/>
  <c r="N549" i="9"/>
  <c r="D547" i="9"/>
  <c r="G548" i="9"/>
  <c r="C547" i="9"/>
  <c r="J549" i="9"/>
  <c r="T676" i="12" l="1"/>
  <c r="E677" i="12"/>
  <c r="H676" i="12"/>
  <c r="U676" i="12"/>
  <c r="V676" i="12" s="1"/>
  <c r="H547" i="9"/>
  <c r="E548" i="9"/>
  <c r="S677" i="12" l="1"/>
  <c r="R677" i="12"/>
  <c r="M678" i="12"/>
  <c r="P677" i="12"/>
  <c r="F677" i="12"/>
  <c r="K677" i="12" s="1"/>
  <c r="L678" i="12" s="1"/>
  <c r="B678" i="12" s="1"/>
  <c r="O677" i="12"/>
  <c r="Q677" i="12"/>
  <c r="M549" i="9"/>
  <c r="F548" i="9"/>
  <c r="K548" i="9" s="1"/>
  <c r="D677" i="12" l="1"/>
  <c r="C677" i="12"/>
  <c r="J679" i="12"/>
  <c r="N679" i="12"/>
  <c r="G678" i="12"/>
  <c r="L549" i="9"/>
  <c r="B549" i="9"/>
  <c r="H677" i="12" l="1"/>
  <c r="U677" i="12"/>
  <c r="V677" i="12" s="1"/>
  <c r="E678" i="12"/>
  <c r="T677" i="12"/>
  <c r="G549" i="9"/>
  <c r="D548" i="9"/>
  <c r="N550" i="9"/>
  <c r="C548" i="9"/>
  <c r="J550" i="9"/>
  <c r="O678" i="12" l="1"/>
  <c r="M679" i="12"/>
  <c r="R678" i="12"/>
  <c r="S678" i="12"/>
  <c r="F678" i="12"/>
  <c r="K678" i="12" s="1"/>
  <c r="L679" i="12" s="1"/>
  <c r="B679" i="12" s="1"/>
  <c r="D678" i="12" s="1"/>
  <c r="P678" i="12"/>
  <c r="Q678" i="12"/>
  <c r="H548" i="9"/>
  <c r="E549" i="9"/>
  <c r="N680" i="12" l="1"/>
  <c r="G679" i="12"/>
  <c r="C678" i="12"/>
  <c r="H678" i="12" s="1"/>
  <c r="J680" i="12"/>
  <c r="F549" i="9"/>
  <c r="K549" i="9" s="1"/>
  <c r="M550" i="9"/>
  <c r="U678" i="12" l="1"/>
  <c r="V678" i="12" s="1"/>
  <c r="T678" i="12"/>
  <c r="E679" i="12"/>
  <c r="F679" i="12" s="1"/>
  <c r="K679" i="12" s="1"/>
  <c r="L680" i="12" s="1"/>
  <c r="L550" i="9"/>
  <c r="B550" i="9"/>
  <c r="R679" i="12" l="1"/>
  <c r="S679" i="12"/>
  <c r="O679" i="12"/>
  <c r="Q679" i="12"/>
  <c r="P679" i="12"/>
  <c r="M680" i="12"/>
  <c r="B680" i="12" s="1"/>
  <c r="N681" i="12" s="1"/>
  <c r="N551" i="9"/>
  <c r="C549" i="9"/>
  <c r="D549" i="9"/>
  <c r="G550" i="9"/>
  <c r="J551" i="9"/>
  <c r="J681" i="12" l="1"/>
  <c r="G680" i="12"/>
  <c r="C679" i="12"/>
  <c r="D679" i="12"/>
  <c r="H549" i="9"/>
  <c r="E550" i="9"/>
  <c r="U679" i="12" l="1"/>
  <c r="V679" i="12" s="1"/>
  <c r="H679" i="12"/>
  <c r="E680" i="12"/>
  <c r="T679" i="12"/>
  <c r="F550" i="9"/>
  <c r="K550" i="9" s="1"/>
  <c r="M551" i="9"/>
  <c r="M681" i="12" l="1"/>
  <c r="F680" i="12"/>
  <c r="K680" i="12" s="1"/>
  <c r="L681" i="12" s="1"/>
  <c r="P680" i="12"/>
  <c r="R680" i="12"/>
  <c r="Q680" i="12"/>
  <c r="O680" i="12"/>
  <c r="S680" i="12"/>
  <c r="L551" i="9"/>
  <c r="B551" i="9"/>
  <c r="B681" i="12" l="1"/>
  <c r="D680" i="12" s="1"/>
  <c r="G551" i="9"/>
  <c r="D550" i="9"/>
  <c r="N552" i="9"/>
  <c r="C550" i="9"/>
  <c r="J552" i="9"/>
  <c r="N682" i="12" l="1"/>
  <c r="C680" i="12"/>
  <c r="T680" i="12" s="1"/>
  <c r="G681" i="12"/>
  <c r="J682" i="12"/>
  <c r="E551" i="9"/>
  <c r="H550" i="9"/>
  <c r="H680" i="12" l="1"/>
  <c r="E681" i="12"/>
  <c r="O681" i="12" s="1"/>
  <c r="U680" i="12"/>
  <c r="V680" i="12" s="1"/>
  <c r="F551" i="9"/>
  <c r="K551" i="9" s="1"/>
  <c r="M552" i="9"/>
  <c r="M682" i="12" l="1"/>
  <c r="S681" i="12"/>
  <c r="F681" i="12"/>
  <c r="K681" i="12" s="1"/>
  <c r="L682" i="12" s="1"/>
  <c r="R681" i="12"/>
  <c r="P681" i="12"/>
  <c r="Q681" i="12"/>
  <c r="L552" i="9"/>
  <c r="B552" i="9"/>
  <c r="B682" i="12" l="1"/>
  <c r="N683" i="12" s="1"/>
  <c r="G682" i="12"/>
  <c r="D681" i="12"/>
  <c r="C551" i="9"/>
  <c r="G552" i="9"/>
  <c r="D551" i="9"/>
  <c r="N553" i="9"/>
  <c r="J553" i="9"/>
  <c r="C681" i="12" l="1"/>
  <c r="U681" i="12" s="1"/>
  <c r="V681" i="12" s="1"/>
  <c r="J683" i="12"/>
  <c r="E682" i="12"/>
  <c r="P682" i="12" s="1"/>
  <c r="H681" i="12"/>
  <c r="T681" i="12"/>
  <c r="E552" i="9"/>
  <c r="H551" i="9"/>
  <c r="S682" i="12" l="1"/>
  <c r="F682" i="12"/>
  <c r="K682" i="12" s="1"/>
  <c r="L683" i="12" s="1"/>
  <c r="Q682" i="12"/>
  <c r="M683" i="12"/>
  <c r="O682" i="12"/>
  <c r="R682" i="12"/>
  <c r="F552" i="9"/>
  <c r="K552" i="9" s="1"/>
  <c r="M553" i="9"/>
  <c r="B683" i="12" l="1"/>
  <c r="D682" i="12" s="1"/>
  <c r="L553" i="9"/>
  <c r="B553" i="9"/>
  <c r="C682" i="12" l="1"/>
  <c r="U682" i="12" s="1"/>
  <c r="V682" i="12" s="1"/>
  <c r="J684" i="12"/>
  <c r="G683" i="12"/>
  <c r="N684" i="12"/>
  <c r="H682" i="12"/>
  <c r="E683" i="12"/>
  <c r="M684" i="12" s="1"/>
  <c r="T682" i="12"/>
  <c r="G553" i="9"/>
  <c r="N554" i="9"/>
  <c r="D552" i="9"/>
  <c r="C552" i="9"/>
  <c r="J554" i="9"/>
  <c r="R683" i="12" l="1"/>
  <c r="Q683" i="12"/>
  <c r="P683" i="12"/>
  <c r="O683" i="12"/>
  <c r="F683" i="12"/>
  <c r="K683" i="12" s="1"/>
  <c r="L684" i="12" s="1"/>
  <c r="B684" i="12" s="1"/>
  <c r="S683" i="12"/>
  <c r="H552" i="9"/>
  <c r="E553" i="9"/>
  <c r="N685" i="12" l="1"/>
  <c r="C683" i="12"/>
  <c r="T683" i="12" s="1"/>
  <c r="D683" i="12"/>
  <c r="J685" i="12"/>
  <c r="G684" i="12"/>
  <c r="U683" i="12"/>
  <c r="V683" i="12" s="1"/>
  <c r="E684" i="12"/>
  <c r="H683" i="12"/>
  <c r="F553" i="9"/>
  <c r="K553" i="9" s="1"/>
  <c r="M554" i="9"/>
  <c r="P684" i="12" l="1"/>
  <c r="Q684" i="12"/>
  <c r="R684" i="12"/>
  <c r="O684" i="12"/>
  <c r="F684" i="12"/>
  <c r="K684" i="12" s="1"/>
  <c r="L685" i="12" s="1"/>
  <c r="M685" i="12"/>
  <c r="S684" i="12"/>
  <c r="L554" i="9"/>
  <c r="B554" i="9"/>
  <c r="B685" i="12" l="1"/>
  <c r="D684" i="12" s="1"/>
  <c r="G554" i="9"/>
  <c r="D553" i="9"/>
  <c r="N555" i="9"/>
  <c r="C553" i="9"/>
  <c r="J555" i="9"/>
  <c r="C684" i="12" l="1"/>
  <c r="U684" i="12" s="1"/>
  <c r="V684" i="12" s="1"/>
  <c r="G685" i="12"/>
  <c r="N686" i="12"/>
  <c r="J686" i="12"/>
  <c r="H553" i="9"/>
  <c r="E554" i="9"/>
  <c r="E685" i="12" l="1"/>
  <c r="P685" i="12" s="1"/>
  <c r="H684" i="12"/>
  <c r="T684" i="12"/>
  <c r="F554" i="9"/>
  <c r="K554" i="9" s="1"/>
  <c r="M555" i="9"/>
  <c r="R685" i="12" l="1"/>
  <c r="Q685" i="12"/>
  <c r="O685" i="12"/>
  <c r="M686" i="12"/>
  <c r="S685" i="12"/>
  <c r="F685" i="12"/>
  <c r="K685" i="12" s="1"/>
  <c r="L686" i="12" s="1"/>
  <c r="L555" i="9"/>
  <c r="B555" i="9"/>
  <c r="B686" i="12" l="1"/>
  <c r="G686" i="12" s="1"/>
  <c r="G555" i="9"/>
  <c r="N556" i="9"/>
  <c r="D554" i="9"/>
  <c r="C554" i="9"/>
  <c r="J556" i="9"/>
  <c r="C685" i="12" l="1"/>
  <c r="T685" i="12" s="1"/>
  <c r="D685" i="12"/>
  <c r="J687" i="12"/>
  <c r="N687" i="12"/>
  <c r="H554" i="9"/>
  <c r="E555" i="9"/>
  <c r="E686" i="12" l="1"/>
  <c r="P686" i="12" s="1"/>
  <c r="U685" i="12"/>
  <c r="V685" i="12" s="1"/>
  <c r="H685" i="12"/>
  <c r="F555" i="9"/>
  <c r="K555" i="9" s="1"/>
  <c r="M556" i="9"/>
  <c r="F686" i="12" l="1"/>
  <c r="K686" i="12" s="1"/>
  <c r="L687" i="12" s="1"/>
  <c r="M687" i="12"/>
  <c r="S686" i="12"/>
  <c r="O686" i="12"/>
  <c r="R686" i="12"/>
  <c r="Q686" i="12"/>
  <c r="L556" i="9"/>
  <c r="B556" i="9"/>
  <c r="B687" i="12" l="1"/>
  <c r="J688" i="12" s="1"/>
  <c r="D555" i="9"/>
  <c r="G556" i="9"/>
  <c r="N557" i="9"/>
  <c r="C555" i="9"/>
  <c r="J557" i="9"/>
  <c r="C686" i="12" l="1"/>
  <c r="H686" i="12" s="1"/>
  <c r="N688" i="12"/>
  <c r="G687" i="12"/>
  <c r="D686" i="12"/>
  <c r="E556" i="9"/>
  <c r="H555" i="9"/>
  <c r="T686" i="12" l="1"/>
  <c r="E687" i="12"/>
  <c r="F687" i="12" s="1"/>
  <c r="K687" i="12" s="1"/>
  <c r="L688" i="12" s="1"/>
  <c r="U686" i="12"/>
  <c r="V686" i="12" s="1"/>
  <c r="F556" i="9"/>
  <c r="K556" i="9" s="1"/>
  <c r="M557" i="9"/>
  <c r="M688" i="12" l="1"/>
  <c r="B688" i="12" s="1"/>
  <c r="C687" i="12" s="1"/>
  <c r="T687" i="12" s="1"/>
  <c r="Q687" i="12"/>
  <c r="P687" i="12"/>
  <c r="S687" i="12"/>
  <c r="O687" i="12"/>
  <c r="R687" i="12"/>
  <c r="L557" i="9"/>
  <c r="B557" i="9"/>
  <c r="D687" i="12" l="1"/>
  <c r="N689" i="12"/>
  <c r="J689" i="12"/>
  <c r="G688" i="12"/>
  <c r="H687" i="12"/>
  <c r="E688" i="12"/>
  <c r="U687" i="12"/>
  <c r="V687" i="12" s="1"/>
  <c r="D556" i="9"/>
  <c r="N558" i="9"/>
  <c r="G557" i="9"/>
  <c r="C556" i="9"/>
  <c r="J558" i="9"/>
  <c r="R688" i="12" l="1"/>
  <c r="M689" i="12"/>
  <c r="Q688" i="12"/>
  <c r="P688" i="12"/>
  <c r="S688" i="12"/>
  <c r="O688" i="12"/>
  <c r="F688" i="12"/>
  <c r="K688" i="12" s="1"/>
  <c r="L689" i="12" s="1"/>
  <c r="H556" i="9"/>
  <c r="E557" i="9"/>
  <c r="B689" i="12" l="1"/>
  <c r="J690" i="12" s="1"/>
  <c r="F557" i="9"/>
  <c r="K557" i="9" s="1"/>
  <c r="M558" i="9"/>
  <c r="D688" i="12" l="1"/>
  <c r="C688" i="12"/>
  <c r="T688" i="12" s="1"/>
  <c r="N690" i="12"/>
  <c r="G689" i="12"/>
  <c r="H688" i="12"/>
  <c r="E689" i="12"/>
  <c r="U688" i="12"/>
  <c r="V688" i="12" s="1"/>
  <c r="B558" i="9"/>
  <c r="L558" i="9"/>
  <c r="S689" i="12" l="1"/>
  <c r="O689" i="12"/>
  <c r="M690" i="12"/>
  <c r="R689" i="12"/>
  <c r="P689" i="12"/>
  <c r="F689" i="12"/>
  <c r="K689" i="12" s="1"/>
  <c r="L690" i="12" s="1"/>
  <c r="B690" i="12" s="1"/>
  <c r="C689" i="12" s="1"/>
  <c r="T689" i="12" s="1"/>
  <c r="Q689" i="12"/>
  <c r="G558" i="9"/>
  <c r="D557" i="9"/>
  <c r="N559" i="9"/>
  <c r="C557" i="9"/>
  <c r="J559" i="9"/>
  <c r="J691" i="12" l="1"/>
  <c r="E690" i="12"/>
  <c r="M691" i="12" s="1"/>
  <c r="N691" i="12"/>
  <c r="D689" i="12"/>
  <c r="H689" i="12"/>
  <c r="G690" i="12"/>
  <c r="P690" i="12" s="1"/>
  <c r="U689" i="12"/>
  <c r="V689" i="12" s="1"/>
  <c r="H557" i="9"/>
  <c r="E558" i="9"/>
  <c r="F690" i="12" l="1"/>
  <c r="K690" i="12" s="1"/>
  <c r="L691" i="12" s="1"/>
  <c r="B691" i="12" s="1"/>
  <c r="N692" i="12" s="1"/>
  <c r="O690" i="12"/>
  <c r="R690" i="12"/>
  <c r="S690" i="12"/>
  <c r="Q690" i="12"/>
  <c r="M559" i="9"/>
  <c r="F558" i="9"/>
  <c r="K558" i="9" s="1"/>
  <c r="D690" i="12" l="1"/>
  <c r="G691" i="12"/>
  <c r="J692" i="12"/>
  <c r="C690" i="12"/>
  <c r="H690" i="12" s="1"/>
  <c r="L559" i="9"/>
  <c r="B559" i="9"/>
  <c r="U690" i="12" l="1"/>
  <c r="V690" i="12" s="1"/>
  <c r="E691" i="12"/>
  <c r="P691" i="12" s="1"/>
  <c r="T690" i="12"/>
  <c r="D558" i="9"/>
  <c r="G559" i="9"/>
  <c r="N560" i="9"/>
  <c r="C558" i="9"/>
  <c r="J560" i="9"/>
  <c r="O691" i="12" l="1"/>
  <c r="F691" i="12"/>
  <c r="K691" i="12" s="1"/>
  <c r="L692" i="12" s="1"/>
  <c r="S691" i="12"/>
  <c r="M692" i="12"/>
  <c r="R691" i="12"/>
  <c r="Q691" i="12"/>
  <c r="H558" i="9"/>
  <c r="E559" i="9"/>
  <c r="B692" i="12" l="1"/>
  <c r="D691" i="12" s="1"/>
  <c r="F559" i="9"/>
  <c r="K559" i="9" s="1"/>
  <c r="M560" i="9"/>
  <c r="G692" i="12" l="1"/>
  <c r="J693" i="12"/>
  <c r="C691" i="12"/>
  <c r="H691" i="12" s="1"/>
  <c r="N693" i="12"/>
  <c r="L560" i="9"/>
  <c r="B560" i="9"/>
  <c r="T691" i="12" l="1"/>
  <c r="E692" i="12"/>
  <c r="U691" i="12"/>
  <c r="V691" i="12" s="1"/>
  <c r="N561" i="9"/>
  <c r="G560" i="9"/>
  <c r="D559" i="9"/>
  <c r="C559" i="9"/>
  <c r="J561" i="9"/>
  <c r="S692" i="12" l="1"/>
  <c r="Q692" i="12"/>
  <c r="P692" i="12"/>
  <c r="F692" i="12"/>
  <c r="K692" i="12" s="1"/>
  <c r="L693" i="12" s="1"/>
  <c r="O692" i="12"/>
  <c r="M693" i="12"/>
  <c r="R692" i="12"/>
  <c r="E560" i="9"/>
  <c r="H559" i="9"/>
  <c r="B693" i="12" l="1"/>
  <c r="D692" i="12" s="1"/>
  <c r="F560" i="9"/>
  <c r="K560" i="9" s="1"/>
  <c r="M561" i="9"/>
  <c r="J694" i="12" l="1"/>
  <c r="C692" i="12"/>
  <c r="E693" i="12" s="1"/>
  <c r="M694" i="12" s="1"/>
  <c r="N694" i="12"/>
  <c r="G693" i="12"/>
  <c r="L561" i="9"/>
  <c r="B561" i="9"/>
  <c r="U692" i="12" l="1"/>
  <c r="V692" i="12" s="1"/>
  <c r="H692" i="12"/>
  <c r="R693" i="12"/>
  <c r="T692" i="12"/>
  <c r="P693" i="12"/>
  <c r="O693" i="12"/>
  <c r="Q693" i="12"/>
  <c r="F693" i="12"/>
  <c r="K693" i="12" s="1"/>
  <c r="L694" i="12" s="1"/>
  <c r="B694" i="12" s="1"/>
  <c r="G694" i="12" s="1"/>
  <c r="S693" i="12"/>
  <c r="G561" i="9"/>
  <c r="N562" i="9"/>
  <c r="D560" i="9"/>
  <c r="C560" i="9"/>
  <c r="J562" i="9"/>
  <c r="J695" i="12" l="1"/>
  <c r="N695" i="12"/>
  <c r="C693" i="12"/>
  <c r="T693" i="12" s="1"/>
  <c r="D693" i="12"/>
  <c r="H560" i="9"/>
  <c r="E561" i="9"/>
  <c r="E694" i="12" l="1"/>
  <c r="Q694" i="12" s="1"/>
  <c r="U693" i="12"/>
  <c r="V693" i="12" s="1"/>
  <c r="H693" i="12"/>
  <c r="M562" i="9"/>
  <c r="F561" i="9"/>
  <c r="K561" i="9" s="1"/>
  <c r="F694" i="12" l="1"/>
  <c r="K694" i="12" s="1"/>
  <c r="L695" i="12" s="1"/>
  <c r="M695" i="12"/>
  <c r="R694" i="12"/>
  <c r="O694" i="12"/>
  <c r="S694" i="12"/>
  <c r="P694" i="12"/>
  <c r="L562" i="9"/>
  <c r="B562" i="9"/>
  <c r="B695" i="12" l="1"/>
  <c r="G695" i="12" s="1"/>
  <c r="G562" i="9"/>
  <c r="D561" i="9"/>
  <c r="N563" i="9"/>
  <c r="C561" i="9"/>
  <c r="J563" i="9"/>
  <c r="D694" i="12" l="1"/>
  <c r="N696" i="12"/>
  <c r="J696" i="12"/>
  <c r="C694" i="12"/>
  <c r="H561" i="9"/>
  <c r="E562" i="9"/>
  <c r="U694" i="12" l="1"/>
  <c r="V694" i="12" s="1"/>
  <c r="E695" i="12"/>
  <c r="T694" i="12"/>
  <c r="H694" i="12"/>
  <c r="M563" i="9"/>
  <c r="F562" i="9"/>
  <c r="K562" i="9" s="1"/>
  <c r="F695" i="12" l="1"/>
  <c r="K695" i="12" s="1"/>
  <c r="L696" i="12" s="1"/>
  <c r="Q695" i="12"/>
  <c r="M696" i="12"/>
  <c r="R695" i="12"/>
  <c r="O695" i="12"/>
  <c r="S695" i="12"/>
  <c r="P695" i="12"/>
  <c r="L563" i="9"/>
  <c r="B563" i="9"/>
  <c r="B696" i="12" l="1"/>
  <c r="G696" i="12" s="1"/>
  <c r="D562" i="9"/>
  <c r="N564" i="9"/>
  <c r="G563" i="9"/>
  <c r="C562" i="9"/>
  <c r="J564" i="9"/>
  <c r="J697" i="12" l="1"/>
  <c r="C695" i="12"/>
  <c r="N697" i="12"/>
  <c r="D695" i="12"/>
  <c r="E563" i="9"/>
  <c r="H562" i="9"/>
  <c r="E696" i="12" l="1"/>
  <c r="U695" i="12"/>
  <c r="V695" i="12" s="1"/>
  <c r="T695" i="12"/>
  <c r="H695" i="12"/>
  <c r="M564" i="9"/>
  <c r="F563" i="9"/>
  <c r="K563" i="9" s="1"/>
  <c r="P696" i="12" l="1"/>
  <c r="O696" i="12"/>
  <c r="F696" i="12"/>
  <c r="K696" i="12" s="1"/>
  <c r="L697" i="12" s="1"/>
  <c r="M697" i="12"/>
  <c r="R696" i="12"/>
  <c r="S696" i="12"/>
  <c r="Q696" i="12"/>
  <c r="L564" i="9"/>
  <c r="B564" i="9"/>
  <c r="B697" i="12" l="1"/>
  <c r="J698" i="12" s="1"/>
  <c r="G564" i="9"/>
  <c r="N565" i="9"/>
  <c r="D563" i="9"/>
  <c r="C563" i="9"/>
  <c r="J565" i="9"/>
  <c r="N698" i="12" l="1"/>
  <c r="G697" i="12"/>
  <c r="C696" i="12"/>
  <c r="D696" i="12"/>
  <c r="H696" i="12"/>
  <c r="T696" i="12"/>
  <c r="U696" i="12"/>
  <c r="V696" i="12" s="1"/>
  <c r="E697" i="12"/>
  <c r="H563" i="9"/>
  <c r="E564" i="9"/>
  <c r="S697" i="12" l="1"/>
  <c r="F697" i="12"/>
  <c r="K697" i="12" s="1"/>
  <c r="L698" i="12" s="1"/>
  <c r="R697" i="12"/>
  <c r="P697" i="12"/>
  <c r="M698" i="12"/>
  <c r="Q697" i="12"/>
  <c r="O697" i="12"/>
  <c r="M565" i="9"/>
  <c r="F564" i="9"/>
  <c r="K564" i="9" s="1"/>
  <c r="B698" i="12" l="1"/>
  <c r="L565" i="9"/>
  <c r="B565" i="9"/>
  <c r="D697" i="12" l="1"/>
  <c r="C697" i="12"/>
  <c r="G698" i="12"/>
  <c r="J699" i="12"/>
  <c r="N699" i="12"/>
  <c r="N566" i="9"/>
  <c r="G565" i="9"/>
  <c r="D564" i="9"/>
  <c r="C564" i="9"/>
  <c r="J566" i="9"/>
  <c r="H697" i="12" l="1"/>
  <c r="T697" i="12"/>
  <c r="U697" i="12"/>
  <c r="V697" i="12" s="1"/>
  <c r="E698" i="12"/>
  <c r="E565" i="9"/>
  <c r="H564" i="9"/>
  <c r="S698" i="12" l="1"/>
  <c r="P698" i="12"/>
  <c r="R698" i="12"/>
  <c r="M699" i="12"/>
  <c r="Q698" i="12"/>
  <c r="O698" i="12"/>
  <c r="F698" i="12"/>
  <c r="K698" i="12" s="1"/>
  <c r="L699" i="12" s="1"/>
  <c r="B699" i="12" s="1"/>
  <c r="M566" i="9"/>
  <c r="F565" i="9"/>
  <c r="K565" i="9" s="1"/>
  <c r="N700" i="12" l="1"/>
  <c r="D698" i="12"/>
  <c r="C698" i="12"/>
  <c r="J700" i="12"/>
  <c r="G699" i="12"/>
  <c r="L566" i="9"/>
  <c r="B566" i="9"/>
  <c r="E699" i="12" l="1"/>
  <c r="U698" i="12"/>
  <c r="V698" i="12" s="1"/>
  <c r="T698" i="12"/>
  <c r="H698" i="12"/>
  <c r="N567" i="9"/>
  <c r="G566" i="9"/>
  <c r="D565" i="9"/>
  <c r="C565" i="9"/>
  <c r="J567" i="9"/>
  <c r="Q699" i="12" l="1"/>
  <c r="S699" i="12"/>
  <c r="P699" i="12"/>
  <c r="F699" i="12"/>
  <c r="K699" i="12" s="1"/>
  <c r="L700" i="12" s="1"/>
  <c r="O699" i="12"/>
  <c r="R699" i="12"/>
  <c r="M700" i="12"/>
  <c r="H565" i="9"/>
  <c r="E566" i="9"/>
  <c r="B700" i="12" l="1"/>
  <c r="C701" i="12" s="1"/>
  <c r="M567" i="9"/>
  <c r="F566" i="9"/>
  <c r="K566" i="9" s="1"/>
  <c r="C699" i="12" l="1"/>
  <c r="H699" i="12" s="1"/>
  <c r="N701" i="12"/>
  <c r="G700" i="12"/>
  <c r="D699" i="12"/>
  <c r="J701" i="12"/>
  <c r="T701" i="12"/>
  <c r="H701" i="12"/>
  <c r="L567" i="9"/>
  <c r="B567" i="9"/>
  <c r="E700" i="12" l="1"/>
  <c r="O700" i="12" s="1"/>
  <c r="U699" i="12"/>
  <c r="V699" i="12" s="1"/>
  <c r="T699" i="12"/>
  <c r="D566" i="9"/>
  <c r="G567" i="9"/>
  <c r="N568" i="9"/>
  <c r="C566" i="9"/>
  <c r="J568" i="9"/>
  <c r="M701" i="12" l="1"/>
  <c r="S700" i="12"/>
  <c r="R700" i="12"/>
  <c r="Q700" i="12"/>
  <c r="P700" i="12"/>
  <c r="F700" i="12"/>
  <c r="K700" i="12" s="1"/>
  <c r="L701" i="12" s="1"/>
  <c r="H566" i="9"/>
  <c r="E567" i="9"/>
  <c r="B701" i="12" l="1"/>
  <c r="C700" i="12" s="1"/>
  <c r="G701" i="12"/>
  <c r="Y12" i="12" s="1"/>
  <c r="F567" i="9"/>
  <c r="K567" i="9" s="1"/>
  <c r="M568" i="9"/>
  <c r="D700" i="12" l="1"/>
  <c r="Y25" i="12" s="1"/>
  <c r="D701" i="12"/>
  <c r="U700" i="12"/>
  <c r="V700" i="12" s="1"/>
  <c r="E701" i="12"/>
  <c r="H700" i="12"/>
  <c r="T700" i="12"/>
  <c r="L568" i="9"/>
  <c r="B568" i="9"/>
  <c r="Q701" i="12" l="1"/>
  <c r="O701" i="12"/>
  <c r="P701" i="12"/>
  <c r="F701" i="12"/>
  <c r="K701" i="12" s="1"/>
  <c r="S701" i="12"/>
  <c r="S1" i="12" s="1"/>
  <c r="R701" i="12"/>
  <c r="U701" i="12"/>
  <c r="V701" i="12" s="1"/>
  <c r="G568" i="9"/>
  <c r="D567" i="9"/>
  <c r="N569" i="9"/>
  <c r="C567" i="9"/>
  <c r="J569" i="9"/>
  <c r="R1" i="12" l="1"/>
  <c r="Y24" i="12"/>
  <c r="P1" i="12"/>
  <c r="Y22" i="12"/>
  <c r="O1" i="12"/>
  <c r="Y21" i="12"/>
  <c r="Q1" i="12"/>
  <c r="Y23" i="12"/>
  <c r="H567" i="9"/>
  <c r="E568" i="9"/>
  <c r="M569" i="9" l="1"/>
  <c r="F568" i="9"/>
  <c r="K568" i="9" s="1"/>
  <c r="L569" i="9" l="1"/>
  <c r="B569" i="9"/>
  <c r="N570" i="9" l="1"/>
  <c r="D568" i="9"/>
  <c r="C568" i="9"/>
  <c r="G569" i="9"/>
  <c r="J570" i="9"/>
  <c r="H568" i="9" l="1"/>
  <c r="E569" i="9"/>
  <c r="M570" i="9" l="1"/>
  <c r="F569" i="9"/>
  <c r="K569" i="9" s="1"/>
  <c r="L570" i="9" l="1"/>
  <c r="B570" i="9"/>
  <c r="N571" i="9" l="1"/>
  <c r="G570" i="9"/>
  <c r="D569" i="9"/>
  <c r="C569" i="9"/>
  <c r="J571" i="9"/>
  <c r="H569" i="9" l="1"/>
  <c r="E570" i="9"/>
  <c r="F570" i="9" l="1"/>
  <c r="K570" i="9" s="1"/>
  <c r="M571" i="9"/>
  <c r="L571" i="9" l="1"/>
  <c r="B571" i="9"/>
  <c r="G571" i="9" l="1"/>
  <c r="D570" i="9"/>
  <c r="N572" i="9"/>
  <c r="C570" i="9"/>
  <c r="J572" i="9"/>
  <c r="H570" i="9" l="1"/>
  <c r="E571" i="9"/>
  <c r="F571" i="9" l="1"/>
  <c r="K571" i="9" s="1"/>
  <c r="M572" i="9"/>
  <c r="L572" i="9" l="1"/>
  <c r="B572" i="9"/>
  <c r="D571" i="9" l="1"/>
  <c r="N573" i="9"/>
  <c r="G572" i="9"/>
  <c r="C571" i="9"/>
  <c r="J573" i="9"/>
  <c r="H571" i="9" l="1"/>
  <c r="E572" i="9"/>
  <c r="M573" i="9" l="1"/>
  <c r="F572" i="9"/>
  <c r="K572" i="9" s="1"/>
  <c r="L573" i="9" l="1"/>
  <c r="B573" i="9"/>
  <c r="D572" i="9" l="1"/>
  <c r="N574" i="9"/>
  <c r="G573" i="9"/>
  <c r="C572" i="9"/>
  <c r="J574" i="9"/>
  <c r="E573" i="9" l="1"/>
  <c r="H572" i="9"/>
  <c r="F573" i="9" l="1"/>
  <c r="K573" i="9" s="1"/>
  <c r="M574" i="9"/>
  <c r="L574" i="9" l="1"/>
  <c r="B574" i="9"/>
  <c r="N575" i="9" l="1"/>
  <c r="D573" i="9"/>
  <c r="G574" i="9"/>
  <c r="C573" i="9"/>
  <c r="J575" i="9"/>
  <c r="H573" i="9" l="1"/>
  <c r="E574" i="9"/>
  <c r="M575" i="9" l="1"/>
  <c r="F574" i="9"/>
  <c r="K574" i="9" s="1"/>
  <c r="L575" i="9" l="1"/>
  <c r="B575" i="9"/>
  <c r="G575" i="9" l="1"/>
  <c r="N576" i="9"/>
  <c r="D574" i="9"/>
  <c r="C574" i="9"/>
  <c r="J576" i="9"/>
  <c r="H574" i="9" l="1"/>
  <c r="E575" i="9"/>
  <c r="F575" i="9" l="1"/>
  <c r="K575" i="9" s="1"/>
  <c r="M576" i="9"/>
  <c r="L576" i="9" l="1"/>
  <c r="B576" i="9"/>
  <c r="G576" i="9" l="1"/>
  <c r="D575" i="9"/>
  <c r="N577" i="9"/>
  <c r="C575" i="9"/>
  <c r="J577" i="9"/>
  <c r="H575" i="9" l="1"/>
  <c r="E576" i="9"/>
  <c r="F576" i="9" l="1"/>
  <c r="K576" i="9" s="1"/>
  <c r="M577" i="9"/>
  <c r="L577" i="9" l="1"/>
  <c r="B577" i="9"/>
  <c r="G577" i="9" l="1"/>
  <c r="D576" i="9"/>
  <c r="N578" i="9"/>
  <c r="C576" i="9"/>
  <c r="J578" i="9"/>
  <c r="H576" i="9" l="1"/>
  <c r="E577" i="9"/>
  <c r="M578" i="9" l="1"/>
  <c r="F577" i="9"/>
  <c r="K577" i="9" s="1"/>
  <c r="L578" i="9" l="1"/>
  <c r="B578" i="9"/>
  <c r="N579" i="9" l="1"/>
  <c r="G578" i="9"/>
  <c r="D577" i="9"/>
  <c r="C577" i="9"/>
  <c r="J579" i="9"/>
  <c r="E578" i="9" l="1"/>
  <c r="H577" i="9"/>
  <c r="F578" i="9" l="1"/>
  <c r="K578" i="9" s="1"/>
  <c r="M579" i="9"/>
  <c r="L579" i="9" l="1"/>
  <c r="B579" i="9"/>
  <c r="D578" i="9" l="1"/>
  <c r="N580" i="9"/>
  <c r="G579" i="9"/>
  <c r="C578" i="9"/>
  <c r="J580" i="9"/>
  <c r="H578" i="9" l="1"/>
  <c r="E579" i="9"/>
  <c r="M580" i="9" l="1"/>
  <c r="F579" i="9"/>
  <c r="K579" i="9" s="1"/>
  <c r="L580" i="9" l="1"/>
  <c r="B580" i="9"/>
  <c r="G580" i="9" l="1"/>
  <c r="N581" i="9"/>
  <c r="D579" i="9"/>
  <c r="C579" i="9"/>
  <c r="J581" i="9"/>
  <c r="H579" i="9" l="1"/>
  <c r="E580" i="9"/>
  <c r="M581" i="9" l="1"/>
  <c r="F580" i="9"/>
  <c r="K580" i="9" s="1"/>
  <c r="L581" i="9" l="1"/>
  <c r="B581" i="9"/>
  <c r="N582" i="9" l="1"/>
  <c r="D580" i="9"/>
  <c r="G581" i="9"/>
  <c r="C580" i="9"/>
  <c r="J582" i="9"/>
  <c r="E581" i="9" l="1"/>
  <c r="H580" i="9"/>
  <c r="F581" i="9" l="1"/>
  <c r="K581" i="9" s="1"/>
  <c r="M582" i="9"/>
  <c r="L582" i="9" l="1"/>
  <c r="B582" i="9"/>
  <c r="N583" i="9" l="1"/>
  <c r="D581" i="9"/>
  <c r="G582" i="9"/>
  <c r="C581" i="9"/>
  <c r="J583" i="9"/>
  <c r="E582" i="9" l="1"/>
  <c r="H581" i="9"/>
  <c r="F582" i="9" l="1"/>
  <c r="K582" i="9" s="1"/>
  <c r="M583" i="9"/>
  <c r="L583" i="9" l="1"/>
  <c r="B583" i="9"/>
  <c r="D582" i="9" l="1"/>
  <c r="G583" i="9"/>
  <c r="N584" i="9"/>
  <c r="C582" i="9"/>
  <c r="J584" i="9"/>
  <c r="E583" i="9" l="1"/>
  <c r="H582" i="9"/>
  <c r="F583" i="9" l="1"/>
  <c r="K583" i="9" s="1"/>
  <c r="M584" i="9"/>
  <c r="B584" i="9" l="1"/>
  <c r="L584" i="9"/>
  <c r="N585" i="9" l="1"/>
  <c r="D583" i="9"/>
  <c r="G584" i="9"/>
  <c r="C583" i="9"/>
  <c r="J585" i="9"/>
  <c r="H583" i="9" l="1"/>
  <c r="E584" i="9"/>
  <c r="M585" i="9" l="1"/>
  <c r="F584" i="9"/>
  <c r="K584" i="9" s="1"/>
  <c r="L585" i="9" l="1"/>
  <c r="B585" i="9"/>
  <c r="G585" i="9" l="1"/>
  <c r="D584" i="9"/>
  <c r="N586" i="9"/>
  <c r="C584" i="9"/>
  <c r="J586" i="9"/>
  <c r="H584" i="9" l="1"/>
  <c r="E585" i="9"/>
  <c r="F585" i="9" l="1"/>
  <c r="K585" i="9" s="1"/>
  <c r="M586" i="9"/>
  <c r="L586" i="9" l="1"/>
  <c r="B586" i="9"/>
  <c r="G586" i="9" l="1"/>
  <c r="N587" i="9"/>
  <c r="D585" i="9"/>
  <c r="C585" i="9"/>
  <c r="J587" i="9"/>
  <c r="E586" i="9" l="1"/>
  <c r="H585" i="9"/>
  <c r="M587" i="9" l="1"/>
  <c r="F586" i="9"/>
  <c r="K586" i="9" s="1"/>
  <c r="B587" i="9" l="1"/>
  <c r="L587" i="9"/>
  <c r="G587" i="9" l="1"/>
  <c r="D586" i="9"/>
  <c r="N588" i="9"/>
  <c r="C586" i="9"/>
  <c r="J588" i="9"/>
  <c r="H586" i="9" l="1"/>
  <c r="E587" i="9"/>
  <c r="M588" i="9" l="1"/>
  <c r="F587" i="9"/>
  <c r="K587" i="9" s="1"/>
  <c r="L588" i="9" l="1"/>
  <c r="B588" i="9"/>
  <c r="N589" i="9" l="1"/>
  <c r="D587" i="9"/>
  <c r="G588" i="9"/>
  <c r="C587" i="9"/>
  <c r="J589" i="9"/>
  <c r="E588" i="9" l="1"/>
  <c r="H587" i="9"/>
  <c r="F588" i="9" l="1"/>
  <c r="K588" i="9" s="1"/>
  <c r="M589" i="9"/>
  <c r="L589" i="9" l="1"/>
  <c r="B589" i="9"/>
  <c r="G589" i="9" l="1"/>
  <c r="D588" i="9"/>
  <c r="N590" i="9"/>
  <c r="C588" i="9"/>
  <c r="J590" i="9"/>
  <c r="E589" i="9" l="1"/>
  <c r="H588" i="9"/>
  <c r="M590" i="9" l="1"/>
  <c r="F589" i="9"/>
  <c r="K589" i="9" s="1"/>
  <c r="L590" i="9" l="1"/>
  <c r="B590" i="9"/>
  <c r="D589" i="9" l="1"/>
  <c r="N591" i="9"/>
  <c r="G590" i="9"/>
  <c r="C589" i="9"/>
  <c r="J591" i="9"/>
  <c r="H589" i="9" l="1"/>
  <c r="E590" i="9"/>
  <c r="M591" i="9" l="1"/>
  <c r="F590" i="9"/>
  <c r="K590" i="9" s="1"/>
  <c r="L591" i="9" l="1"/>
  <c r="B591" i="9"/>
  <c r="G591" i="9" l="1"/>
  <c r="D590" i="9"/>
  <c r="N592" i="9"/>
  <c r="C590" i="9"/>
  <c r="J592" i="9"/>
  <c r="E591" i="9" l="1"/>
  <c r="H590" i="9"/>
  <c r="M592" i="9" l="1"/>
  <c r="F591" i="9"/>
  <c r="K591" i="9" s="1"/>
  <c r="L592" i="9" l="1"/>
  <c r="B592" i="9"/>
  <c r="G592" i="9" l="1"/>
  <c r="D591" i="9"/>
  <c r="N593" i="9"/>
  <c r="C591" i="9"/>
  <c r="J593" i="9"/>
  <c r="E592" i="9" l="1"/>
  <c r="H591" i="9"/>
  <c r="M593" i="9" l="1"/>
  <c r="F592" i="9"/>
  <c r="K592" i="9" s="1"/>
  <c r="L593" i="9" l="1"/>
  <c r="B593" i="9"/>
  <c r="G593" i="9" l="1"/>
  <c r="N594" i="9"/>
  <c r="D592" i="9"/>
  <c r="C592" i="9"/>
  <c r="J594" i="9"/>
  <c r="E593" i="9" l="1"/>
  <c r="H592" i="9"/>
  <c r="M594" i="9" l="1"/>
  <c r="F593" i="9"/>
  <c r="K593" i="9" s="1"/>
  <c r="L594" i="9" l="1"/>
  <c r="B594" i="9"/>
  <c r="N595" i="9" l="1"/>
  <c r="D593" i="9"/>
  <c r="G594" i="9"/>
  <c r="C593" i="9"/>
  <c r="J595" i="9"/>
  <c r="E594" i="9" l="1"/>
  <c r="H593" i="9"/>
  <c r="F594" i="9" l="1"/>
  <c r="K594" i="9" s="1"/>
  <c r="M595" i="9"/>
  <c r="L595" i="9" l="1"/>
  <c r="B595" i="9"/>
  <c r="N596" i="9" l="1"/>
  <c r="D594" i="9"/>
  <c r="G595" i="9"/>
  <c r="C594" i="9"/>
  <c r="J596" i="9"/>
  <c r="E595" i="9" l="1"/>
  <c r="H594" i="9"/>
  <c r="M596" i="9" l="1"/>
  <c r="F595" i="9"/>
  <c r="K595" i="9" s="1"/>
  <c r="B596" i="9" l="1"/>
  <c r="L596" i="9"/>
  <c r="G596" i="9" l="1"/>
  <c r="N597" i="9"/>
  <c r="D595" i="9"/>
  <c r="C595" i="9"/>
  <c r="J597" i="9"/>
  <c r="H595" i="9" l="1"/>
  <c r="E596" i="9"/>
  <c r="F596" i="9" l="1"/>
  <c r="K596" i="9" s="1"/>
  <c r="M597" i="9"/>
  <c r="L597" i="9" l="1"/>
  <c r="B597" i="9"/>
  <c r="D596" i="9" l="1"/>
  <c r="N598" i="9"/>
  <c r="G597" i="9"/>
  <c r="C596" i="9"/>
  <c r="J598" i="9"/>
  <c r="H596" i="9" l="1"/>
  <c r="E597" i="9"/>
  <c r="F597" i="9" l="1"/>
  <c r="K597" i="9" s="1"/>
  <c r="M598" i="9"/>
  <c r="L598" i="9" l="1"/>
  <c r="B598" i="9"/>
  <c r="G598" i="9" l="1"/>
  <c r="N599" i="9"/>
  <c r="C597" i="9"/>
  <c r="D597" i="9"/>
  <c r="J599" i="9"/>
  <c r="H597" i="9" l="1"/>
  <c r="E598" i="9"/>
  <c r="F598" i="9" l="1"/>
  <c r="K598" i="9" s="1"/>
  <c r="M599" i="9"/>
  <c r="L599" i="9" l="1"/>
  <c r="B599" i="9"/>
  <c r="D598" i="9" l="1"/>
  <c r="G599" i="9"/>
  <c r="N600" i="9"/>
  <c r="C598" i="9"/>
  <c r="J600" i="9"/>
  <c r="E599" i="9" l="1"/>
  <c r="H598" i="9"/>
  <c r="F599" i="9" l="1"/>
  <c r="K599" i="9" s="1"/>
  <c r="M600" i="9"/>
  <c r="B600" i="9" l="1"/>
  <c r="L600" i="9"/>
  <c r="N601" i="9" l="1"/>
  <c r="G600" i="9"/>
  <c r="D599" i="9"/>
  <c r="C599" i="9"/>
  <c r="J601" i="9"/>
  <c r="E600" i="9" l="1"/>
  <c r="H599" i="9"/>
  <c r="M601" i="9" l="1"/>
  <c r="F600" i="9"/>
  <c r="K600" i="9" s="1"/>
  <c r="L601" i="9" l="1"/>
  <c r="B601" i="9"/>
  <c r="N602" i="9" l="1"/>
  <c r="G601" i="9"/>
  <c r="D600" i="9"/>
  <c r="C600" i="9"/>
  <c r="J602" i="9"/>
  <c r="H600" i="9" l="1"/>
  <c r="E601" i="9"/>
  <c r="F601" i="9" l="1"/>
  <c r="K601" i="9" s="1"/>
  <c r="M602" i="9"/>
  <c r="B602" i="9" l="1"/>
  <c r="L602" i="9"/>
  <c r="G602" i="9" l="1"/>
  <c r="N603" i="9"/>
  <c r="D601" i="9"/>
  <c r="C601" i="9"/>
  <c r="J603" i="9"/>
  <c r="E602" i="9" l="1"/>
  <c r="H601" i="9"/>
  <c r="F602" i="9" l="1"/>
  <c r="K602" i="9" s="1"/>
  <c r="M603" i="9"/>
  <c r="L603" i="9" l="1"/>
  <c r="B603" i="9"/>
  <c r="D602" i="9" l="1"/>
  <c r="N604" i="9"/>
  <c r="G603" i="9"/>
  <c r="C602" i="9"/>
  <c r="J604" i="9"/>
  <c r="H602" i="9" l="1"/>
  <c r="E603" i="9"/>
  <c r="M604" i="9" l="1"/>
  <c r="F603" i="9"/>
  <c r="K603" i="9" s="1"/>
  <c r="L604" i="9" l="1"/>
  <c r="B604" i="9"/>
  <c r="D603" i="9" l="1"/>
  <c r="G604" i="9"/>
  <c r="N605" i="9"/>
  <c r="C603" i="9"/>
  <c r="J605" i="9"/>
  <c r="H603" i="9" l="1"/>
  <c r="E604" i="9"/>
  <c r="M605" i="9" l="1"/>
  <c r="F604" i="9"/>
  <c r="K604" i="9" s="1"/>
  <c r="L605" i="9" l="1"/>
  <c r="B605" i="9"/>
  <c r="N606" i="9" l="1"/>
  <c r="G605" i="9"/>
  <c r="D604" i="9"/>
  <c r="C604" i="9"/>
  <c r="J606" i="9"/>
  <c r="H604" i="9" l="1"/>
  <c r="E605" i="9"/>
  <c r="F605" i="9" l="1"/>
  <c r="K605" i="9" s="1"/>
  <c r="M606" i="9"/>
  <c r="L606" i="9" l="1"/>
  <c r="B606" i="9"/>
  <c r="G606" i="9" l="1"/>
  <c r="D605" i="9"/>
  <c r="N607" i="9"/>
  <c r="C605" i="9"/>
  <c r="J607" i="9"/>
  <c r="E606" i="9" l="1"/>
  <c r="H605" i="9"/>
  <c r="F606" i="9" l="1"/>
  <c r="K606" i="9" s="1"/>
  <c r="M607" i="9"/>
  <c r="L607" i="9" l="1"/>
  <c r="B607" i="9"/>
  <c r="G607" i="9" l="1"/>
  <c r="N608" i="9"/>
  <c r="D606" i="9"/>
  <c r="C606" i="9"/>
  <c r="J608" i="9"/>
  <c r="E607" i="9" l="1"/>
  <c r="H606" i="9"/>
  <c r="F607" i="9" l="1"/>
  <c r="K607" i="9" s="1"/>
  <c r="M608" i="9"/>
  <c r="L608" i="9" l="1"/>
  <c r="B608" i="9"/>
  <c r="N609" i="9" l="1"/>
  <c r="G608" i="9"/>
  <c r="D607" i="9"/>
  <c r="J609" i="9"/>
  <c r="C607" i="9"/>
  <c r="H607" i="9" l="1"/>
  <c r="E608" i="9"/>
  <c r="F608" i="9" l="1"/>
  <c r="K608" i="9" s="1"/>
  <c r="M609" i="9"/>
  <c r="L609" i="9" l="1"/>
  <c r="B609" i="9"/>
  <c r="G609" i="9" l="1"/>
  <c r="D608" i="9"/>
  <c r="N610" i="9"/>
  <c r="C608" i="9"/>
  <c r="J610" i="9"/>
  <c r="H608" i="9" l="1"/>
  <c r="E609" i="9"/>
  <c r="M610" i="9" l="1"/>
  <c r="F609" i="9"/>
  <c r="K609" i="9" s="1"/>
  <c r="L610" i="9" l="1"/>
  <c r="B610" i="9"/>
  <c r="N611" i="9" l="1"/>
  <c r="D609" i="9"/>
  <c r="G610" i="9"/>
  <c r="C609" i="9"/>
  <c r="J611" i="9"/>
  <c r="H609" i="9" l="1"/>
  <c r="E610" i="9"/>
  <c r="M611" i="9" l="1"/>
  <c r="F610" i="9"/>
  <c r="K610" i="9" s="1"/>
  <c r="L611" i="9" l="1"/>
  <c r="B611" i="9"/>
  <c r="D610" i="9" l="1"/>
  <c r="G611" i="9"/>
  <c r="N612" i="9"/>
  <c r="C610" i="9"/>
  <c r="J612" i="9"/>
  <c r="H610" i="9" l="1"/>
  <c r="E611" i="9"/>
  <c r="M612" i="9" l="1"/>
  <c r="F611" i="9"/>
  <c r="K611" i="9" s="1"/>
  <c r="L612" i="9" l="1"/>
  <c r="B612" i="9"/>
  <c r="D611" i="9" l="1"/>
  <c r="N613" i="9"/>
  <c r="G612" i="9"/>
  <c r="C611" i="9"/>
  <c r="J613" i="9"/>
  <c r="H611" i="9" l="1"/>
  <c r="E612" i="9"/>
  <c r="M613" i="9" l="1"/>
  <c r="F612" i="9"/>
  <c r="K612" i="9" s="1"/>
  <c r="L613" i="9" l="1"/>
  <c r="B613" i="9"/>
  <c r="N614" i="9" l="1"/>
  <c r="D612" i="9"/>
  <c r="G613" i="9"/>
  <c r="C612" i="9"/>
  <c r="J614" i="9"/>
  <c r="E613" i="9" l="1"/>
  <c r="H612" i="9"/>
  <c r="F613" i="9" l="1"/>
  <c r="K613" i="9" s="1"/>
  <c r="M614" i="9"/>
  <c r="L614" i="9" l="1"/>
  <c r="B614" i="9"/>
  <c r="D613" i="9" l="1"/>
  <c r="G614" i="9"/>
  <c r="N615" i="9"/>
  <c r="C613" i="9"/>
  <c r="J615" i="9"/>
  <c r="H613" i="9" l="1"/>
  <c r="E614" i="9"/>
  <c r="F614" i="9" l="1"/>
  <c r="K614" i="9" s="1"/>
  <c r="M615" i="9"/>
  <c r="L615" i="9" l="1"/>
  <c r="B615" i="9"/>
  <c r="G615" i="9" l="1"/>
  <c r="N616" i="9"/>
  <c r="D614" i="9"/>
  <c r="C614" i="9"/>
  <c r="J616" i="9"/>
  <c r="E615" i="9" l="1"/>
  <c r="H614" i="9"/>
  <c r="M616" i="9" l="1"/>
  <c r="F615" i="9"/>
  <c r="K615" i="9" s="1"/>
  <c r="L616" i="9" l="1"/>
  <c r="B616" i="9"/>
  <c r="D615" i="9" l="1"/>
  <c r="G616" i="9"/>
  <c r="N617" i="9"/>
  <c r="C615" i="9"/>
  <c r="J617" i="9"/>
  <c r="H615" i="9" l="1"/>
  <c r="E616" i="9"/>
  <c r="M617" i="9" l="1"/>
  <c r="F616" i="9"/>
  <c r="K616" i="9" s="1"/>
  <c r="L617" i="9" l="1"/>
  <c r="B617" i="9"/>
  <c r="N618" i="9" l="1"/>
  <c r="D616" i="9"/>
  <c r="G617" i="9"/>
  <c r="C616" i="9"/>
  <c r="J618" i="9"/>
  <c r="H616" i="9" l="1"/>
  <c r="E617" i="9"/>
  <c r="M618" i="9" l="1"/>
  <c r="F617" i="9"/>
  <c r="K617" i="9" s="1"/>
  <c r="L618" i="9" l="1"/>
  <c r="B618" i="9"/>
  <c r="D617" i="9" l="1"/>
  <c r="G618" i="9"/>
  <c r="N619" i="9"/>
  <c r="C617" i="9"/>
  <c r="J619" i="9"/>
  <c r="E618" i="9" l="1"/>
  <c r="H617" i="9"/>
  <c r="F618" i="9" l="1"/>
  <c r="K618" i="9" s="1"/>
  <c r="M619" i="9"/>
  <c r="L619" i="9" l="1"/>
  <c r="B619" i="9"/>
  <c r="G619" i="9" l="1"/>
  <c r="D618" i="9"/>
  <c r="N620" i="9"/>
  <c r="C618" i="9"/>
  <c r="J620" i="9"/>
  <c r="H618" i="9" l="1"/>
  <c r="E619" i="9"/>
  <c r="M620" i="9" l="1"/>
  <c r="F619" i="9"/>
  <c r="K619" i="9" s="1"/>
  <c r="L620" i="9" l="1"/>
  <c r="B620" i="9"/>
  <c r="D619" i="9" l="1"/>
  <c r="G620" i="9"/>
  <c r="N621" i="9"/>
  <c r="J621" i="9"/>
  <c r="C619" i="9"/>
  <c r="H619" i="9" l="1"/>
  <c r="E620" i="9"/>
  <c r="F620" i="9" l="1"/>
  <c r="K620" i="9" s="1"/>
  <c r="M621" i="9"/>
  <c r="L621" i="9" l="1"/>
  <c r="B621" i="9"/>
  <c r="G621" i="9" l="1"/>
  <c r="D620" i="9"/>
  <c r="N622" i="9"/>
  <c r="C620" i="9"/>
  <c r="J622" i="9"/>
  <c r="E621" i="9" l="1"/>
  <c r="H620" i="9"/>
  <c r="F621" i="9" l="1"/>
  <c r="K621" i="9" s="1"/>
  <c r="M622" i="9"/>
  <c r="L622" i="9" l="1"/>
  <c r="B622" i="9"/>
  <c r="G622" i="9" l="1"/>
  <c r="N623" i="9"/>
  <c r="D621" i="9"/>
  <c r="C621" i="9"/>
  <c r="J623" i="9"/>
  <c r="E622" i="9" l="1"/>
  <c r="H621" i="9"/>
  <c r="F622" i="9" l="1"/>
  <c r="K622" i="9" s="1"/>
  <c r="M623" i="9"/>
  <c r="L623" i="9" l="1"/>
  <c r="B623" i="9"/>
  <c r="N624" i="9" l="1"/>
  <c r="D622" i="9"/>
  <c r="G623" i="9"/>
  <c r="C622" i="9"/>
  <c r="J624" i="9"/>
  <c r="E623" i="9" l="1"/>
  <c r="H622" i="9"/>
  <c r="F623" i="9" l="1"/>
  <c r="K623" i="9" s="1"/>
  <c r="M624" i="9"/>
  <c r="L624" i="9" l="1"/>
  <c r="B624" i="9"/>
  <c r="G624" i="9" l="1"/>
  <c r="D623" i="9"/>
  <c r="N625" i="9"/>
  <c r="C623" i="9"/>
  <c r="J625" i="9"/>
  <c r="H623" i="9" l="1"/>
  <c r="E624" i="9"/>
  <c r="F624" i="9" l="1"/>
  <c r="K624" i="9" s="1"/>
  <c r="M625" i="9"/>
  <c r="B625" i="9" l="1"/>
  <c r="L625" i="9"/>
  <c r="N626" i="9" l="1"/>
  <c r="G625" i="9"/>
  <c r="D624" i="9"/>
  <c r="C624" i="9"/>
  <c r="J626" i="9"/>
  <c r="H624" i="9" l="1"/>
  <c r="E625" i="9"/>
  <c r="F625" i="9" l="1"/>
  <c r="K625" i="9" s="1"/>
  <c r="M626" i="9"/>
  <c r="L626" i="9" l="1"/>
  <c r="B626" i="9"/>
  <c r="N627" i="9" l="1"/>
  <c r="G626" i="9"/>
  <c r="D625" i="9"/>
  <c r="C625" i="9"/>
  <c r="J627" i="9"/>
  <c r="H625" i="9" l="1"/>
  <c r="E626" i="9"/>
  <c r="M627" i="9" l="1"/>
  <c r="F626" i="9"/>
  <c r="K626" i="9" s="1"/>
  <c r="L627" i="9" l="1"/>
  <c r="B627" i="9"/>
  <c r="G627" i="9" l="1"/>
  <c r="D626" i="9"/>
  <c r="N628" i="9"/>
  <c r="C626" i="9"/>
  <c r="J628" i="9"/>
  <c r="E627" i="9" l="1"/>
  <c r="H626" i="9"/>
  <c r="F627" i="9" l="1"/>
  <c r="K627" i="9" s="1"/>
  <c r="M628" i="9"/>
  <c r="L628" i="9" l="1"/>
  <c r="B628" i="9"/>
  <c r="N629" i="9" l="1"/>
  <c r="D627" i="9"/>
  <c r="G628" i="9"/>
  <c r="C627" i="9"/>
  <c r="J629" i="9"/>
  <c r="H627" i="9" l="1"/>
  <c r="E628" i="9"/>
  <c r="M629" i="9" l="1"/>
  <c r="F628" i="9"/>
  <c r="K628" i="9" s="1"/>
  <c r="L629" i="9" l="1"/>
  <c r="B629" i="9"/>
  <c r="N630" i="9" l="1"/>
  <c r="G629" i="9"/>
  <c r="D628" i="9"/>
  <c r="C628" i="9"/>
  <c r="J630" i="9"/>
  <c r="H628" i="9" l="1"/>
  <c r="E629" i="9"/>
  <c r="M630" i="9" l="1"/>
  <c r="F629" i="9"/>
  <c r="K629" i="9" s="1"/>
  <c r="L630" i="9" l="1"/>
  <c r="B630" i="9"/>
  <c r="D629" i="9" l="1"/>
  <c r="N631" i="9"/>
  <c r="G630" i="9"/>
  <c r="C629" i="9"/>
  <c r="J631" i="9"/>
  <c r="H629" i="9" l="1"/>
  <c r="E630" i="9"/>
  <c r="F630" i="9" l="1"/>
  <c r="K630" i="9" s="1"/>
  <c r="M631" i="9"/>
  <c r="L631" i="9" l="1"/>
  <c r="B631" i="9"/>
  <c r="D630" i="9" l="1"/>
  <c r="N632" i="9"/>
  <c r="G631" i="9"/>
  <c r="C630" i="9"/>
  <c r="J632" i="9"/>
  <c r="H630" i="9" l="1"/>
  <c r="E631" i="9"/>
  <c r="M632" i="9" l="1"/>
  <c r="F631" i="9"/>
  <c r="K631" i="9" s="1"/>
  <c r="L632" i="9" l="1"/>
  <c r="B632" i="9"/>
  <c r="N633" i="9" l="1"/>
  <c r="G632" i="9"/>
  <c r="D631" i="9"/>
  <c r="J633" i="9"/>
  <c r="C631" i="9"/>
  <c r="H631" i="9" l="1"/>
  <c r="E632" i="9"/>
  <c r="F632" i="9" l="1"/>
  <c r="K632" i="9" s="1"/>
  <c r="M633" i="9"/>
  <c r="L633" i="9" l="1"/>
  <c r="B633" i="9"/>
  <c r="G633" i="9" l="1"/>
  <c r="D632" i="9"/>
  <c r="N634" i="9"/>
  <c r="C632" i="9"/>
  <c r="J634" i="9"/>
  <c r="H632" i="9" l="1"/>
  <c r="E633" i="9"/>
  <c r="F633" i="9" l="1"/>
  <c r="K633" i="9" s="1"/>
  <c r="M634" i="9"/>
  <c r="L634" i="9" l="1"/>
  <c r="B634" i="9"/>
  <c r="N635" i="9" l="1"/>
  <c r="D633" i="9"/>
  <c r="G634" i="9"/>
  <c r="C633" i="9"/>
  <c r="J635" i="9"/>
  <c r="H633" i="9" l="1"/>
  <c r="E634" i="9"/>
  <c r="M635" i="9" l="1"/>
  <c r="F634" i="9"/>
  <c r="K634" i="9" s="1"/>
  <c r="L635" i="9" l="1"/>
  <c r="B635" i="9"/>
  <c r="G635" i="9" l="1"/>
  <c r="D634" i="9"/>
  <c r="N636" i="9"/>
  <c r="C634" i="9"/>
  <c r="J636" i="9"/>
  <c r="H634" i="9" l="1"/>
  <c r="E635" i="9"/>
  <c r="M636" i="9" l="1"/>
  <c r="F635" i="9"/>
  <c r="K635" i="9" s="1"/>
  <c r="L636" i="9" l="1"/>
  <c r="B636" i="9"/>
  <c r="N637" i="9" l="1"/>
  <c r="G636" i="9"/>
  <c r="D635" i="9"/>
  <c r="C635" i="9"/>
  <c r="J637" i="9"/>
  <c r="E636" i="9" l="1"/>
  <c r="H635" i="9"/>
  <c r="M637" i="9" l="1"/>
  <c r="F636" i="9"/>
  <c r="K636" i="9" s="1"/>
  <c r="L637" i="9" l="1"/>
  <c r="B637" i="9"/>
  <c r="D636" i="9" l="1"/>
  <c r="N638" i="9"/>
  <c r="G637" i="9"/>
  <c r="C636" i="9"/>
  <c r="J638" i="9"/>
  <c r="E637" i="9" l="1"/>
  <c r="H636" i="9"/>
  <c r="F637" i="9" l="1"/>
  <c r="K637" i="9" s="1"/>
  <c r="M638" i="9"/>
  <c r="L638" i="9" l="1"/>
  <c r="B638" i="9"/>
  <c r="N639" i="9" l="1"/>
  <c r="G638" i="9"/>
  <c r="D637" i="9"/>
  <c r="C637" i="9"/>
  <c r="J639" i="9"/>
  <c r="H637" i="9" l="1"/>
  <c r="E638" i="9"/>
  <c r="M639" i="9" l="1"/>
  <c r="F638" i="9"/>
  <c r="K638" i="9" s="1"/>
  <c r="L639" i="9" l="1"/>
  <c r="B639" i="9"/>
  <c r="D638" i="9" l="1"/>
  <c r="G639" i="9"/>
  <c r="N640" i="9"/>
  <c r="C638" i="9"/>
  <c r="J640" i="9"/>
  <c r="E639" i="9" l="1"/>
  <c r="H638" i="9"/>
  <c r="F639" i="9" l="1"/>
  <c r="K639" i="9" s="1"/>
  <c r="M640" i="9"/>
  <c r="L640" i="9" l="1"/>
  <c r="B640" i="9"/>
  <c r="N641" i="9" l="1"/>
  <c r="G640" i="9"/>
  <c r="D639" i="9"/>
  <c r="C639" i="9"/>
  <c r="J641" i="9"/>
  <c r="H639" i="9" l="1"/>
  <c r="E640" i="9"/>
  <c r="M641" i="9" l="1"/>
  <c r="F640" i="9"/>
  <c r="K640" i="9" s="1"/>
  <c r="L641" i="9" l="1"/>
  <c r="B641" i="9"/>
  <c r="G641" i="9" l="1"/>
  <c r="N642" i="9"/>
  <c r="D640" i="9"/>
  <c r="C640" i="9"/>
  <c r="J642" i="9"/>
  <c r="H640" i="9" l="1"/>
  <c r="E641" i="9"/>
  <c r="M642" i="9" l="1"/>
  <c r="F641" i="9"/>
  <c r="K641" i="9" s="1"/>
  <c r="L642" i="9" l="1"/>
  <c r="B642" i="9"/>
  <c r="N643" i="9" l="1"/>
  <c r="D641" i="9"/>
  <c r="G642" i="9"/>
  <c r="C641" i="9"/>
  <c r="J643" i="9"/>
  <c r="E642" i="9" l="1"/>
  <c r="H641" i="9"/>
  <c r="F642" i="9" l="1"/>
  <c r="K642" i="9" s="1"/>
  <c r="M643" i="9"/>
  <c r="L643" i="9" l="1"/>
  <c r="B643" i="9"/>
  <c r="D642" i="9" l="1"/>
  <c r="G643" i="9"/>
  <c r="N644" i="9"/>
  <c r="C642" i="9"/>
  <c r="J644" i="9"/>
  <c r="H642" i="9" l="1"/>
  <c r="E643" i="9"/>
  <c r="F643" i="9" l="1"/>
  <c r="K643" i="9" s="1"/>
  <c r="M644" i="9"/>
  <c r="L644" i="9" l="1"/>
  <c r="B644" i="9"/>
  <c r="D643" i="9" l="1"/>
  <c r="G644" i="9"/>
  <c r="N645" i="9"/>
  <c r="C643" i="9"/>
  <c r="J645" i="9"/>
  <c r="H643" i="9" l="1"/>
  <c r="E644" i="9"/>
  <c r="F644" i="9" l="1"/>
  <c r="K644" i="9" s="1"/>
  <c r="M645" i="9"/>
  <c r="L645" i="9" l="1"/>
  <c r="B645" i="9"/>
  <c r="D644" i="9" l="1"/>
  <c r="N646" i="9"/>
  <c r="G645" i="9"/>
  <c r="C644" i="9"/>
  <c r="J646" i="9"/>
  <c r="H644" i="9" l="1"/>
  <c r="E645" i="9"/>
  <c r="F645" i="9" l="1"/>
  <c r="K645" i="9" s="1"/>
  <c r="M646" i="9"/>
  <c r="L646" i="9" l="1"/>
  <c r="B646" i="9"/>
  <c r="D645" i="9" l="1"/>
  <c r="N647" i="9"/>
  <c r="G646" i="9"/>
  <c r="C645" i="9"/>
  <c r="J647" i="9"/>
  <c r="H645" i="9" l="1"/>
  <c r="E646" i="9"/>
  <c r="M647" i="9" l="1"/>
  <c r="F646" i="9"/>
  <c r="K646" i="9" s="1"/>
  <c r="L647" i="9" l="1"/>
  <c r="B647" i="9"/>
  <c r="D646" i="9" l="1"/>
  <c r="G647" i="9"/>
  <c r="N648" i="9"/>
  <c r="C646" i="9"/>
  <c r="J648" i="9"/>
  <c r="H646" i="9" l="1"/>
  <c r="E647" i="9"/>
  <c r="F647" i="9" l="1"/>
  <c r="K647" i="9" s="1"/>
  <c r="M648" i="9"/>
  <c r="L648" i="9" l="1"/>
  <c r="B648" i="9"/>
  <c r="G648" i="9" l="1"/>
  <c r="N649" i="9"/>
  <c r="D647" i="9"/>
  <c r="C647" i="9"/>
  <c r="J649" i="9"/>
  <c r="H647" i="9" l="1"/>
  <c r="E648" i="9"/>
  <c r="M649" i="9" l="1"/>
  <c r="F648" i="9"/>
  <c r="K648" i="9" s="1"/>
  <c r="L649" i="9" l="1"/>
  <c r="B649" i="9"/>
  <c r="D648" i="9" l="1"/>
  <c r="G649" i="9"/>
  <c r="N650" i="9"/>
  <c r="C648" i="9"/>
  <c r="J650" i="9"/>
  <c r="E649" i="9" l="1"/>
  <c r="H648" i="9"/>
  <c r="F649" i="9" l="1"/>
  <c r="K649" i="9" s="1"/>
  <c r="M650" i="9"/>
  <c r="L650" i="9" l="1"/>
  <c r="B650" i="9"/>
  <c r="G650" i="9" l="1"/>
  <c r="N651" i="9"/>
  <c r="D649" i="9"/>
  <c r="C649" i="9"/>
  <c r="J651" i="9"/>
  <c r="H649" i="9" l="1"/>
  <c r="E650" i="9"/>
  <c r="M651" i="9" l="1"/>
  <c r="F650" i="9"/>
  <c r="K650" i="9" s="1"/>
  <c r="L651" i="9" l="1"/>
  <c r="B651" i="9"/>
  <c r="D650" i="9" l="1"/>
  <c r="N652" i="9"/>
  <c r="G651" i="9"/>
  <c r="C650" i="9"/>
  <c r="J652" i="9"/>
  <c r="H650" i="9" l="1"/>
  <c r="E651" i="9"/>
  <c r="F651" i="9" l="1"/>
  <c r="K651" i="9" s="1"/>
  <c r="M652" i="9"/>
  <c r="L652" i="9" l="1"/>
  <c r="B652" i="9"/>
  <c r="G652" i="9" l="1"/>
  <c r="N653" i="9"/>
  <c r="D651" i="9"/>
  <c r="C651" i="9"/>
  <c r="J653" i="9"/>
  <c r="E652" i="9" l="1"/>
  <c r="H651" i="9"/>
  <c r="F652" i="9" l="1"/>
  <c r="K652" i="9" s="1"/>
  <c r="M653" i="9"/>
  <c r="L653" i="9" l="1"/>
  <c r="B653" i="9"/>
  <c r="G653" i="9" l="1"/>
  <c r="N654" i="9"/>
  <c r="D652" i="9"/>
  <c r="C652" i="9"/>
  <c r="J654" i="9"/>
  <c r="E653" i="9" l="1"/>
  <c r="H652" i="9"/>
  <c r="M654" i="9" l="1"/>
  <c r="F653" i="9"/>
  <c r="K653" i="9" s="1"/>
  <c r="L654" i="9" l="1"/>
  <c r="B654" i="9"/>
  <c r="D653" i="9" l="1"/>
  <c r="G654" i="9"/>
  <c r="N655" i="9"/>
  <c r="C653" i="9"/>
  <c r="J655" i="9"/>
  <c r="H653" i="9" l="1"/>
  <c r="E654" i="9"/>
  <c r="F654" i="9" l="1"/>
  <c r="K654" i="9" s="1"/>
  <c r="M655" i="9"/>
  <c r="L655" i="9" l="1"/>
  <c r="B655" i="9"/>
  <c r="N656" i="9" l="1"/>
  <c r="D654" i="9"/>
  <c r="G655" i="9"/>
  <c r="C654" i="9"/>
  <c r="J656" i="9"/>
  <c r="E655" i="9" l="1"/>
  <c r="H654" i="9"/>
  <c r="M656" i="9" l="1"/>
  <c r="F655" i="9"/>
  <c r="K655" i="9" s="1"/>
  <c r="L656" i="9" l="1"/>
  <c r="B656" i="9"/>
  <c r="N657" i="9" l="1"/>
  <c r="D655" i="9"/>
  <c r="G656" i="9"/>
  <c r="C655" i="9"/>
  <c r="J657" i="9"/>
  <c r="H655" i="9" l="1"/>
  <c r="E656" i="9"/>
  <c r="M657" i="9" l="1"/>
  <c r="F656" i="9"/>
  <c r="K656" i="9" s="1"/>
  <c r="L657" i="9" l="1"/>
  <c r="B657" i="9"/>
  <c r="N658" i="9" l="1"/>
  <c r="G657" i="9"/>
  <c r="D656" i="9"/>
  <c r="C656" i="9"/>
  <c r="J658" i="9"/>
  <c r="H656" i="9" l="1"/>
  <c r="E657" i="9"/>
  <c r="M658" i="9" l="1"/>
  <c r="F657" i="9"/>
  <c r="K657" i="9" s="1"/>
  <c r="L658" i="9" l="1"/>
  <c r="B658" i="9"/>
  <c r="N659" i="9" l="1"/>
  <c r="G658" i="9"/>
  <c r="D657" i="9"/>
  <c r="C657" i="9"/>
  <c r="J659" i="9"/>
  <c r="H657" i="9" l="1"/>
  <c r="E658" i="9"/>
  <c r="M659" i="9" l="1"/>
  <c r="F658" i="9"/>
  <c r="K658" i="9" s="1"/>
  <c r="L659" i="9" l="1"/>
  <c r="B659" i="9"/>
  <c r="G659" i="9" l="1"/>
  <c r="D658" i="9"/>
  <c r="N660" i="9"/>
  <c r="J660" i="9"/>
  <c r="C658" i="9"/>
  <c r="H658" i="9" l="1"/>
  <c r="E659" i="9"/>
  <c r="F659" i="9" l="1"/>
  <c r="K659" i="9" s="1"/>
  <c r="M660" i="9"/>
  <c r="L660" i="9" l="1"/>
  <c r="B660" i="9"/>
  <c r="N661" i="9" l="1"/>
  <c r="G660" i="9"/>
  <c r="D659" i="9"/>
  <c r="C659" i="9"/>
  <c r="J661" i="9"/>
  <c r="H659" i="9" l="1"/>
  <c r="E660" i="9"/>
  <c r="F660" i="9" l="1"/>
  <c r="K660" i="9" s="1"/>
  <c r="M661" i="9"/>
  <c r="L661" i="9" l="1"/>
  <c r="B661" i="9"/>
  <c r="N662" i="9" l="1"/>
  <c r="D660" i="9"/>
  <c r="G661" i="9"/>
  <c r="C660" i="9"/>
  <c r="J662" i="9"/>
  <c r="H660" i="9" l="1"/>
  <c r="E661" i="9"/>
  <c r="M662" i="9" l="1"/>
  <c r="F661" i="9"/>
  <c r="K661" i="9" s="1"/>
  <c r="L662" i="9" l="1"/>
  <c r="B662" i="9"/>
  <c r="D661" i="9" l="1"/>
  <c r="N663" i="9"/>
  <c r="G662" i="9"/>
  <c r="C661" i="9"/>
  <c r="J663" i="9"/>
  <c r="H661" i="9" l="1"/>
  <c r="E662" i="9"/>
  <c r="M663" i="9" l="1"/>
  <c r="F662" i="9"/>
  <c r="K662" i="9" s="1"/>
  <c r="L663" i="9" l="1"/>
  <c r="B663" i="9"/>
  <c r="G663" i="9" l="1"/>
  <c r="N664" i="9"/>
  <c r="D662" i="9"/>
  <c r="C662" i="9"/>
  <c r="J664" i="9"/>
  <c r="E663" i="9" l="1"/>
  <c r="H662" i="9"/>
  <c r="F663" i="9" l="1"/>
  <c r="K663" i="9" s="1"/>
  <c r="M664" i="9"/>
  <c r="L664" i="9" l="1"/>
  <c r="B664" i="9"/>
  <c r="N665" i="9" l="1"/>
  <c r="D663" i="9"/>
  <c r="G664" i="9"/>
  <c r="J665" i="9"/>
  <c r="C663" i="9"/>
  <c r="H663" i="9" l="1"/>
  <c r="E664" i="9"/>
  <c r="M665" i="9" l="1"/>
  <c r="F664" i="9"/>
  <c r="K664" i="9" s="1"/>
  <c r="L665" i="9" l="1"/>
  <c r="B665" i="9"/>
  <c r="N666" i="9" l="1"/>
  <c r="G665" i="9"/>
  <c r="D664" i="9"/>
  <c r="C664" i="9"/>
  <c r="J666" i="9"/>
  <c r="E665" i="9" l="1"/>
  <c r="H664" i="9"/>
  <c r="M666" i="9" l="1"/>
  <c r="F665" i="9"/>
  <c r="K665" i="9" s="1"/>
  <c r="L666" i="9" l="1"/>
  <c r="B666" i="9"/>
  <c r="N667" i="9" l="1"/>
  <c r="D665" i="9"/>
  <c r="G666" i="9"/>
  <c r="C665" i="9"/>
  <c r="J667" i="9"/>
  <c r="H665" i="9" l="1"/>
  <c r="E666" i="9"/>
  <c r="M667" i="9" l="1"/>
  <c r="F666" i="9"/>
  <c r="K666" i="9" s="1"/>
  <c r="L667" i="9" l="1"/>
  <c r="B667" i="9"/>
  <c r="G667" i="9" l="1"/>
  <c r="N668" i="9"/>
  <c r="D666" i="9"/>
  <c r="C666" i="9"/>
  <c r="J668" i="9"/>
  <c r="H666" i="9" l="1"/>
  <c r="E667" i="9"/>
  <c r="M668" i="9" l="1"/>
  <c r="F667" i="9"/>
  <c r="K667" i="9" s="1"/>
  <c r="L668" i="9" l="1"/>
  <c r="B668" i="9"/>
  <c r="N669" i="9" l="1"/>
  <c r="G668" i="9"/>
  <c r="D667" i="9"/>
  <c r="C667" i="9"/>
  <c r="J669" i="9"/>
  <c r="E668" i="9" l="1"/>
  <c r="H667" i="9"/>
  <c r="F668" i="9" l="1"/>
  <c r="K668" i="9" s="1"/>
  <c r="M669" i="9"/>
  <c r="L669" i="9" l="1"/>
  <c r="B669" i="9"/>
  <c r="N670" i="9" l="1"/>
  <c r="G669" i="9"/>
  <c r="D668" i="9"/>
  <c r="C668" i="9"/>
  <c r="J670" i="9"/>
  <c r="H668" i="9" l="1"/>
  <c r="E669" i="9"/>
  <c r="M670" i="9" l="1"/>
  <c r="F669" i="9"/>
  <c r="K669" i="9" s="1"/>
  <c r="L670" i="9" l="1"/>
  <c r="B670" i="9"/>
  <c r="D669" i="9" l="1"/>
  <c r="N671" i="9"/>
  <c r="G670" i="9"/>
  <c r="C669" i="9"/>
  <c r="J671" i="9"/>
  <c r="E670" i="9" l="1"/>
  <c r="H669" i="9"/>
  <c r="M671" i="9" l="1"/>
  <c r="F670" i="9"/>
  <c r="K670" i="9" s="1"/>
  <c r="L671" i="9" l="1"/>
  <c r="B671" i="9"/>
  <c r="D670" i="9" l="1"/>
  <c r="N672" i="9"/>
  <c r="G671" i="9"/>
  <c r="C670" i="9"/>
  <c r="J672" i="9"/>
  <c r="E671" i="9" l="1"/>
  <c r="H670" i="9"/>
  <c r="F671" i="9" l="1"/>
  <c r="K671" i="9" s="1"/>
  <c r="M672" i="9"/>
  <c r="L672" i="9" l="1"/>
  <c r="B672" i="9"/>
  <c r="G672" i="9" l="1"/>
  <c r="D671" i="9"/>
  <c r="N673" i="9"/>
  <c r="C671" i="9"/>
  <c r="J673" i="9"/>
  <c r="H671" i="9" l="1"/>
  <c r="E672" i="9"/>
  <c r="F672" i="9" l="1"/>
  <c r="K672" i="9" s="1"/>
  <c r="M673" i="9"/>
  <c r="L673" i="9" l="1"/>
  <c r="B673" i="9"/>
  <c r="G673" i="9" l="1"/>
  <c r="N674" i="9"/>
  <c r="D672" i="9"/>
  <c r="C672" i="9"/>
  <c r="J674" i="9"/>
  <c r="H672" i="9" l="1"/>
  <c r="E673" i="9"/>
  <c r="F673" i="9" l="1"/>
  <c r="K673" i="9" s="1"/>
  <c r="M674" i="9"/>
  <c r="L674" i="9" l="1"/>
  <c r="B674" i="9"/>
  <c r="G674" i="9" l="1"/>
  <c r="N675" i="9"/>
  <c r="D673" i="9"/>
  <c r="C673" i="9"/>
  <c r="J675" i="9"/>
  <c r="E674" i="9" l="1"/>
  <c r="H673" i="9"/>
  <c r="M675" i="9" l="1"/>
  <c r="F674" i="9"/>
  <c r="K674" i="9" s="1"/>
  <c r="L675" i="9" l="1"/>
  <c r="B675" i="9"/>
  <c r="G675" i="9" l="1"/>
  <c r="D674" i="9"/>
  <c r="N676" i="9"/>
  <c r="C674" i="9"/>
  <c r="J676" i="9"/>
  <c r="E675" i="9" l="1"/>
  <c r="H674" i="9"/>
  <c r="M676" i="9" l="1"/>
  <c r="F675" i="9"/>
  <c r="K675" i="9" s="1"/>
  <c r="L676" i="9" l="1"/>
  <c r="B676" i="9"/>
  <c r="G676" i="9" l="1"/>
  <c r="D675" i="9"/>
  <c r="N677" i="9"/>
  <c r="C675" i="9"/>
  <c r="J677" i="9"/>
  <c r="H675" i="9" l="1"/>
  <c r="E676" i="9"/>
  <c r="F676" i="9" l="1"/>
  <c r="K676" i="9" s="1"/>
  <c r="M677" i="9"/>
  <c r="L677" i="9" l="1"/>
  <c r="B677" i="9"/>
  <c r="D676" i="9" l="1"/>
  <c r="N678" i="9"/>
  <c r="G677" i="9"/>
  <c r="C676" i="9"/>
  <c r="J678" i="9"/>
  <c r="H676" i="9" l="1"/>
  <c r="E677" i="9"/>
  <c r="F677" i="9" l="1"/>
  <c r="K677" i="9" s="1"/>
  <c r="M678" i="9"/>
  <c r="L678" i="9" l="1"/>
  <c r="B678" i="9"/>
  <c r="G678" i="9" l="1"/>
  <c r="D677" i="9"/>
  <c r="N679" i="9"/>
  <c r="C677" i="9"/>
  <c r="J679" i="9"/>
  <c r="H677" i="9" l="1"/>
  <c r="E678" i="9"/>
  <c r="F678" i="9" l="1"/>
  <c r="K678" i="9" s="1"/>
  <c r="M679" i="9"/>
  <c r="L679" i="9" l="1"/>
  <c r="B679" i="9"/>
  <c r="G679" i="9" l="1"/>
  <c r="D678" i="9"/>
  <c r="N680" i="9"/>
  <c r="C678" i="9"/>
  <c r="J680" i="9"/>
  <c r="E679" i="9" l="1"/>
  <c r="H678" i="9"/>
  <c r="F679" i="9" l="1"/>
  <c r="K679" i="9" s="1"/>
  <c r="M680" i="9"/>
  <c r="L680" i="9" l="1"/>
  <c r="B680" i="9"/>
  <c r="D679" i="9" l="1"/>
  <c r="N681" i="9"/>
  <c r="G680" i="9"/>
  <c r="C679" i="9"/>
  <c r="J681" i="9"/>
  <c r="H679" i="9" l="1"/>
  <c r="E680" i="9"/>
  <c r="F680" i="9" l="1"/>
  <c r="K680" i="9" s="1"/>
  <c r="M681" i="9"/>
  <c r="L681" i="9" l="1"/>
  <c r="B681" i="9"/>
  <c r="N682" i="9" l="1"/>
  <c r="D680" i="9"/>
  <c r="G681" i="9"/>
  <c r="C680" i="9"/>
  <c r="J682" i="9"/>
  <c r="H680" i="9" l="1"/>
  <c r="E681" i="9"/>
  <c r="M682" i="9" l="1"/>
  <c r="F681" i="9"/>
  <c r="K681" i="9" s="1"/>
  <c r="L682" i="9" l="1"/>
  <c r="B682" i="9"/>
  <c r="N683" i="9" l="1"/>
  <c r="D681" i="9"/>
  <c r="G682" i="9"/>
  <c r="C681" i="9"/>
  <c r="J683" i="9"/>
  <c r="E682" i="9" l="1"/>
  <c r="H681" i="9"/>
  <c r="F682" i="9" l="1"/>
  <c r="K682" i="9" s="1"/>
  <c r="M683" i="9"/>
  <c r="L683" i="9" l="1"/>
  <c r="B683" i="9"/>
  <c r="G683" i="9" l="1"/>
  <c r="D682" i="9"/>
  <c r="N684" i="9"/>
  <c r="C682" i="9"/>
  <c r="J684" i="9"/>
  <c r="E683" i="9" l="1"/>
  <c r="H682" i="9"/>
  <c r="M684" i="9" l="1"/>
  <c r="F683" i="9"/>
  <c r="K683" i="9" s="1"/>
  <c r="L684" i="9" l="1"/>
  <c r="B684" i="9"/>
  <c r="N685" i="9" l="1"/>
  <c r="D683" i="9"/>
  <c r="G684" i="9"/>
  <c r="C683" i="9"/>
  <c r="J685" i="9"/>
  <c r="E684" i="9" l="1"/>
  <c r="H683" i="9"/>
  <c r="F684" i="9" l="1"/>
  <c r="K684" i="9" s="1"/>
  <c r="M685" i="9"/>
  <c r="L685" i="9" l="1"/>
  <c r="B685" i="9"/>
  <c r="N686" i="9" l="1"/>
  <c r="G685" i="9"/>
  <c r="D684" i="9"/>
  <c r="C684" i="9"/>
  <c r="J686" i="9"/>
  <c r="H684" i="9" l="1"/>
  <c r="E685" i="9"/>
  <c r="F685" i="9" l="1"/>
  <c r="K685" i="9" s="1"/>
  <c r="M686" i="9"/>
  <c r="L686" i="9" l="1"/>
  <c r="B686" i="9"/>
  <c r="D685" i="9" l="1"/>
  <c r="N687" i="9"/>
  <c r="G686" i="9"/>
  <c r="C685" i="9"/>
  <c r="J687" i="9"/>
  <c r="H685" i="9" l="1"/>
  <c r="E686" i="9"/>
  <c r="F686" i="9" l="1"/>
  <c r="K686" i="9" s="1"/>
  <c r="M687" i="9"/>
  <c r="L687" i="9" l="1"/>
  <c r="B687" i="9"/>
  <c r="D686" i="9" l="1"/>
  <c r="G687" i="9"/>
  <c r="N688" i="9"/>
  <c r="C686" i="9"/>
  <c r="J688" i="9"/>
  <c r="H686" i="9" l="1"/>
  <c r="E687" i="9"/>
  <c r="M688" i="9" l="1"/>
  <c r="F687" i="9"/>
  <c r="K687" i="9" s="1"/>
  <c r="L688" i="9" l="1"/>
  <c r="B688" i="9"/>
  <c r="G688" i="9" l="1"/>
  <c r="N689" i="9"/>
  <c r="D687" i="9"/>
  <c r="C687" i="9"/>
  <c r="J689" i="9"/>
  <c r="E688" i="9" l="1"/>
  <c r="H687" i="9"/>
  <c r="F688" i="9" l="1"/>
  <c r="K688" i="9" s="1"/>
  <c r="M689" i="9"/>
  <c r="L689" i="9" l="1"/>
  <c r="B689" i="9"/>
  <c r="G689" i="9" l="1"/>
  <c r="N690" i="9"/>
  <c r="D688" i="9"/>
  <c r="C688" i="9"/>
  <c r="J690" i="9"/>
  <c r="H688" i="9" l="1"/>
  <c r="E689" i="9"/>
  <c r="F689" i="9" l="1"/>
  <c r="K689" i="9" s="1"/>
  <c r="M690" i="9"/>
  <c r="L690" i="9" l="1"/>
  <c r="B690" i="9"/>
  <c r="D689" i="9" l="1"/>
  <c r="N691" i="9"/>
  <c r="G690" i="9"/>
  <c r="C689" i="9"/>
  <c r="J691" i="9"/>
  <c r="H689" i="9" l="1"/>
  <c r="E690" i="9"/>
  <c r="M691" i="9" l="1"/>
  <c r="F690" i="9"/>
  <c r="K690" i="9" s="1"/>
  <c r="L691" i="9" l="1"/>
  <c r="B691" i="9"/>
  <c r="N692" i="9" l="1"/>
  <c r="D690" i="9"/>
  <c r="G691" i="9"/>
  <c r="C690" i="9"/>
  <c r="J692" i="9"/>
  <c r="E691" i="9" l="1"/>
  <c r="H690" i="9"/>
  <c r="F691" i="9" l="1"/>
  <c r="K691" i="9" s="1"/>
  <c r="M692" i="9"/>
  <c r="L692" i="9" l="1"/>
  <c r="B692" i="9"/>
  <c r="G692" i="9" l="1"/>
  <c r="N693" i="9"/>
  <c r="D691" i="9"/>
  <c r="C691" i="9"/>
  <c r="J693" i="9"/>
  <c r="H691" i="9" l="1"/>
  <c r="E692" i="9"/>
  <c r="M693" i="9" l="1"/>
  <c r="F692" i="9"/>
  <c r="K692" i="9" s="1"/>
  <c r="L693" i="9" l="1"/>
  <c r="B693" i="9"/>
  <c r="N694" i="9" l="1"/>
  <c r="D692" i="9"/>
  <c r="G693" i="9"/>
  <c r="C692" i="9"/>
  <c r="J694" i="9"/>
  <c r="H692" i="9" l="1"/>
  <c r="E693" i="9"/>
  <c r="F693" i="9" l="1"/>
  <c r="K693" i="9" s="1"/>
  <c r="M694" i="9"/>
  <c r="B694" i="9" l="1"/>
  <c r="L694" i="9"/>
  <c r="D693" i="9" l="1"/>
  <c r="N695" i="9"/>
  <c r="G694" i="9"/>
  <c r="C693" i="9"/>
  <c r="J695" i="9"/>
  <c r="H693" i="9" l="1"/>
  <c r="E694" i="9"/>
  <c r="M695" i="9" l="1"/>
  <c r="F694" i="9"/>
  <c r="K694" i="9" s="1"/>
  <c r="L695" i="9" l="1"/>
  <c r="B695" i="9"/>
  <c r="D694" i="9" l="1"/>
  <c r="G695" i="9"/>
  <c r="N696" i="9"/>
  <c r="C694" i="9"/>
  <c r="J696" i="9"/>
  <c r="E695" i="9" l="1"/>
  <c r="H694" i="9"/>
  <c r="M696" i="9" l="1"/>
  <c r="F695" i="9"/>
  <c r="K695" i="9" s="1"/>
  <c r="L696" i="9" l="1"/>
  <c r="B696" i="9"/>
  <c r="G696" i="9" l="1"/>
  <c r="N697" i="9"/>
  <c r="D695" i="9"/>
  <c r="C695" i="9"/>
  <c r="J697" i="9"/>
  <c r="H695" i="9" l="1"/>
  <c r="E696" i="9"/>
  <c r="M697" i="9" l="1"/>
  <c r="F696" i="9"/>
  <c r="K696" i="9" s="1"/>
  <c r="L697" i="9" l="1"/>
  <c r="B697" i="9"/>
  <c r="N698" i="9" l="1"/>
  <c r="D696" i="9"/>
  <c r="G697" i="9"/>
  <c r="C696" i="9"/>
  <c r="J698" i="9"/>
  <c r="E697" i="9" l="1"/>
  <c r="H696" i="9"/>
  <c r="F697" i="9" l="1"/>
  <c r="K697" i="9" s="1"/>
  <c r="M698" i="9"/>
  <c r="L698" i="9" l="1"/>
  <c r="B698" i="9"/>
  <c r="D697" i="9" l="1"/>
  <c r="N699" i="9"/>
  <c r="G698" i="9"/>
  <c r="C697" i="9"/>
  <c r="J699" i="9"/>
  <c r="H697" i="9" l="1"/>
  <c r="E698" i="9"/>
  <c r="M699" i="9" l="1"/>
  <c r="F698" i="9"/>
  <c r="K698" i="9" s="1"/>
  <c r="L699" i="9" l="1"/>
  <c r="B699" i="9"/>
  <c r="G699" i="9" l="1"/>
  <c r="D698" i="9"/>
  <c r="N700" i="9"/>
  <c r="C698" i="9"/>
  <c r="J700" i="9"/>
  <c r="E699" i="9" l="1"/>
  <c r="H698" i="9"/>
  <c r="M700" i="9" l="1"/>
  <c r="F699" i="9"/>
  <c r="K699" i="9" s="1"/>
  <c r="L700" i="9" l="1"/>
  <c r="B700" i="9"/>
  <c r="D699" i="9" l="1"/>
  <c r="N701" i="9"/>
  <c r="G700" i="9"/>
  <c r="J701" i="9"/>
  <c r="C699" i="9"/>
  <c r="C701" i="9"/>
  <c r="H701" i="9" s="1"/>
  <c r="H699" i="9" l="1"/>
  <c r="E700" i="9"/>
  <c r="M701" i="9" l="1"/>
  <c r="F700" i="9"/>
  <c r="K700" i="9" s="1"/>
  <c r="L701" i="9" l="1"/>
  <c r="B701" i="9"/>
  <c r="D701" i="9" l="1"/>
  <c r="G701" i="9"/>
  <c r="P12" i="9" s="1"/>
  <c r="D700" i="9"/>
  <c r="C700" i="9"/>
  <c r="H700" i="9" l="1"/>
  <c r="E701" i="9"/>
  <c r="F701" i="9" s="1"/>
  <c r="K701" i="9" s="1"/>
</calcChain>
</file>

<file path=xl/sharedStrings.xml><?xml version="1.0" encoding="utf-8"?>
<sst xmlns="http://schemas.openxmlformats.org/spreadsheetml/2006/main" count="236" uniqueCount="95">
  <si>
    <t>Cd</t>
  </si>
  <si>
    <t>Density</t>
  </si>
  <si>
    <t>Frontal Area</t>
  </si>
  <si>
    <t>Drag Coefficient</t>
  </si>
  <si>
    <t>Aerodynamic Drag</t>
  </si>
  <si>
    <t>kW</t>
  </si>
  <si>
    <t>m/s</t>
  </si>
  <si>
    <t>N</t>
  </si>
  <si>
    <t>m^2</t>
  </si>
  <si>
    <t>kg/m^3</t>
  </si>
  <si>
    <t>hp</t>
  </si>
  <si>
    <t>mph</t>
  </si>
  <si>
    <t>Drivetrain eff</t>
  </si>
  <si>
    <t>Engine Power</t>
  </si>
  <si>
    <t>Wheel Power</t>
  </si>
  <si>
    <t>Target Velocity</t>
  </si>
  <si>
    <t>Capable Velocity</t>
  </si>
  <si>
    <t>Capability</t>
  </si>
  <si>
    <t>Velocity</t>
  </si>
  <si>
    <t>m/sec</t>
  </si>
  <si>
    <t>Air Density</t>
  </si>
  <si>
    <t>kg/m³</t>
  </si>
  <si>
    <t>q=½ρv²</t>
  </si>
  <si>
    <t>Pa</t>
  </si>
  <si>
    <t>m²</t>
  </si>
  <si>
    <t>Aero Drag</t>
  </si>
  <si>
    <t>W</t>
  </si>
  <si>
    <t>HP</t>
  </si>
  <si>
    <t>drag coeff</t>
  </si>
  <si>
    <t>Aero Lift</t>
  </si>
  <si>
    <t>lift coeff</t>
  </si>
  <si>
    <t>x</t>
  </si>
  <si>
    <t>v</t>
  </si>
  <si>
    <t>a</t>
  </si>
  <si>
    <t>m</t>
  </si>
  <si>
    <t>c</t>
  </si>
  <si>
    <t>Drive Wheel Radius</t>
  </si>
  <si>
    <t>Gear</t>
  </si>
  <si>
    <t>RPM</t>
  </si>
  <si>
    <t>Max Engine RPM</t>
  </si>
  <si>
    <t>Gear Ratio</t>
  </si>
  <si>
    <t>Drivetrain Efficiency</t>
  </si>
  <si>
    <t>Average Torque</t>
  </si>
  <si>
    <t>Nm</t>
  </si>
  <si>
    <t>F_ext</t>
  </si>
  <si>
    <t>t</t>
  </si>
  <si>
    <t>Δt</t>
  </si>
  <si>
    <t>sec</t>
  </si>
  <si>
    <t>b</t>
  </si>
  <si>
    <t>d</t>
  </si>
  <si>
    <t>m/s²</t>
  </si>
  <si>
    <t>mi</t>
  </si>
  <si>
    <t>α</t>
  </si>
  <si>
    <t>β</t>
  </si>
  <si>
    <t>γ</t>
  </si>
  <si>
    <t>vmax</t>
  </si>
  <si>
    <t>Shift RPM</t>
  </si>
  <si>
    <t>Shift MPH</t>
  </si>
  <si>
    <t>Speed @ 100% RPM</t>
  </si>
  <si>
    <t>Max Allowable Accn</t>
  </si>
  <si>
    <t>GearLimit</t>
  </si>
  <si>
    <t>AccnLimit</t>
  </si>
  <si>
    <t>ModelSpeed</t>
  </si>
  <si>
    <t>Mass, m</t>
  </si>
  <si>
    <t>kg</t>
  </si>
  <si>
    <t>lb-ft</t>
  </si>
  <si>
    <t>Gear1Active</t>
  </si>
  <si>
    <t>Gear2Active</t>
  </si>
  <si>
    <t>Gear3Active</t>
  </si>
  <si>
    <t>Gear4Active</t>
  </si>
  <si>
    <t>Gear5Active</t>
  </si>
  <si>
    <t>Avg. G1 Accn</t>
  </si>
  <si>
    <t>Avg. G2 Accn</t>
  </si>
  <si>
    <t>Avg. G3 Accn</t>
  </si>
  <si>
    <t>Avg. G4 Accn</t>
  </si>
  <si>
    <t>Avg. G5 Accn</t>
  </si>
  <si>
    <t>EngineSpeed</t>
  </si>
  <si>
    <t>WheelSpeed</t>
  </si>
  <si>
    <t>EngineTorque</t>
  </si>
  <si>
    <t>Dry Pressure</t>
  </si>
  <si>
    <t>kPa</t>
  </si>
  <si>
    <t>Temp</t>
  </si>
  <si>
    <t>°C</t>
  </si>
  <si>
    <t>Absolute Temp</t>
  </si>
  <si>
    <t>K</t>
  </si>
  <si>
    <t>Gasoline</t>
  </si>
  <si>
    <t>A</t>
  </si>
  <si>
    <t>B</t>
  </si>
  <si>
    <t>Correction Factor</t>
  </si>
  <si>
    <t>Losses</t>
  </si>
  <si>
    <t>Corrected Torque</t>
  </si>
  <si>
    <t>Corrected Power</t>
  </si>
  <si>
    <t>Actual Torque</t>
  </si>
  <si>
    <t>Wheel RPM @ Shift</t>
  </si>
  <si>
    <t>Wheel RPM @ Max 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</si>
</sst>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2" applyNumberFormat="0" applyAlignment="0" applyProtection="0"/>
  </cellStyleXfs>
  <cellXfs count="10">
    <xf numFmtId="0" fontId="0" fillId="0" borderId="0" xfId="0"/>
    <xf numFmtId="1" fontId="0" fillId="0" borderId="0" xfId="0" applyNumberFormat="1"/>
    <xf numFmtId="1" fontId="0" fillId="0" borderId="0" xfId="0" applyNumberFormat="1" applyBorder="1"/>
    <xf numFmtId="0" fontId="2" fillId="2" borderId="2" xfId="2"/>
    <xf numFmtId="0" fontId="3" fillId="3" borderId="2" xfId="3"/>
    <xf numFmtId="0" fontId="1" fillId="0" borderId="1" xfId="1"/>
    <xf numFmtId="0" fontId="4" fillId="0" borderId="0" xfId="0" applyFont="1"/>
    <xf numFmtId="0" fontId="5" fillId="0" borderId="0" xfId="0" applyFont="1"/>
    <xf numFmtId="0" fontId="4" fillId="0" borderId="0" xfId="0" applyFont="1" applyFill="1" applyBorder="1"/>
    <xf numFmtId="0" fontId="2" fillId="2" borderId="0" xfId="2" applyBorder="1"/>
  </cellXfs>
  <cellStyles count="4">
    <cellStyle name="Calculation" xfId="3" builtinId="22"/>
    <cellStyle name="Heading 3" xfId="1" builtinId="18"/>
    <cellStyle name="Input" xfId="2" builtinId="20"/>
    <cellStyle name="Normal" xfId="0" builtinId="0"/>
  </cellStyles>
  <dxfs count="4"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4.xml"/><Relationship Id="rId15" Type="http://schemas.openxmlformats.org/officeDocument/2006/relationships/calcChain" Target="calcChain.xml"/><Relationship Id="rId10" Type="http://schemas.openxmlformats.org/officeDocument/2006/relationships/worksheet" Target="worksheets/sheet9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8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2"/>
          <c:tx>
            <c:v>Qualification_Ordinate</c:v>
          </c:tx>
          <c:spPr>
            <a:ln w="19050" cap="rnd">
              <a:solidFill>
                <a:schemeClr val="bg1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2.25</c:v>
              </c:pt>
            </c:numLit>
          </c:xVal>
          <c:yVal>
            <c:numLit>
              <c:formatCode>General</c:formatCode>
              <c:ptCount val="2"/>
              <c:pt idx="0">
                <c:v>175</c:v>
              </c:pt>
              <c:pt idx="1">
                <c:v>175</c:v>
              </c:pt>
            </c:numLit>
          </c:yVal>
          <c:smooth val="1"/>
        </c:ser>
        <c:ser>
          <c:idx val="2"/>
          <c:order val="3"/>
          <c:tx>
            <c:v>Qualification_Abscisa</c:v>
          </c:tx>
          <c:spPr>
            <a:ln w="19050" cap="rnd">
              <a:solidFill>
                <a:schemeClr val="bg1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2.25</c:v>
              </c:pt>
              <c:pt idx="1">
                <c:v>2.25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175</c:v>
              </c:pt>
            </c:numLit>
          </c:yVal>
          <c:smooth val="1"/>
        </c:ser>
        <c:ser>
          <c:idx val="3"/>
          <c:order val="4"/>
          <c:tx>
            <c:v>Target_Abscisa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19050" cap="rnd">
                <a:solidFill>
                  <a:schemeClr val="accent6"/>
                </a:solidFill>
                <a:prstDash val="dash"/>
                <a:round/>
              </a:ln>
              <a:effectLst/>
            </c:spPr>
          </c:dPt>
          <c:xVal>
            <c:numLit>
              <c:formatCode>General</c:formatCode>
              <c:ptCount val="2"/>
              <c:pt idx="0">
                <c:v>0</c:v>
              </c:pt>
              <c:pt idx="1">
                <c:v>5</c:v>
              </c:pt>
            </c:numLit>
          </c:xVal>
          <c:yVal>
            <c:numLit>
              <c:formatCode>General</c:formatCode>
              <c:ptCount val="2"/>
              <c:pt idx="0">
                <c:v>350</c:v>
              </c:pt>
              <c:pt idx="1">
                <c:v>350</c:v>
              </c:pt>
            </c:numLit>
          </c:yVal>
          <c:smooth val="1"/>
        </c:ser>
        <c:ser>
          <c:idx val="4"/>
          <c:order val="5"/>
          <c:tx>
            <c:v>Target_Ordinate</c:v>
          </c:tx>
          <c:spPr>
            <a:ln w="19050" cap="rnd">
              <a:solidFill>
                <a:schemeClr val="accent6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5</c:v>
              </c:pt>
              <c:pt idx="1">
                <c:v>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350</c:v>
              </c:pt>
            </c:numLit>
          </c:yVal>
          <c:smooth val="1"/>
        </c:ser>
        <c:ser>
          <c:idx val="6"/>
          <c:order val="6"/>
          <c:tx>
            <c:v>v_slip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Non_Linear_Model_With_Slip!$G$3:$G$700</c:f>
              <c:numCache>
                <c:formatCode>General</c:formatCode>
                <c:ptCount val="698"/>
                <c:pt idx="0">
                  <c:v>0</c:v>
                </c:pt>
                <c:pt idx="1">
                  <c:v>4.4525129493756462E-5</c:v>
                </c:pt>
                <c:pt idx="2">
                  <c:v>1.7810051797502585E-4</c:v>
                </c:pt>
                <c:pt idx="3">
                  <c:v>4.0072616544380813E-4</c:v>
                </c:pt>
                <c:pt idx="4">
                  <c:v>7.1240207190010338E-4</c:v>
                </c:pt>
                <c:pt idx="5">
                  <c:v>1.1131282373439116E-3</c:v>
                </c:pt>
                <c:pt idx="6">
                  <c:v>1.6029046617752325E-3</c:v>
                </c:pt>
                <c:pt idx="7">
                  <c:v>2.1817313451940666E-3</c:v>
                </c:pt>
                <c:pt idx="8">
                  <c:v>2.8496082876004135E-3</c:v>
                </c:pt>
                <c:pt idx="9">
                  <c:v>3.606535488994274E-3</c:v>
                </c:pt>
                <c:pt idx="10">
                  <c:v>4.4525129493756472E-3</c:v>
                </c:pt>
                <c:pt idx="11">
                  <c:v>5.3875406687445334E-3</c:v>
                </c:pt>
                <c:pt idx="12">
                  <c:v>6.4116186471009327E-3</c:v>
                </c:pt>
                <c:pt idx="13">
                  <c:v>7.5247468844448452E-3</c:v>
                </c:pt>
                <c:pt idx="14">
                  <c:v>8.7269253807762698E-3</c:v>
                </c:pt>
                <c:pt idx="15">
                  <c:v>1.0018154136095209E-2</c:v>
                </c:pt>
                <c:pt idx="16">
                  <c:v>1.1398433150401661E-2</c:v>
                </c:pt>
                <c:pt idx="17">
                  <c:v>1.2867762423695627E-2</c:v>
                </c:pt>
                <c:pt idx="18">
                  <c:v>1.4426141955977105E-2</c:v>
                </c:pt>
                <c:pt idx="19">
                  <c:v>1.6073571747246097E-2</c:v>
                </c:pt>
                <c:pt idx="20">
                  <c:v>1.7810051797502599E-2</c:v>
                </c:pt>
                <c:pt idx="21">
                  <c:v>1.9635582106746617E-2</c:v>
                </c:pt>
                <c:pt idx="22">
                  <c:v>2.1550162674978147E-2</c:v>
                </c:pt>
                <c:pt idx="23">
                  <c:v>2.3553793502197187E-2</c:v>
                </c:pt>
                <c:pt idx="24">
                  <c:v>2.5646474588403741E-2</c:v>
                </c:pt>
                <c:pt idx="25">
                  <c:v>2.7828205933597808E-2</c:v>
                </c:pt>
                <c:pt idx="26">
                  <c:v>3.0098987537779388E-2</c:v>
                </c:pt>
                <c:pt idx="27">
                  <c:v>3.2458819400948483E-2</c:v>
                </c:pt>
                <c:pt idx="28">
                  <c:v>3.4907701523105079E-2</c:v>
                </c:pt>
                <c:pt idx="29">
                  <c:v>3.7445633904249202E-2</c:v>
                </c:pt>
                <c:pt idx="30">
                  <c:v>4.007261654438083E-2</c:v>
                </c:pt>
                <c:pt idx="31">
                  <c:v>4.2788649443499971E-2</c:v>
                </c:pt>
                <c:pt idx="32">
                  <c:v>4.559373260160661E-2</c:v>
                </c:pt>
                <c:pt idx="33">
                  <c:v>4.8487866018700768E-2</c:v>
                </c:pt>
                <c:pt idx="34">
                  <c:v>5.1471049694782424E-2</c:v>
                </c:pt>
                <c:pt idx="35">
                  <c:v>5.4543283629851599E-2</c:v>
                </c:pt>
                <c:pt idx="36">
                  <c:v>5.7704567823908273E-2</c:v>
                </c:pt>
                <c:pt idx="37">
                  <c:v>6.0954902276952466E-2</c:v>
                </c:pt>
                <c:pt idx="38">
                  <c:v>6.4294286988984164E-2</c:v>
                </c:pt>
                <c:pt idx="39">
                  <c:v>6.7722721960003368E-2</c:v>
                </c:pt>
                <c:pt idx="40">
                  <c:v>7.1240207190010077E-2</c:v>
                </c:pt>
                <c:pt idx="41">
                  <c:v>7.4846742679004305E-2</c:v>
                </c:pt>
                <c:pt idx="42">
                  <c:v>7.8542328426986052E-2</c:v>
                </c:pt>
                <c:pt idx="43">
                  <c:v>8.2326964433955291E-2</c:v>
                </c:pt>
                <c:pt idx="44">
                  <c:v>8.6200650699912035E-2</c:v>
                </c:pt>
                <c:pt idx="45">
                  <c:v>9.0163387224856326E-2</c:v>
                </c:pt>
                <c:pt idx="46">
                  <c:v>9.4215174008788108E-2</c:v>
                </c:pt>
                <c:pt idx="47">
                  <c:v>9.8356011051707437E-2</c:v>
                </c:pt>
                <c:pt idx="48">
                  <c:v>0.10258589835361426</c:v>
                </c:pt>
                <c:pt idx="49">
                  <c:v>0.1069048359145086</c:v>
                </c:pt>
                <c:pt idx="50">
                  <c:v>0.11131282373439047</c:v>
                </c:pt>
                <c:pt idx="51">
                  <c:v>0.11580986181325985</c:v>
                </c:pt>
                <c:pt idx="52">
                  <c:v>0.12039595015111675</c:v>
                </c:pt>
                <c:pt idx="53">
                  <c:v>0.12507108874796116</c:v>
                </c:pt>
                <c:pt idx="54">
                  <c:v>0.1298352776037931</c:v>
                </c:pt>
                <c:pt idx="55">
                  <c:v>0.13468851671861257</c:v>
                </c:pt>
                <c:pt idx="56">
                  <c:v>0.13963080609241954</c:v>
                </c:pt>
                <c:pt idx="57">
                  <c:v>0.14466214572521402</c:v>
                </c:pt>
                <c:pt idx="58">
                  <c:v>0.149782535616996</c:v>
                </c:pt>
                <c:pt idx="59">
                  <c:v>0.15499197576776555</c:v>
                </c:pt>
                <c:pt idx="60">
                  <c:v>0.16029046617752254</c:v>
                </c:pt>
                <c:pt idx="61">
                  <c:v>0.16567800684626705</c:v>
                </c:pt>
                <c:pt idx="62">
                  <c:v>0.17115459777399902</c:v>
                </c:pt>
                <c:pt idx="63">
                  <c:v>0.17672023896071851</c:v>
                </c:pt>
                <c:pt idx="64">
                  <c:v>0.1823749304064255</c:v>
                </c:pt>
                <c:pt idx="65">
                  <c:v>0.18811867211111999</c:v>
                </c:pt>
                <c:pt idx="66">
                  <c:v>0.19395146407480196</c:v>
                </c:pt>
                <c:pt idx="67">
                  <c:v>0.19987330629747146</c:v>
                </c:pt>
                <c:pt idx="68">
                  <c:v>0.20588419877912842</c:v>
                </c:pt>
                <c:pt idx="69">
                  <c:v>0.21198414151977293</c:v>
                </c:pt>
                <c:pt idx="70">
                  <c:v>0.2181731345194049</c:v>
                </c:pt>
                <c:pt idx="71">
                  <c:v>0.22445117777802442</c:v>
                </c:pt>
                <c:pt idx="72">
                  <c:v>0.23081827129563137</c:v>
                </c:pt>
                <c:pt idx="73">
                  <c:v>0.23727441507222588</c:v>
                </c:pt>
                <c:pt idx="74">
                  <c:v>0.24381960910780787</c:v>
                </c:pt>
                <c:pt idx="75">
                  <c:v>0.25045385340237736</c:v>
                </c:pt>
                <c:pt idx="76">
                  <c:v>0.25717714795593433</c:v>
                </c:pt>
                <c:pt idx="77">
                  <c:v>0.26398949276847883</c:v>
                </c:pt>
                <c:pt idx="78">
                  <c:v>0.27089088784001081</c:v>
                </c:pt>
                <c:pt idx="79">
                  <c:v>0.27788133317053032</c:v>
                </c:pt>
                <c:pt idx="80">
                  <c:v>0.28496082876003731</c:v>
                </c:pt>
                <c:pt idx="81">
                  <c:v>0.29212937460853178</c:v>
                </c:pt>
                <c:pt idx="82">
                  <c:v>0.29938697071601372</c:v>
                </c:pt>
                <c:pt idx="83">
                  <c:v>0.30673361708248326</c:v>
                </c:pt>
                <c:pt idx="84">
                  <c:v>0.31416931370794021</c:v>
                </c:pt>
                <c:pt idx="85">
                  <c:v>0.3216940605923847</c:v>
                </c:pt>
                <c:pt idx="86">
                  <c:v>0.32930785773581667</c:v>
                </c:pt>
                <c:pt idx="87">
                  <c:v>0.33701070513823617</c:v>
                </c:pt>
                <c:pt idx="88">
                  <c:v>0.3448026027996432</c:v>
                </c:pt>
                <c:pt idx="89">
                  <c:v>0.35268355072003765</c:v>
                </c:pt>
                <c:pt idx="90">
                  <c:v>0.36065354889941964</c:v>
                </c:pt>
                <c:pt idx="91">
                  <c:v>0.36871259733778911</c:v>
                </c:pt>
                <c:pt idx="92">
                  <c:v>0.3768606960351461</c:v>
                </c:pt>
                <c:pt idx="93">
                  <c:v>0.38509784499149058</c:v>
                </c:pt>
                <c:pt idx="94">
                  <c:v>0.39342404420682259</c:v>
                </c:pt>
                <c:pt idx="95">
                  <c:v>0.40183929368114207</c:v>
                </c:pt>
                <c:pt idx="96">
                  <c:v>0.41032008079218846</c:v>
                </c:pt>
                <c:pt idx="97">
                  <c:v>0.41888991816222232</c:v>
                </c:pt>
                <c:pt idx="98">
                  <c:v>0.42754880579124371</c:v>
                </c:pt>
                <c:pt idx="99">
                  <c:v>0.43629674367925259</c:v>
                </c:pt>
                <c:pt idx="100">
                  <c:v>0.44513373182624899</c:v>
                </c:pt>
                <c:pt idx="101">
                  <c:v>0.45405977023223287</c:v>
                </c:pt>
                <c:pt idx="102">
                  <c:v>0.46307485889720423</c:v>
                </c:pt>
                <c:pt idx="103">
                  <c:v>0.47217899782116313</c:v>
                </c:pt>
                <c:pt idx="104">
                  <c:v>0.4813721870041095</c:v>
                </c:pt>
                <c:pt idx="105">
                  <c:v>0.4906544264460434</c:v>
                </c:pt>
                <c:pt idx="106">
                  <c:v>0.50002571614696478</c:v>
                </c:pt>
                <c:pt idx="107">
                  <c:v>0.50948605610687359</c:v>
                </c:pt>
                <c:pt idx="108">
                  <c:v>0.51903544632577003</c:v>
                </c:pt>
                <c:pt idx="109">
                  <c:v>0.5286738868036539</c:v>
                </c:pt>
                <c:pt idx="110">
                  <c:v>0.53840137754052531</c:v>
                </c:pt>
                <c:pt idx="111">
                  <c:v>0.54821791853638424</c:v>
                </c:pt>
                <c:pt idx="112">
                  <c:v>0.5581235097912306</c:v>
                </c:pt>
                <c:pt idx="113">
                  <c:v>0.56811815130506449</c:v>
                </c:pt>
                <c:pt idx="114">
                  <c:v>0.5782018430778858</c:v>
                </c:pt>
                <c:pt idx="115">
                  <c:v>0.58837458510969476</c:v>
                </c:pt>
                <c:pt idx="116">
                  <c:v>0.59863637740049114</c:v>
                </c:pt>
                <c:pt idx="117">
                  <c:v>0.60898721995027494</c:v>
                </c:pt>
                <c:pt idx="118">
                  <c:v>0.61942711275904638</c:v>
                </c:pt>
                <c:pt idx="119">
                  <c:v>0.62995605582680525</c:v>
                </c:pt>
                <c:pt idx="120">
                  <c:v>0.64057404915355176</c:v>
                </c:pt>
                <c:pt idx="121">
                  <c:v>0.65128109273928581</c:v>
                </c:pt>
                <c:pt idx="122">
                  <c:v>0.66207718658400738</c:v>
                </c:pt>
                <c:pt idx="123">
                  <c:v>0.67296233068771649</c:v>
                </c:pt>
                <c:pt idx="124">
                  <c:v>0.68393652505041325</c:v>
                </c:pt>
                <c:pt idx="125">
                  <c:v>0.69499976967209764</c:v>
                </c:pt>
                <c:pt idx="126">
                  <c:v>0.70615206455276935</c:v>
                </c:pt>
                <c:pt idx="127">
                  <c:v>0.71739340969242893</c:v>
                </c:pt>
                <c:pt idx="128">
                  <c:v>0.72872380509107582</c:v>
                </c:pt>
                <c:pt idx="129">
                  <c:v>0.74014325074871057</c:v>
                </c:pt>
                <c:pt idx="130">
                  <c:v>0.75165174666533263</c:v>
                </c:pt>
                <c:pt idx="131">
                  <c:v>0.76324929284094245</c:v>
                </c:pt>
                <c:pt idx="132">
                  <c:v>0.77493588927553969</c:v>
                </c:pt>
                <c:pt idx="133">
                  <c:v>0.78671153596912446</c:v>
                </c:pt>
                <c:pt idx="134">
                  <c:v>0.79857623292169699</c:v>
                </c:pt>
                <c:pt idx="135">
                  <c:v>0.81052998013325706</c:v>
                </c:pt>
                <c:pt idx="136">
                  <c:v>0.82257277760380465</c:v>
                </c:pt>
                <c:pt idx="137">
                  <c:v>0.83470462533333978</c:v>
                </c:pt>
                <c:pt idx="138">
                  <c:v>0.84692552332186244</c:v>
                </c:pt>
                <c:pt idx="139">
                  <c:v>0.85923547156937274</c:v>
                </c:pt>
                <c:pt idx="140">
                  <c:v>0.87163447007587058</c:v>
                </c:pt>
                <c:pt idx="141">
                  <c:v>0.88412251884135595</c:v>
                </c:pt>
                <c:pt idx="142">
                  <c:v>0.89669961786582908</c:v>
                </c:pt>
                <c:pt idx="143">
                  <c:v>0.90936576714928963</c:v>
                </c:pt>
                <c:pt idx="144">
                  <c:v>0.92212096669173782</c:v>
                </c:pt>
                <c:pt idx="145">
                  <c:v>0.93496521649317355</c:v>
                </c:pt>
                <c:pt idx="146">
                  <c:v>0.947747699415315</c:v>
                </c:pt>
                <c:pt idx="147">
                  <c:v>0.96059268385250851</c:v>
                </c:pt>
                <c:pt idx="148">
                  <c:v>0.97349968349839322</c:v>
                </c:pt>
                <c:pt idx="149">
                  <c:v>0.98646821350988523</c:v>
                </c:pt>
                <c:pt idx="150">
                  <c:v>0.99949779055016164</c:v>
                </c:pt>
                <c:pt idx="151">
                  <c:v>1.0125879328306582</c:v>
                </c:pt>
                <c:pt idx="152">
                  <c:v>1.0257381601520825</c:v>
                </c:pt>
                <c:pt idx="153">
                  <c:v>1.0389479939444528</c:v>
                </c:pt>
                <c:pt idx="154">
                  <c:v>1.0522169573061593</c:v>
                </c:pt>
                <c:pt idx="155">
                  <c:v>1.065544575042062</c:v>
                </c:pt>
                <c:pt idx="156">
                  <c:v>1.0789303737006255</c:v>
                </c:pt>
                <c:pt idx="157">
                  <c:v>1.0923738816100961</c:v>
                </c:pt>
                <c:pt idx="158">
                  <c:v>1.1058746289137327</c:v>
                </c:pt>
                <c:pt idx="159">
                  <c:v>1.1194321476040954</c:v>
                </c:pt>
                <c:pt idx="160">
                  <c:v>1.1330459715563945</c:v>
                </c:pt>
                <c:pt idx="161">
                  <c:v>1.146715636560915</c:v>
                </c:pt>
                <c:pt idx="162">
                  <c:v>1.1604406803545182</c:v>
                </c:pt>
                <c:pt idx="163">
                  <c:v>1.1742206426512296</c:v>
                </c:pt>
                <c:pt idx="164">
                  <c:v>1.1880550651719231</c:v>
                </c:pt>
                <c:pt idx="165">
                  <c:v>1.2019434916731069</c:v>
                </c:pt>
                <c:pt idx="166">
                  <c:v>1.2158854679748192</c:v>
                </c:pt>
                <c:pt idx="167">
                  <c:v>1.2298805419876455</c:v>
                </c:pt>
                <c:pt idx="168">
                  <c:v>1.24392826373886</c:v>
                </c:pt>
                <c:pt idx="169">
                  <c:v>1.258028185397712</c:v>
                </c:pt>
                <c:pt idx="170">
                  <c:v>1.2721798612998494</c:v>
                </c:pt>
                <c:pt idx="171">
                  <c:v>1.2863828479709052</c:v>
                </c:pt>
                <c:pt idx="172">
                  <c:v>1.3006367041492422</c:v>
                </c:pt>
                <c:pt idx="173">
                  <c:v>1.3149409908078773</c:v>
                </c:pt>
                <c:pt idx="174">
                  <c:v>1.3292952711755879</c:v>
                </c:pt>
                <c:pt idx="175">
                  <c:v>1.34369911075721</c:v>
                </c:pt>
                <c:pt idx="176">
                  <c:v>1.3581520773531432</c:v>
                </c:pt>
                <c:pt idx="177">
                  <c:v>1.3726537410780655</c:v>
                </c:pt>
                <c:pt idx="178">
                  <c:v>1.3872036743788771</c:v>
                </c:pt>
                <c:pt idx="179">
                  <c:v>1.4018014520518738</c:v>
                </c:pt>
                <c:pt idx="180">
                  <c:v>1.4164466512591656</c:v>
                </c:pt>
                <c:pt idx="181">
                  <c:v>1.4311388515443497</c:v>
                </c:pt>
                <c:pt idx="182">
                  <c:v>1.4458776348474498</c:v>
                </c:pt>
                <c:pt idx="183">
                  <c:v>1.4606625855191284</c:v>
                </c:pt>
                <c:pt idx="184">
                  <c:v>1.4754932903341862</c:v>
                </c:pt>
                <c:pt idx="185">
                  <c:v>1.4903693385043588</c:v>
                </c:pt>
                <c:pt idx="186">
                  <c:v>1.505290321690419</c:v>
                </c:pt>
                <c:pt idx="187">
                  <c:v>1.5202558340135981</c:v>
                </c:pt>
                <c:pt idx="188">
                  <c:v>1.5352654720663332</c:v>
                </c:pt>
                <c:pt idx="189">
                  <c:v>1.5503188349223551</c:v>
                </c:pt>
                <c:pt idx="190">
                  <c:v>1.5654155241461265</c:v>
                </c:pt>
                <c:pt idx="191">
                  <c:v>1.5805551438016385</c:v>
                </c:pt>
                <c:pt idx="192">
                  <c:v>1.5957373004605822</c:v>
                </c:pt>
                <c:pt idx="193">
                  <c:v>1.6109616032098948</c:v>
                </c:pt>
                <c:pt idx="194">
                  <c:v>1.6262276636587065</c:v>
                </c:pt>
                <c:pt idx="195">
                  <c:v>1.6415350959446848</c:v>
                </c:pt>
                <c:pt idx="196">
                  <c:v>1.6568835167397922</c:v>
                </c:pt>
                <c:pt idx="197">
                  <c:v>1.6722725452554719</c:v>
                </c:pt>
                <c:pt idx="198">
                  <c:v>1.6877018032472673</c:v>
                </c:pt>
                <c:pt idx="199">
                  <c:v>1.7031709150188832</c:v>
                </c:pt>
                <c:pt idx="200">
                  <c:v>1.7186795074257073</c:v>
                </c:pt>
                <c:pt idx="201">
                  <c:v>1.7342272098777969</c:v>
                </c:pt>
                <c:pt idx="202">
                  <c:v>1.7498136543423408</c:v>
                </c:pt>
                <c:pt idx="203">
                  <c:v>1.7654384753456094</c:v>
                </c:pt>
                <c:pt idx="204">
                  <c:v>1.781101309974402</c:v>
                </c:pt>
                <c:pt idx="205">
                  <c:v>1.7968017978770017</c:v>
                </c:pt>
                <c:pt idx="206">
                  <c:v>1.8125395812636473</c:v>
                </c:pt>
                <c:pt idx="207">
                  <c:v>1.8283143049065378</c:v>
                </c:pt>
                <c:pt idx="208">
                  <c:v>1.8441256161393651</c:v>
                </c:pt>
                <c:pt idx="209">
                  <c:v>1.8599731648564055</c:v>
                </c:pt>
                <c:pt idx="210">
                  <c:v>1.8757881550960047</c:v>
                </c:pt>
                <c:pt idx="211">
                  <c:v>1.891622795642611</c:v>
                </c:pt>
                <c:pt idx="212">
                  <c:v>1.9074506940526441</c:v>
                </c:pt>
                <c:pt idx="213">
                  <c:v>1.9232981190961205</c:v>
                </c:pt>
                <c:pt idx="214">
                  <c:v>1.9391648834979682</c:v>
                </c:pt>
                <c:pt idx="215">
                  <c:v>1.9550508015539581</c:v>
                </c:pt>
                <c:pt idx="216">
                  <c:v>1.9709556891221063</c:v>
                </c:pt>
                <c:pt idx="217">
                  <c:v>1.9868793636140305</c:v>
                </c:pt>
                <c:pt idx="218">
                  <c:v>2.0028216439862523</c:v>
                </c:pt>
                <c:pt idx="219">
                  <c:v>2.018782350731458</c:v>
                </c:pt>
                <c:pt idx="220">
                  <c:v>2.0347613058697083</c:v>
                </c:pt>
                <c:pt idx="221">
                  <c:v>2.0507583329396146</c:v>
                </c:pt>
                <c:pt idx="222">
                  <c:v>2.0667732569894701</c:v>
                </c:pt>
                <c:pt idx="223">
                  <c:v>2.0828059045683505</c:v>
                </c:pt>
                <c:pt idx="224">
                  <c:v>2.0988561037171749</c:v>
                </c:pt>
                <c:pt idx="225">
                  <c:v>2.1149236839597378</c:v>
                </c:pt>
                <c:pt idx="226">
                  <c:v>2.1310084762937138</c:v>
                </c:pt>
                <c:pt idx="227">
                  <c:v>2.1471103131816354</c:v>
                </c:pt>
                <c:pt idx="228">
                  <c:v>2.163229028541839</c:v>
                </c:pt>
                <c:pt idx="229">
                  <c:v>2.1793644577393967</c:v>
                </c:pt>
                <c:pt idx="230">
                  <c:v>2.1955164375770275</c:v>
                </c:pt>
                <c:pt idx="231">
                  <c:v>2.2116848062859842</c:v>
                </c:pt>
                <c:pt idx="232">
                  <c:v>2.2278694035169289</c:v>
                </c:pt>
                <c:pt idx="233">
                  <c:v>2.2440700703307925</c:v>
                </c:pt>
                <c:pt idx="234">
                  <c:v>2.2602866491896236</c:v>
                </c:pt>
                <c:pt idx="235">
                  <c:v>2.2765189839474274</c:v>
                </c:pt>
                <c:pt idx="236">
                  <c:v>2.2927669198409895</c:v>
                </c:pt>
                <c:pt idx="237">
                  <c:v>2.3090303034807054</c:v>
                </c:pt>
                <c:pt idx="238">
                  <c:v>2.3253089828413933</c:v>
                </c:pt>
                <c:pt idx="239">
                  <c:v>2.3416028072531136</c:v>
                </c:pt>
                <c:pt idx="240">
                  <c:v>2.3579116273919771</c:v>
                </c:pt>
                <c:pt idx="241">
                  <c:v>2.374235295270962</c:v>
                </c:pt>
                <c:pt idx="242">
                  <c:v>2.3905736642307298</c:v>
                </c:pt>
                <c:pt idx="243">
                  <c:v>2.406926588930443</c:v>
                </c:pt>
                <c:pt idx="244">
                  <c:v>2.4232939253385921</c:v>
                </c:pt>
                <c:pt idx="245">
                  <c:v>2.4396755307238234</c:v>
                </c:pt>
                <c:pt idx="246">
                  <c:v>2.4560712636457813</c:v>
                </c:pt>
                <c:pt idx="247">
                  <c:v>2.4724809839459554</c:v>
                </c:pt>
                <c:pt idx="248">
                  <c:v>2.4889045527385401</c:v>
                </c:pt>
                <c:pt idx="249">
                  <c:v>2.505341832401307</c:v>
                </c:pt>
                <c:pt idx="250">
                  <c:v>2.5217926865664908</c:v>
                </c:pt>
                <c:pt idx="251">
                  <c:v>2.5382569801116874</c:v>
                </c:pt>
                <c:pt idx="252">
                  <c:v>2.5547345791507756</c:v>
                </c:pt>
                <c:pt idx="253">
                  <c:v>2.5712253510248448</c:v>
                </c:pt>
                <c:pt idx="254">
                  <c:v>2.5877291642931537</c:v>
                </c:pt>
                <c:pt idx="255">
                  <c:v>2.6042458887240962</c:v>
                </c:pt>
                <c:pt idx="256">
                  <c:v>2.6207753952862034</c:v>
                </c:pt>
                <c:pt idx="257">
                  <c:v>2.6373175561391502</c:v>
                </c:pt>
                <c:pt idx="258">
                  <c:v>2.6538722446247975</c:v>
                </c:pt>
                <c:pt idx="259">
                  <c:v>2.6704393352582549</c:v>
                </c:pt>
                <c:pt idx="260">
                  <c:v>2.6870187037189663</c:v>
                </c:pt>
                <c:pt idx="261">
                  <c:v>2.7036102268418238</c:v>
                </c:pt>
                <c:pt idx="262">
                  <c:v>2.7202137826083095</c:v>
                </c:pt>
                <c:pt idx="263">
                  <c:v>2.7368292501376636</c:v>
                </c:pt>
                <c:pt idx="264">
                  <c:v>2.7534565096780796</c:v>
                </c:pt>
                <c:pt idx="265">
                  <c:v>2.7700954425979325</c:v>
                </c:pt>
                <c:pt idx="266">
                  <c:v>2.7867459313770353</c:v>
                </c:pt>
                <c:pt idx="267">
                  <c:v>2.8034078595979279</c:v>
                </c:pt>
                <c:pt idx="268">
                  <c:v>2.8200811119371973</c:v>
                </c:pt>
                <c:pt idx="269">
                  <c:v>2.8367655741568316</c:v>
                </c:pt>
                <c:pt idx="270">
                  <c:v>2.853461133095605</c:v>
                </c:pt>
                <c:pt idx="271">
                  <c:v>2.8701676766605022</c:v>
                </c:pt>
                <c:pt idx="272">
                  <c:v>2.8868850938181723</c:v>
                </c:pt>
                <c:pt idx="273">
                  <c:v>2.9036132745864194</c:v>
                </c:pt>
                <c:pt idx="274">
                  <c:v>2.9203521100257315</c:v>
                </c:pt>
                <c:pt idx="275">
                  <c:v>2.937101492230846</c:v>
                </c:pt>
                <c:pt idx="276">
                  <c:v>2.9538613143223498</c:v>
                </c:pt>
                <c:pt idx="277">
                  <c:v>2.9706314704383208</c:v>
                </c:pt>
                <c:pt idx="278">
                  <c:v>2.9874118557260068</c:v>
                </c:pt>
                <c:pt idx="279">
                  <c:v>3.0042023663335402</c:v>
                </c:pt>
                <c:pt idx="280">
                  <c:v>3.0210028994016982</c:v>
                </c:pt>
                <c:pt idx="281">
                  <c:v>3.0378133530556966</c:v>
                </c:pt>
                <c:pt idx="282">
                  <c:v>3.0546336263970311</c:v>
                </c:pt>
                <c:pt idx="283">
                  <c:v>3.0714636194953528</c:v>
                </c:pt>
                <c:pt idx="284">
                  <c:v>3.0883032333803855</c:v>
                </c:pt>
                <c:pt idx="285">
                  <c:v>3.1051523700338941</c:v>
                </c:pt>
                <c:pt idx="286">
                  <c:v>3.1220109323816825</c:v>
                </c:pt>
                <c:pt idx="287">
                  <c:v>3.1388788242856411</c:v>
                </c:pt>
                <c:pt idx="288">
                  <c:v>3.1557559505358359</c:v>
                </c:pt>
                <c:pt idx="289">
                  <c:v>3.1726422168426391</c:v>
                </c:pt>
                <c:pt idx="290">
                  <c:v>3.1895375298289061</c:v>
                </c:pt>
                <c:pt idx="291">
                  <c:v>3.206441797022193</c:v>
                </c:pt>
                <c:pt idx="292">
                  <c:v>3.2233549268470219</c:v>
                </c:pt>
                <c:pt idx="293">
                  <c:v>3.2402768286171852</c:v>
                </c:pt>
                <c:pt idx="294">
                  <c:v>3.2572074125280994</c:v>
                </c:pt>
                <c:pt idx="295">
                  <c:v>3.2741465896492041</c:v>
                </c:pt>
                <c:pt idx="296">
                  <c:v>3.2910942719163989</c:v>
                </c:pt>
                <c:pt idx="297">
                  <c:v>3.308050372124534</c:v>
                </c:pt>
                <c:pt idx="298">
                  <c:v>3.3250148039199394</c:v>
                </c:pt>
                <c:pt idx="299">
                  <c:v>3.3419874817930078</c:v>
                </c:pt>
                <c:pt idx="300">
                  <c:v>3.3589683210708112</c:v>
                </c:pt>
                <c:pt idx="301">
                  <c:v>3.3759572379097769</c:v>
                </c:pt>
                <c:pt idx="302">
                  <c:v>3.3929541492883994</c:v>
                </c:pt>
                <c:pt idx="303">
                  <c:v>3.4099589730000068</c:v>
                </c:pt>
                <c:pt idx="304">
                  <c:v>3.4269716276455604</c:v>
                </c:pt>
                <c:pt idx="305">
                  <c:v>3.4439920326265163</c:v>
                </c:pt>
                <c:pt idx="306">
                  <c:v>3.4610201081377214</c:v>
                </c:pt>
                <c:pt idx="307">
                  <c:v>3.4780557751603656</c:v>
                </c:pt>
                <c:pt idx="308">
                  <c:v>3.4950989554549707</c:v>
                </c:pt>
                <c:pt idx="309">
                  <c:v>3.5121495715544353</c:v>
                </c:pt>
                <c:pt idx="310">
                  <c:v>3.5292075467571187</c:v>
                </c:pt>
                <c:pt idx="311">
                  <c:v>3.5462728051199766</c:v>
                </c:pt>
                <c:pt idx="312">
                  <c:v>3.563345271451742</c:v>
                </c:pt>
                <c:pt idx="313">
                  <c:v>3.5804248713061497</c:v>
                </c:pt>
                <c:pt idx="314">
                  <c:v>3.5975115309752161</c:v>
                </c:pt>
                <c:pt idx="315">
                  <c:v>3.6146051774825545</c:v>
                </c:pt>
                <c:pt idx="316">
                  <c:v>3.6317057385767475</c:v>
                </c:pt>
                <c:pt idx="317">
                  <c:v>3.648813142724757</c:v>
                </c:pt>
                <c:pt idx="318">
                  <c:v>3.6659273191053909</c:v>
                </c:pt>
                <c:pt idx="319">
                  <c:v>3.6830481976028073</c:v>
                </c:pt>
                <c:pt idx="320">
                  <c:v>3.7001757088000682</c:v>
                </c:pt>
                <c:pt idx="321">
                  <c:v>3.7173097839727434</c:v>
                </c:pt>
                <c:pt idx="322">
                  <c:v>3.7344503550825587</c:v>
                </c:pt>
                <c:pt idx="323">
                  <c:v>3.7515973547710861</c:v>
                </c:pt>
                <c:pt idx="324">
                  <c:v>3.7687507163534866</c:v>
                </c:pt>
                <c:pt idx="325">
                  <c:v>3.7859103738122988</c:v>
                </c:pt>
                <c:pt idx="326">
                  <c:v>3.803076261791269</c:v>
                </c:pt>
                <c:pt idx="327">
                  <c:v>3.8202483155892297</c:v>
                </c:pt>
                <c:pt idx="328">
                  <c:v>3.8374264711540298</c:v>
                </c:pt>
                <c:pt idx="329">
                  <c:v>3.8546106650764989</c:v>
                </c:pt>
                <c:pt idx="330">
                  <c:v>3.8718008345844686</c:v>
                </c:pt>
                <c:pt idx="331">
                  <c:v>3.8889969175368329</c:v>
                </c:pt>
                <c:pt idx="332">
                  <c:v>3.9061988524176559</c:v>
                </c:pt>
                <c:pt idx="333">
                  <c:v>3.9234065783303262</c:v>
                </c:pt>
                <c:pt idx="334">
                  <c:v>3.9406200349917566</c:v>
                </c:pt>
                <c:pt idx="335">
                  <c:v>3.9578391627266254</c:v>
                </c:pt>
                <c:pt idx="336">
                  <c:v>3.9750639024616645</c:v>
                </c:pt>
                <c:pt idx="337">
                  <c:v>3.9922941957199956</c:v>
                </c:pt>
                <c:pt idx="338">
                  <c:v>4.009529984615507</c:v>
                </c:pt>
                <c:pt idx="339">
                  <c:v>4.0267712118472767</c:v>
                </c:pt>
                <c:pt idx="340">
                  <c:v>4.0440178206940374</c:v>
                </c:pt>
                <c:pt idx="341">
                  <c:v>4.0612697550086914</c:v>
                </c:pt>
                <c:pt idx="342">
                  <c:v>4.078526959212863</c:v>
                </c:pt>
                <c:pt idx="343">
                  <c:v>4.0957893782914994</c:v>
                </c:pt>
                <c:pt idx="344">
                  <c:v>4.11305695778751</c:v>
                </c:pt>
                <c:pt idx="345">
                  <c:v>4.130329643796455</c:v>
                </c:pt>
                <c:pt idx="346">
                  <c:v>4.1476073829612758</c:v>
                </c:pt>
                <c:pt idx="347">
                  <c:v>4.1648901224670674</c:v>
                </c:pt>
                <c:pt idx="348">
                  <c:v>4.1821778100358866</c:v>
                </c:pt>
                <c:pt idx="349">
                  <c:v>4.1994703939216214</c:v>
                </c:pt>
                <c:pt idx="350">
                  <c:v>4.2167678229048846</c:v>
                </c:pt>
                <c:pt idx="351">
                  <c:v>4.2340700462879566</c:v>
                </c:pt>
                <c:pt idx="352">
                  <c:v>4.2513770138897717</c:v>
                </c:pt>
                <c:pt idx="353">
                  <c:v>4.2686886760409468</c:v>
                </c:pt>
                <c:pt idx="354">
                  <c:v>4.2860049835788461</c:v>
                </c:pt>
                <c:pt idx="355">
                  <c:v>4.303325887842691</c:v>
                </c:pt>
                <c:pt idx="356">
                  <c:v>4.3206513406687161</c:v>
                </c:pt>
                <c:pt idx="357">
                  <c:v>4.3379812943853571</c:v>
                </c:pt>
                <c:pt idx="358">
                  <c:v>4.3553157018084843</c:v>
                </c:pt>
                <c:pt idx="359">
                  <c:v>4.3726545162366746</c:v>
                </c:pt>
                <c:pt idx="360">
                  <c:v>4.3899976914465304</c:v>
                </c:pt>
                <c:pt idx="361">
                  <c:v>4.4073451816880285</c:v>
                </c:pt>
                <c:pt idx="362">
                  <c:v>4.4246969416799153</c:v>
                </c:pt>
                <c:pt idx="363">
                  <c:v>4.4420529266051414</c:v>
                </c:pt>
                <c:pt idx="364">
                  <c:v>4.4594130921063364</c:v>
                </c:pt>
                <c:pt idx="365">
                  <c:v>4.4767773942813154</c:v>
                </c:pt>
                <c:pt idx="366">
                  <c:v>4.4941457896786341</c:v>
                </c:pt>
                <c:pt idx="367">
                  <c:v>4.5115182352931811</c:v>
                </c:pt>
                <c:pt idx="368">
                  <c:v>4.5288946885617989</c:v>
                </c:pt>
                <c:pt idx="369">
                  <c:v>4.5462751073589587</c:v>
                </c:pt>
                <c:pt idx="370">
                  <c:v>4.5636594499924596</c:v>
                </c:pt>
                <c:pt idx="371">
                  <c:v>4.5810476751991764</c:v>
                </c:pt>
                <c:pt idx="372">
                  <c:v>4.5984397421408332</c:v>
                </c:pt>
                <c:pt idx="373">
                  <c:v>4.6158356103998264</c:v>
                </c:pt>
                <c:pt idx="374">
                  <c:v>4.6332352399750736</c:v>
                </c:pt>
                <c:pt idx="375">
                  <c:v>4.6506385912779145</c:v>
                </c:pt>
                <c:pt idx="376">
                  <c:v>4.6680456251280287</c:v>
                </c:pt>
                <c:pt idx="377">
                  <c:v>4.6854563027494054</c:v>
                </c:pt>
                <c:pt idx="378">
                  <c:v>4.7028705857663429</c:v>
                </c:pt>
                <c:pt idx="379">
                  <c:v>4.7202884361994899</c:v>
                </c:pt>
                <c:pt idx="380">
                  <c:v>4.737709816461904</c:v>
                </c:pt>
                <c:pt idx="381">
                  <c:v>4.7551346893551756</c:v>
                </c:pt>
                <c:pt idx="382">
                  <c:v>4.7725630180655596</c:v>
                </c:pt>
                <c:pt idx="383">
                  <c:v>4.7899947661601558</c:v>
                </c:pt>
                <c:pt idx="384">
                  <c:v>4.8074298975831251</c:v>
                </c:pt>
                <c:pt idx="385">
                  <c:v>4.8248683766519305</c:v>
                </c:pt>
                <c:pt idx="386">
                  <c:v>4.8423101680536202</c:v>
                </c:pt>
                <c:pt idx="387">
                  <c:v>4.859755236841143</c:v>
                </c:pt>
                <c:pt idx="388">
                  <c:v>4.8772035484296952</c:v>
                </c:pt>
                <c:pt idx="389">
                  <c:v>4.8946550685931038</c:v>
                </c:pt>
                <c:pt idx="390">
                  <c:v>4.9121097634602435</c:v>
                </c:pt>
                <c:pt idx="391">
                  <c:v>4.9295675995114818</c:v>
                </c:pt>
                <c:pt idx="392">
                  <c:v>4.9470285435751578</c:v>
                </c:pt>
                <c:pt idx="393">
                  <c:v>4.9644925628241046</c:v>
                </c:pt>
                <c:pt idx="394">
                  <c:v>4.981959624772184</c:v>
                </c:pt>
                <c:pt idx="395">
                  <c:v>4.9994296972708741</c:v>
                </c:pt>
                <c:pt idx="396">
                  <c:v>5.016902748505867</c:v>
                </c:pt>
                <c:pt idx="397">
                  <c:v>5.0343787469937267</c:v>
                </c:pt>
                <c:pt idx="398">
                  <c:v>5.0518576615785404</c:v>
                </c:pt>
                <c:pt idx="399">
                  <c:v>5.0693394614286422</c:v>
                </c:pt>
                <c:pt idx="400">
                  <c:v>5.0868241160333332</c:v>
                </c:pt>
                <c:pt idx="401">
                  <c:v>5.1043115951996514</c:v>
                </c:pt>
                <c:pt idx="402">
                  <c:v>5.1218018690491682</c:v>
                </c:pt>
                <c:pt idx="403">
                  <c:v>5.1392949080148069</c:v>
                </c:pt>
                <c:pt idx="404">
                  <c:v>5.1567906828377081</c:v>
                </c:pt>
                <c:pt idx="405">
                  <c:v>5.174289164564108</c:v>
                </c:pt>
                <c:pt idx="406">
                  <c:v>5.191790324542251</c:v>
                </c:pt>
                <c:pt idx="407">
                  <c:v>5.2092941344193413</c:v>
                </c:pt>
                <c:pt idx="408">
                  <c:v>5.2268005661385031</c:v>
                </c:pt>
                <c:pt idx="409">
                  <c:v>5.2443095919357905</c:v>
                </c:pt>
                <c:pt idx="410">
                  <c:v>5.2618211843372125</c:v>
                </c:pt>
                <c:pt idx="411">
                  <c:v>5.2793353161557972</c:v>
                </c:pt>
                <c:pt idx="412">
                  <c:v>5.2968519604886675</c:v>
                </c:pt>
                <c:pt idx="413">
                  <c:v>5.3143710907141628</c:v>
                </c:pt>
                <c:pt idx="414">
                  <c:v>5.331892680488977</c:v>
                </c:pt>
                <c:pt idx="415">
                  <c:v>5.3494167037453266</c:v>
                </c:pt>
                <c:pt idx="416">
                  <c:v>5.3669431346881495</c:v>
                </c:pt>
                <c:pt idx="417">
                  <c:v>5.3844719477923224</c:v>
                </c:pt>
                <c:pt idx="418">
                  <c:v>5.4020031177999126</c:v>
                </c:pt>
                <c:pt idx="419">
                  <c:v>5.4195366197174542</c:v>
                </c:pt>
                <c:pt idx="420">
                  <c:v>5.4370724288132513</c:v>
                </c:pt>
                <c:pt idx="421">
                  <c:v>5.4546105206146978</c:v>
                </c:pt>
                <c:pt idx="422">
                  <c:v>5.4721508709056437</c:v>
                </c:pt>
                <c:pt idx="423">
                  <c:v>5.4896934557237644</c:v>
                </c:pt>
                <c:pt idx="424">
                  <c:v>5.5072382513579701</c:v>
                </c:pt>
                <c:pt idx="425">
                  <c:v>5.5247852343458304</c:v>
                </c:pt>
                <c:pt idx="426">
                  <c:v>5.5423343814710382</c:v>
                </c:pt>
                <c:pt idx="427">
                  <c:v>5.5598856697608783</c:v>
                </c:pt>
                <c:pt idx="428">
                  <c:v>5.5774390764837412</c:v>
                </c:pt>
                <c:pt idx="429">
                  <c:v>5.5949945791466424</c:v>
                </c:pt>
                <c:pt idx="430">
                  <c:v>5.6125521554927813</c:v>
                </c:pt>
                <c:pt idx="431">
                  <c:v>5.6301117834991139</c:v>
                </c:pt>
                <c:pt idx="432">
                  <c:v>5.6476734413739571</c:v>
                </c:pt>
                <c:pt idx="433">
                  <c:v>5.6652371075546037</c:v>
                </c:pt>
                <c:pt idx="434">
                  <c:v>5.6828027607049787</c:v>
                </c:pt>
                <c:pt idx="435">
                  <c:v>5.7003703797133021</c:v>
                </c:pt>
                <c:pt idx="436">
                  <c:v>5.7179399436897853</c:v>
                </c:pt>
                <c:pt idx="437">
                  <c:v>5.7355114319643397</c:v>
                </c:pt>
                <c:pt idx="438">
                  <c:v>5.7530848240843246</c:v>
                </c:pt>
                <c:pt idx="439">
                  <c:v>5.770660099812301</c:v>
                </c:pt>
                <c:pt idx="440">
                  <c:v>5.7882372391238128</c:v>
                </c:pt>
                <c:pt idx="441">
                  <c:v>5.8058162222051948</c:v>
                </c:pt>
                <c:pt idx="442">
                  <c:v>5.8233970294513933</c:v>
                </c:pt>
                <c:pt idx="443">
                  <c:v>5.8409796414638162</c:v>
                </c:pt>
                <c:pt idx="444">
                  <c:v>5.8585640390482014</c:v>
                </c:pt>
                <c:pt idx="445">
                  <c:v>5.8761502032125046</c:v>
                </c:pt>
                <c:pt idx="446">
                  <c:v>5.8937381151648127</c:v>
                </c:pt>
                <c:pt idx="447">
                  <c:v>5.9113277563112705</c:v>
                </c:pt>
                <c:pt idx="448">
                  <c:v>5.9289191082540356</c:v>
                </c:pt>
                <c:pt idx="449">
                  <c:v>5.9465121527892499</c:v>
                </c:pt>
                <c:pt idx="450">
                  <c:v>5.9641068719050301</c:v>
                </c:pt>
                <c:pt idx="451">
                  <c:v>5.9817032477794809</c:v>
                </c:pt>
                <c:pt idx="452">
                  <c:v>5.9993012627787268</c:v>
                </c:pt>
                <c:pt idx="453">
                  <c:v>6.0169008994549653</c:v>
                </c:pt>
                <c:pt idx="454">
                  <c:v>6.0345021405445323</c:v>
                </c:pt>
                <c:pt idx="455">
                  <c:v>6.0521049689660025</c:v>
                </c:pt>
                <c:pt idx="456">
                  <c:v>6.0697093678182865</c:v>
                </c:pt>
                <c:pt idx="457">
                  <c:v>6.08731532037877</c:v>
                </c:pt>
                <c:pt idx="458">
                  <c:v>6.1049228101014519</c:v>
                </c:pt>
                <c:pt idx="459">
                  <c:v>6.1225318206151149</c:v>
                </c:pt>
                <c:pt idx="460">
                  <c:v>6.1401423357215084</c:v>
                </c:pt>
                <c:pt idx="461">
                  <c:v>6.1577543393935503</c:v>
                </c:pt>
                <c:pt idx="462">
                  <c:v>6.1753678157735479</c:v>
                </c:pt>
                <c:pt idx="463">
                  <c:v>6.1929827491714375</c:v>
                </c:pt>
                <c:pt idx="464">
                  <c:v>6.2105991240630347</c:v>
                </c:pt>
                <c:pt idx="465">
                  <c:v>6.2282169250883133</c:v>
                </c:pt>
                <c:pt idx="466">
                  <c:v>6.245836137049694</c:v>
                </c:pt>
                <c:pt idx="467">
                  <c:v>6.2634567449103535</c:v>
                </c:pt>
                <c:pt idx="468">
                  <c:v>6.2810787337925467</c:v>
                </c:pt>
                <c:pt idx="469">
                  <c:v>6.2987020889759515</c:v>
                </c:pt>
                <c:pt idx="470">
                  <c:v>6.3163267958960256</c:v>
                </c:pt>
                <c:pt idx="471">
                  <c:v>6.3339528401423877</c:v>
                </c:pt>
                <c:pt idx="472">
                  <c:v>6.3515802074572001</c:v>
                </c:pt>
                <c:pt idx="473">
                  <c:v>6.3692088837335801</c:v>
                </c:pt>
                <c:pt idx="474">
                  <c:v>6.3868388550140267</c:v>
                </c:pt>
                <c:pt idx="475">
                  <c:v>6.404470107488863</c:v>
                </c:pt>
                <c:pt idx="476">
                  <c:v>6.4221026274946809</c:v>
                </c:pt>
                <c:pt idx="477">
                  <c:v>6.4397364015128264</c:v>
                </c:pt>
                <c:pt idx="478">
                  <c:v>6.4573714161678764</c:v>
                </c:pt>
                <c:pt idx="479">
                  <c:v>6.475007658226148</c:v>
                </c:pt>
                <c:pt idx="480">
                  <c:v>6.4926451145942128</c:v>
                </c:pt>
                <c:pt idx="481">
                  <c:v>6.5102837723174298</c:v>
                </c:pt>
                <c:pt idx="482">
                  <c:v>6.5279236185784963</c:v>
                </c:pt>
                <c:pt idx="483">
                  <c:v>6.5455646406960053</c:v>
                </c:pt>
                <c:pt idx="484">
                  <c:v>6.5632068261230252</c:v>
                </c:pt>
                <c:pt idx="485">
                  <c:v>6.5808501624456941</c:v>
                </c:pt>
                <c:pt idx="486">
                  <c:v>6.5984946373818216</c:v>
                </c:pt>
                <c:pt idx="487">
                  <c:v>6.6161402387795141</c:v>
                </c:pt>
                <c:pt idx="488">
                  <c:v>6.6337869546157986</c:v>
                </c:pt>
                <c:pt idx="489">
                  <c:v>6.6514347729952865</c:v>
                </c:pt>
                <c:pt idx="490">
                  <c:v>6.6690836821488251</c:v>
                </c:pt>
                <c:pt idx="491">
                  <c:v>6.6867336704321758</c:v>
                </c:pt>
                <c:pt idx="492">
                  <c:v>6.7043847263247063</c:v>
                </c:pt>
                <c:pt idx="493">
                  <c:v>6.722036838428088</c:v>
                </c:pt>
                <c:pt idx="494">
                  <c:v>6.7396899954650147</c:v>
                </c:pt>
                <c:pt idx="495">
                  <c:v>6.757344186277936</c:v>
                </c:pt>
                <c:pt idx="496">
                  <c:v>6.7749993998277951</c:v>
                </c:pt>
                <c:pt idx="497">
                  <c:v>6.7926556251927828</c:v>
                </c:pt>
                <c:pt idx="498">
                  <c:v>6.8103128515671107</c:v>
                </c:pt>
                <c:pt idx="499">
                  <c:v>6.8279710682597887</c:v>
                </c:pt>
                <c:pt idx="500">
                  <c:v>6.8456302646934182</c:v>
                </c:pt>
                <c:pt idx="501">
                  <c:v>6.8632904304029987</c:v>
                </c:pt>
                <c:pt idx="502">
                  <c:v>6.8809515550347422</c:v>
                </c:pt>
                <c:pt idx="503">
                  <c:v>6.898613628344914</c:v>
                </c:pt>
                <c:pt idx="504">
                  <c:v>6.9162766401986575</c:v>
                </c:pt>
                <c:pt idx="505">
                  <c:v>6.9339405805688656</c:v>
                </c:pt>
                <c:pt idx="506">
                  <c:v>6.9516054395350331</c:v>
                </c:pt>
                <c:pt idx="507">
                  <c:v>6.9692712072821452</c:v>
                </c:pt>
                <c:pt idx="508">
                  <c:v>6.98693787409956</c:v>
                </c:pt>
                <c:pt idx="509">
                  <c:v>7.0046054303799092</c:v>
                </c:pt>
                <c:pt idx="510">
                  <c:v>7.0222738666180176</c:v>
                </c:pt>
                <c:pt idx="511">
                  <c:v>7.0399431734098128</c:v>
                </c:pt>
                <c:pt idx="512">
                  <c:v>7.0576133414512734</c:v>
                </c:pt>
                <c:pt idx="513">
                  <c:v>7.0752843615373617</c:v>
                </c:pt>
                <c:pt idx="514">
                  <c:v>7.0929562245609947</c:v>
                </c:pt>
                <c:pt idx="515">
                  <c:v>7.1106289215119958</c:v>
                </c:pt>
                <c:pt idx="516">
                  <c:v>7.128302443476084</c:v>
                </c:pt>
                <c:pt idx="517">
                  <c:v>7.1459767816338591</c:v>
                </c:pt>
                <c:pt idx="518">
                  <c:v>7.1636519272597958</c:v>
                </c:pt>
                <c:pt idx="519">
                  <c:v>7.1813278717212601</c:v>
                </c:pt>
                <c:pt idx="520">
                  <c:v>7.1990046064775219</c:v>
                </c:pt>
                <c:pt idx="521">
                  <c:v>7.2166821230787912</c:v>
                </c:pt>
                <c:pt idx="522">
                  <c:v>7.2343604131652555</c:v>
                </c:pt>
                <c:pt idx="523">
                  <c:v>7.2520394684661271</c:v>
                </c:pt>
                <c:pt idx="524">
                  <c:v>7.2697192807987046</c:v>
                </c:pt>
                <c:pt idx="525">
                  <c:v>7.287399842067444</c:v>
                </c:pt>
                <c:pt idx="526">
                  <c:v>7.3050811442630348</c:v>
                </c:pt>
                <c:pt idx="527">
                  <c:v>7.3227631794614902</c:v>
                </c:pt>
                <c:pt idx="528">
                  <c:v>7.3404459398232422</c:v>
                </c:pt>
                <c:pt idx="529">
                  <c:v>7.3581294175922558</c:v>
                </c:pt>
                <c:pt idx="530">
                  <c:v>7.3758136050951393</c:v>
                </c:pt>
                <c:pt idx="531">
                  <c:v>7.3934984947402729</c:v>
                </c:pt>
                <c:pt idx="532">
                  <c:v>7.4111840790169436</c:v>
                </c:pt>
                <c:pt idx="533">
                  <c:v>7.4288703504944875</c:v>
                </c:pt>
                <c:pt idx="534">
                  <c:v>7.4465573018214455</c:v>
                </c:pt>
                <c:pt idx="535">
                  <c:v>7.4642449257247252</c:v>
                </c:pt>
                <c:pt idx="536">
                  <c:v>7.4819332150087705</c:v>
                </c:pt>
                <c:pt idx="537">
                  <c:v>7.499622162554739</c:v>
                </c:pt>
                <c:pt idx="538">
                  <c:v>7.5173117613196911</c:v>
                </c:pt>
                <c:pt idx="539">
                  <c:v>7.5350020043357864</c:v>
                </c:pt>
                <c:pt idx="540">
                  <c:v>7.5526928847094918</c:v>
                </c:pt>
                <c:pt idx="541">
                  <c:v>7.5703843956207875</c:v>
                </c:pt>
                <c:pt idx="542">
                  <c:v>7.5880765303223949</c:v>
                </c:pt>
                <c:pt idx="543">
                  <c:v>7.6057692821389997</c:v>
                </c:pt>
                <c:pt idx="544">
                  <c:v>7.6234626444664935</c:v>
                </c:pt>
                <c:pt idx="545">
                  <c:v>7.641156610771219</c:v>
                </c:pt>
                <c:pt idx="546">
                  <c:v>7.6588511745892216</c:v>
                </c:pt>
                <c:pt idx="547">
                  <c:v>7.6765463295255119</c:v>
                </c:pt>
                <c:pt idx="548">
                  <c:v>7.6942420692533311</c:v>
                </c:pt>
                <c:pt idx="549">
                  <c:v>7.7119383875134329</c:v>
                </c:pt>
                <c:pt idx="550">
                  <c:v>7.729635278113367</c:v>
                </c:pt>
                <c:pt idx="551">
                  <c:v>7.7473327349267622</c:v>
                </c:pt>
                <c:pt idx="552">
                  <c:v>7.7650307518926347</c:v>
                </c:pt>
                <c:pt idx="553">
                  <c:v>7.7827293230146921</c:v>
                </c:pt>
                <c:pt idx="554">
                  <c:v>7.800428442360646</c:v>
                </c:pt>
                <c:pt idx="555">
                  <c:v>7.8181281040615298</c:v>
                </c:pt>
                <c:pt idx="556">
                  <c:v>7.8358283023110316</c:v>
                </c:pt>
                <c:pt idx="557">
                  <c:v>7.8535290313648298</c:v>
                </c:pt>
                <c:pt idx="558">
                  <c:v>7.8712302855399292</c:v>
                </c:pt>
                <c:pt idx="559">
                  <c:v>7.8889320592140129</c:v>
                </c:pt>
                <c:pt idx="560">
                  <c:v>7.9066343468247977</c:v>
                </c:pt>
                <c:pt idx="561">
                  <c:v>7.9243371428694012</c:v>
                </c:pt>
                <c:pt idx="562">
                  <c:v>7.9420404419037016</c:v>
                </c:pt>
                <c:pt idx="563">
                  <c:v>7.9597442385417221</c:v>
                </c:pt>
                <c:pt idx="564">
                  <c:v>7.9774485274550058</c:v>
                </c:pt>
                <c:pt idx="565">
                  <c:v>7.9951533033720112</c:v>
                </c:pt>
                <c:pt idx="566">
                  <c:v>8.012858561077504</c:v>
                </c:pt>
                <c:pt idx="567">
                  <c:v>8.0305642954119616</c:v>
                </c:pt>
                <c:pt idx="568">
                  <c:v>8.0482705012709737</c:v>
                </c:pt>
                <c:pt idx="569">
                  <c:v>8.0659771736046633</c:v>
                </c:pt>
                <c:pt idx="570">
                  <c:v>8.083684307417105</c:v>
                </c:pt>
                <c:pt idx="571">
                  <c:v>8.1013918977657546</c:v>
                </c:pt>
                <c:pt idx="572">
                  <c:v>8.1190999397608774</c:v>
                </c:pt>
                <c:pt idx="573">
                  <c:v>8.1368084285649829</c:v>
                </c:pt>
                <c:pt idx="574">
                  <c:v>8.1545173593922762</c:v>
                </c:pt>
                <c:pt idx="575">
                  <c:v>8.1722267275081091</c:v>
                </c:pt>
                <c:pt idx="576">
                  <c:v>8.1899365282284293</c:v>
                </c:pt>
                <c:pt idx="577">
                  <c:v>8.2076467569192424</c:v>
                </c:pt>
                <c:pt idx="578">
                  <c:v>8.225357408996091</c:v>
                </c:pt>
                <c:pt idx="579">
                  <c:v>8.2430684799235134</c:v>
                </c:pt>
                <c:pt idx="580">
                  <c:v>8.2607799652145246</c:v>
                </c:pt>
                <c:pt idx="581">
                  <c:v>8.2784918604301083</c:v>
                </c:pt>
                <c:pt idx="582">
                  <c:v>8.2962041611787019</c:v>
                </c:pt>
                <c:pt idx="583">
                  <c:v>8.3139168631156934</c:v>
                </c:pt>
                <c:pt idx="584">
                  <c:v>8.3316299619429124</c:v>
                </c:pt>
                <c:pt idx="585">
                  <c:v>8.3493434534081459</c:v>
                </c:pt>
                <c:pt idx="586">
                  <c:v>8.3670573333046487</c:v>
                </c:pt>
                <c:pt idx="587">
                  <c:v>8.3847715974706531</c:v>
                </c:pt>
                <c:pt idx="588">
                  <c:v>8.4024862417888926</c:v>
                </c:pt>
                <c:pt idx="589">
                  <c:v>8.4202012621861293</c:v>
                </c:pt>
                <c:pt idx="590">
                  <c:v>8.4379166546326818</c:v>
                </c:pt>
                <c:pt idx="591">
                  <c:v>8.4556324151419648</c:v>
                </c:pt>
                <c:pt idx="592">
                  <c:v>8.473348539770031</c:v>
                </c:pt>
                <c:pt idx="593">
                  <c:v>8.4910650246151125</c:v>
                </c:pt>
                <c:pt idx="594">
                  <c:v>8.5087818658171734</c:v>
                </c:pt>
                <c:pt idx="595">
                  <c:v>8.5264990595574623</c:v>
                </c:pt>
                <c:pt idx="596">
                  <c:v>8.5442166020580821</c:v>
                </c:pt>
                <c:pt idx="597">
                  <c:v>8.5619344895815352</c:v>
                </c:pt>
                <c:pt idx="598">
                  <c:v>8.5796527184303173</c:v>
                </c:pt>
                <c:pt idx="599">
                  <c:v>8.5973712849464725</c:v>
                </c:pt>
                <c:pt idx="600">
                  <c:v>8.6150901855111837</c:v>
                </c:pt>
                <c:pt idx="601">
                  <c:v>8.6328094165443456</c:v>
                </c:pt>
                <c:pt idx="602">
                  <c:v>8.6505289745041587</c:v>
                </c:pt>
                <c:pt idx="603">
                  <c:v>8.6682488558867146</c:v>
                </c:pt>
                <c:pt idx="604">
                  <c:v>8.6859690572256039</c:v>
                </c:pt>
                <c:pt idx="605">
                  <c:v>8.7036895750915004</c:v>
                </c:pt>
                <c:pt idx="606">
                  <c:v>8.7214104060917741</c:v>
                </c:pt>
                <c:pt idx="607">
                  <c:v>8.7391315468700999</c:v>
                </c:pt>
                <c:pt idx="608">
                  <c:v>8.7568529941060742</c:v>
                </c:pt>
                <c:pt idx="609">
                  <c:v>8.7745747445148243</c:v>
                </c:pt>
                <c:pt idx="610">
                  <c:v>8.7922967948466315</c:v>
                </c:pt>
                <c:pt idx="611">
                  <c:v>8.8100191418865581</c:v>
                </c:pt>
                <c:pt idx="612">
                  <c:v>8.8277417824540763</c:v>
                </c:pt>
                <c:pt idx="613">
                  <c:v>8.8454647134026931</c:v>
                </c:pt>
                <c:pt idx="614">
                  <c:v>8.8631879316196027</c:v>
                </c:pt>
                <c:pt idx="615">
                  <c:v>8.8809114340253092</c:v>
                </c:pt>
                <c:pt idx="616">
                  <c:v>8.8986352175732879</c:v>
                </c:pt>
                <c:pt idx="617">
                  <c:v>8.9163592792496189</c:v>
                </c:pt>
                <c:pt idx="618">
                  <c:v>8.9340836160726536</c:v>
                </c:pt>
                <c:pt idx="619">
                  <c:v>8.9518082250926536</c:v>
                </c:pt>
                <c:pt idx="620">
                  <c:v>8.9695331033914645</c:v>
                </c:pt>
                <c:pt idx="621">
                  <c:v>8.9872582480821723</c:v>
                </c:pt>
                <c:pt idx="622">
                  <c:v>9.004983656308772</c:v>
                </c:pt>
                <c:pt idx="623">
                  <c:v>9.0227093252458328</c:v>
                </c:pt>
                <c:pt idx="624">
                  <c:v>9.0404352520981739</c:v>
                </c:pt>
                <c:pt idx="625">
                  <c:v>9.0581614341005494</c:v>
                </c:pt>
                <c:pt idx="626">
                  <c:v>9.0758878685173165</c:v>
                </c:pt>
                <c:pt idx="627">
                  <c:v>9.0936145526421228</c:v>
                </c:pt>
                <c:pt idx="628">
                  <c:v>9.1113414837976059</c:v>
                </c:pt>
                <c:pt idx="629">
                  <c:v>9.1290686593350614</c:v>
                </c:pt>
                <c:pt idx="630">
                  <c:v>9.1467960766341552</c:v>
                </c:pt>
                <c:pt idx="631">
                  <c:v>9.1645237331026141</c:v>
                </c:pt>
                <c:pt idx="632">
                  <c:v>9.1822516261759208</c:v>
                </c:pt>
                <c:pt idx="633">
                  <c:v>9.1999797533170309</c:v>
                </c:pt>
                <c:pt idx="634">
                  <c:v>9.2177081120160622</c:v>
                </c:pt>
                <c:pt idx="635">
                  <c:v>9.2354366997900215</c:v>
                </c:pt>
                <c:pt idx="636">
                  <c:v>9.253165514182502</c:v>
                </c:pt>
                <c:pt idx="637">
                  <c:v>9.2708945527634103</c:v>
                </c:pt>
                <c:pt idx="638">
                  <c:v>9.2886238131286838</c:v>
                </c:pt>
                <c:pt idx="639">
                  <c:v>9.3063532929000008</c:v>
                </c:pt>
                <c:pt idx="640">
                  <c:v>9.3240829897245252</c:v>
                </c:pt>
                <c:pt idx="641">
                  <c:v>9.3418129012746132</c:v>
                </c:pt>
                <c:pt idx="642">
                  <c:v>9.3595430252475662</c:v>
                </c:pt>
                <c:pt idx="643">
                  <c:v>9.377273359365347</c:v>
                </c:pt>
                <c:pt idx="644">
                  <c:v>9.3950039013743201</c:v>
                </c:pt>
                <c:pt idx="645">
                  <c:v>9.4127346490449959</c:v>
                </c:pt>
                <c:pt idx="646">
                  <c:v>9.4304656001717646</c:v>
                </c:pt>
                <c:pt idx="647">
                  <c:v>9.4481967525726542</c:v>
                </c:pt>
                <c:pt idx="648">
                  <c:v>9.4659281040890519</c:v>
                </c:pt>
                <c:pt idx="649">
                  <c:v>9.483659652585489</c:v>
                </c:pt>
                <c:pt idx="650">
                  <c:v>9.5013913959493674</c:v>
                </c:pt>
                <c:pt idx="651">
                  <c:v>9.5191233320907269</c:v>
                </c:pt>
                <c:pt idx="652">
                  <c:v>9.5368554589419947</c:v>
                </c:pt>
                <c:pt idx="653">
                  <c:v>9.5545877744577616</c:v>
                </c:pt>
                <c:pt idx="654">
                  <c:v>9.5723202766145228</c:v>
                </c:pt>
                <c:pt idx="655">
                  <c:v>9.5900529634104608</c:v>
                </c:pt>
                <c:pt idx="656">
                  <c:v>9.6077858328652095</c:v>
                </c:pt>
                <c:pt idx="657">
                  <c:v>9.6255188830196197</c:v>
                </c:pt>
                <c:pt idx="658">
                  <c:v>9.6432521119355403</c:v>
                </c:pt>
                <c:pt idx="659">
                  <c:v>9.6609855176955861</c:v>
                </c:pt>
                <c:pt idx="660">
                  <c:v>9.6787190984029152</c:v>
                </c:pt>
                <c:pt idx="661">
                  <c:v>9.6964528521810234</c:v>
                </c:pt>
                <c:pt idx="662">
                  <c:v>9.714186777173504</c:v>
                </c:pt>
                <c:pt idx="663">
                  <c:v>9.7319208715438563</c:v>
                </c:pt>
                <c:pt idx="664">
                  <c:v>9.7496551334752546</c:v>
                </c:pt>
                <c:pt idx="665">
                  <c:v>9.7673895611703454</c:v>
                </c:pt>
                <c:pt idx="666">
                  <c:v>9.7851241528510347</c:v>
                </c:pt>
                <c:pt idx="667">
                  <c:v>9.8028589067582939</c:v>
                </c:pt>
                <c:pt idx="668">
                  <c:v>9.8205938211519399</c:v>
                </c:pt>
                <c:pt idx="669">
                  <c:v>9.8383288943104414</c:v>
                </c:pt>
                <c:pt idx="670">
                  <c:v>9.8560641245307252</c:v>
                </c:pt>
                <c:pt idx="671">
                  <c:v>9.8737995101279648</c:v>
                </c:pt>
                <c:pt idx="672">
                  <c:v>9.8915350494353937</c:v>
                </c:pt>
                <c:pt idx="673">
                  <c:v>9.9092707408041143</c:v>
                </c:pt>
                <c:pt idx="674">
                  <c:v>9.9270065826029033</c:v>
                </c:pt>
                <c:pt idx="675">
                  <c:v>9.9447425732180186</c:v>
                </c:pt>
                <c:pt idx="676">
                  <c:v>9.9624787110530164</c:v>
                </c:pt>
                <c:pt idx="677">
                  <c:v>9.9802149945285716</c:v>
                </c:pt>
                <c:pt idx="678">
                  <c:v>9.9979514220822843</c:v>
                </c:pt>
                <c:pt idx="679">
                  <c:v>10.015687992168504</c:v>
                </c:pt>
                <c:pt idx="680">
                  <c:v>10.033424703258147</c:v>
                </c:pt>
                <c:pt idx="681">
                  <c:v>10.051161553838527</c:v>
                </c:pt>
                <c:pt idx="682">
                  <c:v>10.068898542413173</c:v>
                </c:pt>
                <c:pt idx="683">
                  <c:v>10.08663566750165</c:v>
                </c:pt>
                <c:pt idx="684">
                  <c:v>10.104372927639401</c:v>
                </c:pt>
                <c:pt idx="685">
                  <c:v>10.122110321377574</c:v>
                </c:pt>
                <c:pt idx="686">
                  <c:v>10.139847847282839</c:v>
                </c:pt>
                <c:pt idx="687">
                  <c:v>10.15758550393724</c:v>
                </c:pt>
                <c:pt idx="688">
                  <c:v>10.175323289938023</c:v>
                </c:pt>
                <c:pt idx="689">
                  <c:v>10.19306120389747</c:v>
                </c:pt>
                <c:pt idx="690">
                  <c:v>10.210799244442743</c:v>
                </c:pt>
                <c:pt idx="691">
                  <c:v>10.228537410215731</c:v>
                </c:pt>
                <c:pt idx="692">
                  <c:v>10.24627569987287</c:v>
                </c:pt>
                <c:pt idx="693">
                  <c:v>10.264014112085011</c:v>
                </c:pt>
                <c:pt idx="694">
                  <c:v>10.281752645537257</c:v>
                </c:pt>
                <c:pt idx="695">
                  <c:v>10.299491298928803</c:v>
                </c:pt>
                <c:pt idx="696">
                  <c:v>10.3172300709728</c:v>
                </c:pt>
                <c:pt idx="697">
                  <c:v>10.334968960396193</c:v>
                </c:pt>
              </c:numCache>
            </c:numRef>
          </c:xVal>
          <c:yVal>
            <c:numRef>
              <c:f>Non_Linear_Model_With_Slip!$H$3:$H$700</c:f>
              <c:numCache>
                <c:formatCode>General</c:formatCode>
                <c:ptCount val="698"/>
                <c:pt idx="0">
                  <c:v>0</c:v>
                </c:pt>
                <c:pt idx="1">
                  <c:v>1.2823237294201861</c:v>
                </c:pt>
                <c:pt idx="2">
                  <c:v>2.5646474588403723</c:v>
                </c:pt>
                <c:pt idx="3">
                  <c:v>3.8469711882605586</c:v>
                </c:pt>
                <c:pt idx="4">
                  <c:v>5.1292949176807445</c:v>
                </c:pt>
                <c:pt idx="5">
                  <c:v>6.4116186471009309</c:v>
                </c:pt>
                <c:pt idx="6">
                  <c:v>7.6939423765211163</c:v>
                </c:pt>
                <c:pt idx="7">
                  <c:v>8.9762661059413045</c:v>
                </c:pt>
                <c:pt idx="8">
                  <c:v>10.258589835361494</c:v>
                </c:pt>
                <c:pt idx="9">
                  <c:v>11.540913564781684</c:v>
                </c:pt>
                <c:pt idx="10">
                  <c:v>12.823237294201869</c:v>
                </c:pt>
                <c:pt idx="11">
                  <c:v>14.105561023622055</c:v>
                </c:pt>
                <c:pt idx="12">
                  <c:v>15.387884753042245</c:v>
                </c:pt>
                <c:pt idx="13">
                  <c:v>16.670208482462435</c:v>
                </c:pt>
                <c:pt idx="14">
                  <c:v>17.952532211882623</c:v>
                </c:pt>
                <c:pt idx="15">
                  <c:v>19.234855941302815</c:v>
                </c:pt>
                <c:pt idx="16">
                  <c:v>20.517179670723003</c:v>
                </c:pt>
                <c:pt idx="17">
                  <c:v>21.799503400143195</c:v>
                </c:pt>
                <c:pt idx="18">
                  <c:v>23.081827129563383</c:v>
                </c:pt>
                <c:pt idx="19">
                  <c:v>24.364150858983571</c:v>
                </c:pt>
                <c:pt idx="20">
                  <c:v>25.646474588403763</c:v>
                </c:pt>
                <c:pt idx="21">
                  <c:v>26.928798317823937</c:v>
                </c:pt>
                <c:pt idx="22">
                  <c:v>28.211122047244093</c:v>
                </c:pt>
                <c:pt idx="23">
                  <c:v>29.493445776664267</c:v>
                </c:pt>
                <c:pt idx="24">
                  <c:v>30.775769506084458</c:v>
                </c:pt>
                <c:pt idx="25">
                  <c:v>32.05809323550465</c:v>
                </c:pt>
                <c:pt idx="26">
                  <c:v>33.340416964924835</c:v>
                </c:pt>
                <c:pt idx="27">
                  <c:v>34.622740694345026</c:v>
                </c:pt>
                <c:pt idx="28">
                  <c:v>35.905064423765218</c:v>
                </c:pt>
                <c:pt idx="29">
                  <c:v>37.187388153185374</c:v>
                </c:pt>
                <c:pt idx="30">
                  <c:v>38.469711882605502</c:v>
                </c:pt>
                <c:pt idx="31">
                  <c:v>39.75203561202563</c:v>
                </c:pt>
                <c:pt idx="32">
                  <c:v>41.03435934144575</c:v>
                </c:pt>
                <c:pt idx="33">
                  <c:v>42.316683070865878</c:v>
                </c:pt>
                <c:pt idx="34">
                  <c:v>43.599006800286006</c:v>
                </c:pt>
                <c:pt idx="35">
                  <c:v>44.881330529706133</c:v>
                </c:pt>
                <c:pt idx="36">
                  <c:v>46.163654259126254</c:v>
                </c:pt>
                <c:pt idx="37">
                  <c:v>47.445977988546382</c:v>
                </c:pt>
                <c:pt idx="38">
                  <c:v>48.728301717966509</c:v>
                </c:pt>
                <c:pt idx="39">
                  <c:v>50.010625447386637</c:v>
                </c:pt>
                <c:pt idx="40">
                  <c:v>51.292949176806758</c:v>
                </c:pt>
                <c:pt idx="41">
                  <c:v>52.575272906226886</c:v>
                </c:pt>
                <c:pt idx="42">
                  <c:v>53.857596635647013</c:v>
                </c:pt>
                <c:pt idx="43">
                  <c:v>55.139920365067205</c:v>
                </c:pt>
                <c:pt idx="44">
                  <c:v>56.422244094487453</c:v>
                </c:pt>
                <c:pt idx="45">
                  <c:v>57.704567823907709</c:v>
                </c:pt>
                <c:pt idx="46">
                  <c:v>58.986891553327965</c:v>
                </c:pt>
                <c:pt idx="47">
                  <c:v>60.269215282748213</c:v>
                </c:pt>
                <c:pt idx="48">
                  <c:v>61.551539012168469</c:v>
                </c:pt>
                <c:pt idx="49">
                  <c:v>62.833862741588725</c:v>
                </c:pt>
                <c:pt idx="50">
                  <c:v>64.116186471008973</c:v>
                </c:pt>
                <c:pt idx="51">
                  <c:v>65.398510200429229</c:v>
                </c:pt>
                <c:pt idx="52">
                  <c:v>66.680833929849484</c:v>
                </c:pt>
                <c:pt idx="53">
                  <c:v>67.96315765926974</c:v>
                </c:pt>
                <c:pt idx="54">
                  <c:v>69.245481388689996</c:v>
                </c:pt>
                <c:pt idx="55">
                  <c:v>70.527805118110237</c:v>
                </c:pt>
                <c:pt idx="56">
                  <c:v>71.810128847530493</c:v>
                </c:pt>
                <c:pt idx="57">
                  <c:v>73.092452576950748</c:v>
                </c:pt>
                <c:pt idx="58">
                  <c:v>74.374776306371004</c:v>
                </c:pt>
                <c:pt idx="59">
                  <c:v>75.657100035791004</c:v>
                </c:pt>
                <c:pt idx="60">
                  <c:v>76.939423765210748</c:v>
                </c:pt>
                <c:pt idx="61">
                  <c:v>78.22174749463062</c:v>
                </c:pt>
                <c:pt idx="62">
                  <c:v>79.50407122405062</c:v>
                </c:pt>
                <c:pt idx="63">
                  <c:v>80.786394953470619</c:v>
                </c:pt>
                <c:pt idx="64">
                  <c:v>82.068718682890619</c:v>
                </c:pt>
                <c:pt idx="65">
                  <c:v>83.351042412310619</c:v>
                </c:pt>
                <c:pt idx="66">
                  <c:v>84.633366141730619</c:v>
                </c:pt>
                <c:pt idx="67">
                  <c:v>85.915689871150605</c:v>
                </c:pt>
                <c:pt idx="68">
                  <c:v>87.198013600570604</c:v>
                </c:pt>
                <c:pt idx="69">
                  <c:v>88.480337329990604</c:v>
                </c:pt>
                <c:pt idx="70">
                  <c:v>89.762661059410604</c:v>
                </c:pt>
                <c:pt idx="71">
                  <c:v>91.044984788830604</c:v>
                </c:pt>
                <c:pt idx="72">
                  <c:v>92.327308518250604</c:v>
                </c:pt>
                <c:pt idx="73">
                  <c:v>93.609632247670604</c:v>
                </c:pt>
                <c:pt idx="74">
                  <c:v>94.891955977090603</c:v>
                </c:pt>
                <c:pt idx="75">
                  <c:v>96.174279706510603</c:v>
                </c:pt>
                <c:pt idx="76">
                  <c:v>97.456603435930603</c:v>
                </c:pt>
                <c:pt idx="77">
                  <c:v>98.738927165350603</c:v>
                </c:pt>
                <c:pt idx="78">
                  <c:v>100.0212508947706</c:v>
                </c:pt>
                <c:pt idx="79">
                  <c:v>101.3035746241906</c:v>
                </c:pt>
                <c:pt idx="80">
                  <c:v>102.5858983536106</c:v>
                </c:pt>
                <c:pt idx="81">
                  <c:v>103.8682220830306</c:v>
                </c:pt>
                <c:pt idx="82">
                  <c:v>105.1505458124506</c:v>
                </c:pt>
                <c:pt idx="83">
                  <c:v>106.4328695418706</c:v>
                </c:pt>
                <c:pt idx="84">
                  <c:v>107.71519327129059</c:v>
                </c:pt>
                <c:pt idx="85">
                  <c:v>108.99751700071059</c:v>
                </c:pt>
                <c:pt idx="86">
                  <c:v>110.27984073013059</c:v>
                </c:pt>
                <c:pt idx="87">
                  <c:v>111.56216445955059</c:v>
                </c:pt>
                <c:pt idx="88">
                  <c:v>112.84448818897059</c:v>
                </c:pt>
                <c:pt idx="89">
                  <c:v>114.12681191839059</c:v>
                </c:pt>
                <c:pt idx="90">
                  <c:v>115.40913564781059</c:v>
                </c:pt>
                <c:pt idx="91">
                  <c:v>116.69145937723059</c:v>
                </c:pt>
                <c:pt idx="92">
                  <c:v>117.97378310665059</c:v>
                </c:pt>
                <c:pt idx="93">
                  <c:v>119.25610683607059</c:v>
                </c:pt>
                <c:pt idx="94">
                  <c:v>120.53843056549059</c:v>
                </c:pt>
                <c:pt idx="95">
                  <c:v>121.65146341463425</c:v>
                </c:pt>
                <c:pt idx="96">
                  <c:v>122.76449626377791</c:v>
                </c:pt>
                <c:pt idx="97">
                  <c:v>124.04681999319791</c:v>
                </c:pt>
                <c:pt idx="98">
                  <c:v>125.32914372261791</c:v>
                </c:pt>
                <c:pt idx="99">
                  <c:v>126.61146745203791</c:v>
                </c:pt>
                <c:pt idx="100">
                  <c:v>127.89379118145791</c:v>
                </c:pt>
                <c:pt idx="101">
                  <c:v>129.17611491087791</c:v>
                </c:pt>
                <c:pt idx="102">
                  <c:v>130.45843864029791</c:v>
                </c:pt>
                <c:pt idx="103">
                  <c:v>131.74076236971791</c:v>
                </c:pt>
                <c:pt idx="104">
                  <c:v>133.02308609913791</c:v>
                </c:pt>
                <c:pt idx="105">
                  <c:v>134.30540982855791</c:v>
                </c:pt>
                <c:pt idx="106">
                  <c:v>135.58773355797791</c:v>
                </c:pt>
                <c:pt idx="107">
                  <c:v>136.87005728739791</c:v>
                </c:pt>
                <c:pt idx="108">
                  <c:v>138.15238101681791</c:v>
                </c:pt>
                <c:pt idx="109">
                  <c:v>139.43470474623791</c:v>
                </c:pt>
                <c:pt idx="110">
                  <c:v>140.71702847565791</c:v>
                </c:pt>
                <c:pt idx="111">
                  <c:v>141.99935220507791</c:v>
                </c:pt>
                <c:pt idx="112">
                  <c:v>143.28167593449791</c:v>
                </c:pt>
                <c:pt idx="113">
                  <c:v>144.56399966391791</c:v>
                </c:pt>
                <c:pt idx="114">
                  <c:v>145.84632339333791</c:v>
                </c:pt>
                <c:pt idx="115">
                  <c:v>147.12864712275791</c:v>
                </c:pt>
                <c:pt idx="116">
                  <c:v>148.41097085217791</c:v>
                </c:pt>
                <c:pt idx="117">
                  <c:v>149.69329458159791</c:v>
                </c:pt>
                <c:pt idx="118">
                  <c:v>150.97561831101791</c:v>
                </c:pt>
                <c:pt idx="119">
                  <c:v>152.25794204043891</c:v>
                </c:pt>
                <c:pt idx="120">
                  <c:v>153.54026576985993</c:v>
                </c:pt>
                <c:pt idx="121">
                  <c:v>154.82258949928044</c:v>
                </c:pt>
                <c:pt idx="122">
                  <c:v>156.10491322870146</c:v>
                </c:pt>
                <c:pt idx="123">
                  <c:v>157.38723695812246</c:v>
                </c:pt>
                <c:pt idx="124">
                  <c:v>158.66956068754348</c:v>
                </c:pt>
                <c:pt idx="125">
                  <c:v>159.9518844169645</c:v>
                </c:pt>
                <c:pt idx="126">
                  <c:v>161.23420814638553</c:v>
                </c:pt>
                <c:pt idx="127">
                  <c:v>162.51653187580652</c:v>
                </c:pt>
                <c:pt idx="128">
                  <c:v>163.79885560522754</c:v>
                </c:pt>
                <c:pt idx="129">
                  <c:v>165.08117933464857</c:v>
                </c:pt>
                <c:pt idx="130">
                  <c:v>166.36350306406959</c:v>
                </c:pt>
                <c:pt idx="131">
                  <c:v>167.64582679349058</c:v>
                </c:pt>
                <c:pt idx="132">
                  <c:v>168.92815052291161</c:v>
                </c:pt>
                <c:pt idx="133">
                  <c:v>170.21047425233263</c:v>
                </c:pt>
                <c:pt idx="134">
                  <c:v>171.49279798175365</c:v>
                </c:pt>
                <c:pt idx="135">
                  <c:v>172.77512171117468</c:v>
                </c:pt>
                <c:pt idx="136">
                  <c:v>174.05744544059567</c:v>
                </c:pt>
                <c:pt idx="137">
                  <c:v>175.33976917001669</c:v>
                </c:pt>
                <c:pt idx="138">
                  <c:v>176.62209289943772</c:v>
                </c:pt>
                <c:pt idx="139">
                  <c:v>177.90441662885874</c:v>
                </c:pt>
                <c:pt idx="140">
                  <c:v>179.18674035827974</c:v>
                </c:pt>
                <c:pt idx="141">
                  <c:v>180.46906408770076</c:v>
                </c:pt>
                <c:pt idx="142">
                  <c:v>181.75138781712178</c:v>
                </c:pt>
                <c:pt idx="143">
                  <c:v>183.0337115465428</c:v>
                </c:pt>
                <c:pt idx="144">
                  <c:v>184.3160352759638</c:v>
                </c:pt>
                <c:pt idx="145">
                  <c:v>184.51247560975568</c:v>
                </c:pt>
                <c:pt idx="146">
                  <c:v>184.5177649872123</c:v>
                </c:pt>
                <c:pt idx="147">
                  <c:v>185.41428539816303</c:v>
                </c:pt>
                <c:pt idx="148">
                  <c:v>186.30381353311222</c:v>
                </c:pt>
                <c:pt idx="149">
                  <c:v>187.18637077273323</c:v>
                </c:pt>
                <c:pt idx="150">
                  <c:v>188.06197910956581</c:v>
                </c:pt>
                <c:pt idx="151">
                  <c:v>188.93066113382955</c:v>
                </c:pt>
                <c:pt idx="152">
                  <c:v>189.79244001932088</c:v>
                </c:pt>
                <c:pt idx="153">
                  <c:v>190.64733950935275</c:v>
                </c:pt>
                <c:pt idx="154">
                  <c:v>191.49538390278693</c:v>
                </c:pt>
                <c:pt idx="155">
                  <c:v>192.33659804015772</c:v>
                </c:pt>
                <c:pt idx="156">
                  <c:v>193.17100728984383</c:v>
                </c:pt>
                <c:pt idx="157">
                  <c:v>193.99863753437191</c:v>
                </c:pt>
                <c:pt idx="158">
                  <c:v>194.81951515679498</c:v>
                </c:pt>
                <c:pt idx="159">
                  <c:v>195.63366702716493</c:v>
                </c:pt>
                <c:pt idx="160">
                  <c:v>196.4411204891021</c:v>
                </c:pt>
                <c:pt idx="161">
                  <c:v>197.24190334648958</c:v>
                </c:pt>
                <c:pt idx="162">
                  <c:v>198.03604385026441</c:v>
                </c:pt>
                <c:pt idx="163">
                  <c:v>198.82357068531658</c:v>
                </c:pt>
                <c:pt idx="164">
                  <c:v>199.60451295751719</c:v>
                </c:pt>
                <c:pt idx="165">
                  <c:v>200.37890018085221</c:v>
                </c:pt>
                <c:pt idx="166">
                  <c:v>201.14676226467668</c:v>
                </c:pt>
                <c:pt idx="167">
                  <c:v>201.90812950109265</c:v>
                </c:pt>
                <c:pt idx="168">
                  <c:v>202.66303255247985</c:v>
                </c:pt>
                <c:pt idx="169">
                  <c:v>203.41150243912409</c:v>
                </c:pt>
                <c:pt idx="170">
                  <c:v>204.1535705269909</c:v>
                </c:pt>
                <c:pt idx="171">
                  <c:v>204.88926851562667</c:v>
                </c:pt>
                <c:pt idx="172">
                  <c:v>205.61862842619868</c:v>
                </c:pt>
                <c:pt idx="173">
                  <c:v>206.34168258969132</c:v>
                </c:pt>
                <c:pt idx="174">
                  <c:v>207.05846363519746</c:v>
                </c:pt>
                <c:pt idx="175">
                  <c:v>207.76900447839722</c:v>
                </c:pt>
                <c:pt idx="176">
                  <c:v>208.47333831015885</c:v>
                </c:pt>
                <c:pt idx="177">
                  <c:v>209.17149858528379</c:v>
                </c:pt>
                <c:pt idx="178">
                  <c:v>209.86351901141902</c:v>
                </c:pt>
                <c:pt idx="179">
                  <c:v>210.54943353807667</c:v>
                </c:pt>
                <c:pt idx="180">
                  <c:v>211.22927634582706</c:v>
                </c:pt>
                <c:pt idx="181">
                  <c:v>211.90308183564815</c:v>
                </c:pt>
                <c:pt idx="182">
                  <c:v>212.57088461840516</c:v>
                </c:pt>
                <c:pt idx="183">
                  <c:v>213.23271950450118</c:v>
                </c:pt>
                <c:pt idx="184">
                  <c:v>213.88862149366008</c:v>
                </c:pt>
                <c:pt idx="185">
                  <c:v>214.53862576487614</c:v>
                </c:pt>
                <c:pt idx="186">
                  <c:v>215.1827676665223</c:v>
                </c:pt>
                <c:pt idx="187">
                  <c:v>215.82108270658273</c:v>
                </c:pt>
                <c:pt idx="188">
                  <c:v>216.45360654305213</c:v>
                </c:pt>
                <c:pt idx="189">
                  <c:v>217.08037497451187</c:v>
                </c:pt>
                <c:pt idx="190">
                  <c:v>217.70142393084066</c:v>
                </c:pt>
                <c:pt idx="191">
                  <c:v>218.31678946407973</c:v>
                </c:pt>
                <c:pt idx="192">
                  <c:v>218.92650773944442</c:v>
                </c:pt>
                <c:pt idx="193">
                  <c:v>219.53061502649663</c:v>
                </c:pt>
                <c:pt idx="194">
                  <c:v>220.12914769048805</c:v>
                </c:pt>
                <c:pt idx="195">
                  <c:v>220.72214218381538</c:v>
                </c:pt>
                <c:pt idx="196">
                  <c:v>221.30963503766668</c:v>
                </c:pt>
                <c:pt idx="197">
                  <c:v>221.89166285382052</c:v>
                </c:pt>
                <c:pt idx="198">
                  <c:v>222.46826229656071</c:v>
                </c:pt>
                <c:pt idx="199">
                  <c:v>223.03947008476857</c:v>
                </c:pt>
                <c:pt idx="200">
                  <c:v>223.6053229841794</c:v>
                </c:pt>
                <c:pt idx="201">
                  <c:v>224.16585779976151</c:v>
                </c:pt>
                <c:pt idx="202">
                  <c:v>224.72111136824961</c:v>
                </c:pt>
                <c:pt idx="203">
                  <c:v>225.271120550841</c:v>
                </c:pt>
                <c:pt idx="204">
                  <c:v>225.81592222602404</c:v>
                </c:pt>
                <c:pt idx="205">
                  <c:v>226.35555328256532</c:v>
                </c:pt>
                <c:pt idx="206">
                  <c:v>226.89005061265945</c:v>
                </c:pt>
                <c:pt idx="207">
                  <c:v>227.41945110516869</c:v>
                </c:pt>
                <c:pt idx="208">
                  <c:v>227.94379163904927</c:v>
                </c:pt>
                <c:pt idx="209">
                  <c:v>227.9702804878045</c:v>
                </c:pt>
                <c:pt idx="210">
                  <c:v>227.87734166067881</c:v>
                </c:pt>
                <c:pt idx="211">
                  <c:v>227.9702804878045</c:v>
                </c:pt>
                <c:pt idx="212">
                  <c:v>228.062328865268</c:v>
                </c:pt>
                <c:pt idx="213">
                  <c:v>228.34216400633326</c:v>
                </c:pt>
                <c:pt idx="214">
                  <c:v>228.61931369643057</c:v>
                </c:pt>
                <c:pt idx="215">
                  <c:v>228.89380049379329</c:v>
                </c:pt>
                <c:pt idx="216">
                  <c:v>229.16564683252108</c:v>
                </c:pt>
                <c:pt idx="217">
                  <c:v>229.43487502185323</c:v>
                </c:pt>
                <c:pt idx="218">
                  <c:v>229.70150724547716</c:v>
                </c:pt>
                <c:pt idx="219">
                  <c:v>229.96556556088345</c:v>
                </c:pt>
                <c:pt idx="220">
                  <c:v>230.22707189873103</c:v>
                </c:pt>
                <c:pt idx="221">
                  <c:v>230.48604806228363</c:v>
                </c:pt>
                <c:pt idx="222">
                  <c:v>230.74251572689712</c:v>
                </c:pt>
                <c:pt idx="223">
                  <c:v>230.99649643947433</c:v>
                </c:pt>
                <c:pt idx="224">
                  <c:v>231.2480116179868</c:v>
                </c:pt>
                <c:pt idx="225">
                  <c:v>231.49708255108223</c:v>
                </c:pt>
                <c:pt idx="226">
                  <c:v>231.74373039766334</c:v>
                </c:pt>
                <c:pt idx="227">
                  <c:v>231.98797618649928</c:v>
                </c:pt>
                <c:pt idx="228">
                  <c:v>232.22984081588373</c:v>
                </c:pt>
                <c:pt idx="229">
                  <c:v>232.46934505335838</c:v>
                </c:pt>
                <c:pt idx="230">
                  <c:v>232.70650953542801</c:v>
                </c:pt>
                <c:pt idx="231">
                  <c:v>232.94135476728786</c:v>
                </c:pt>
                <c:pt idx="232">
                  <c:v>233.17390112262024</c:v>
                </c:pt>
                <c:pt idx="233">
                  <c:v>233.40416884340522</c:v>
                </c:pt>
                <c:pt idx="234">
                  <c:v>233.6321780397702</c:v>
                </c:pt>
                <c:pt idx="235">
                  <c:v>233.85794868983319</c:v>
                </c:pt>
                <c:pt idx="236">
                  <c:v>234.0815006396011</c:v>
                </c:pt>
                <c:pt idx="237">
                  <c:v>234.30285360290668</c:v>
                </c:pt>
                <c:pt idx="238">
                  <c:v>234.52202716133925</c:v>
                </c:pt>
                <c:pt idx="239">
                  <c:v>234.7390407642022</c:v>
                </c:pt>
                <c:pt idx="240">
                  <c:v>234.95391372850864</c:v>
                </c:pt>
                <c:pt idx="241">
                  <c:v>235.16666523902032</c:v>
                </c:pt>
                <c:pt idx="242">
                  <c:v>235.37731434826571</c:v>
                </c:pt>
                <c:pt idx="243">
                  <c:v>235.58587997660936</c:v>
                </c:pt>
                <c:pt idx="244">
                  <c:v>235.79238091233722</c:v>
                </c:pt>
                <c:pt idx="245">
                  <c:v>235.99683581176254</c:v>
                </c:pt>
                <c:pt idx="246">
                  <c:v>236.19926319935186</c:v>
                </c:pt>
                <c:pt idx="247">
                  <c:v>236.3996814678635</c:v>
                </c:pt>
                <c:pt idx="248">
                  <c:v>236.59810887853058</c:v>
                </c:pt>
                <c:pt idx="249">
                  <c:v>236.79456356124217</c:v>
                </c:pt>
                <c:pt idx="250">
                  <c:v>236.98906351473852</c:v>
                </c:pt>
                <c:pt idx="251">
                  <c:v>237.18162660685107</c:v>
                </c:pt>
                <c:pt idx="252">
                  <c:v>237.37227057473459</c:v>
                </c:pt>
                <c:pt idx="253">
                  <c:v>237.56101302512133</c:v>
                </c:pt>
                <c:pt idx="254">
                  <c:v>237.74787143461191</c:v>
                </c:pt>
                <c:pt idx="255">
                  <c:v>237.93286314996035</c:v>
                </c:pt>
                <c:pt idx="256">
                  <c:v>238.11600538838715</c:v>
                </c:pt>
                <c:pt idx="257">
                  <c:v>238.29731523787851</c:v>
                </c:pt>
                <c:pt idx="258">
                  <c:v>238.47680965755248</c:v>
                </c:pt>
                <c:pt idx="259">
                  <c:v>238.65450547801296</c:v>
                </c:pt>
                <c:pt idx="260">
                  <c:v>238.83041940169562</c:v>
                </c:pt>
                <c:pt idx="261">
                  <c:v>239.00456800327467</c:v>
                </c:pt>
                <c:pt idx="262">
                  <c:v>239.17696773004954</c:v>
                </c:pt>
                <c:pt idx="263">
                  <c:v>239.3476349023436</c:v>
                </c:pt>
                <c:pt idx="264">
                  <c:v>239.51658571393543</c:v>
                </c:pt>
                <c:pt idx="265">
                  <c:v>239.68383623248198</c:v>
                </c:pt>
                <c:pt idx="266">
                  <c:v>239.84940239996632</c:v>
                </c:pt>
                <c:pt idx="267">
                  <c:v>240.01330003316531</c:v>
                </c:pt>
                <c:pt idx="268">
                  <c:v>240.17554482410551</c:v>
                </c:pt>
                <c:pt idx="269">
                  <c:v>240.33615234053519</c:v>
                </c:pt>
                <c:pt idx="270">
                  <c:v>240.49513802642875</c:v>
                </c:pt>
                <c:pt idx="271">
                  <c:v>240.65251720248321</c:v>
                </c:pt>
                <c:pt idx="272">
                  <c:v>240.80830506660246</c:v>
                </c:pt>
                <c:pt idx="273">
                  <c:v>240.96251669442614</c:v>
                </c:pt>
                <c:pt idx="274">
                  <c:v>241.11516703987084</c:v>
                </c:pt>
                <c:pt idx="275">
                  <c:v>241.26627093565094</c:v>
                </c:pt>
                <c:pt idx="276">
                  <c:v>241.41584309381983</c:v>
                </c:pt>
                <c:pt idx="277">
                  <c:v>241.56389810633132</c:v>
                </c:pt>
                <c:pt idx="278">
                  <c:v>241.7104504455809</c:v>
                </c:pt>
                <c:pt idx="279">
                  <c:v>241.85551446497939</c:v>
                </c:pt>
                <c:pt idx="280">
                  <c:v>241.99910439952677</c:v>
                </c:pt>
                <c:pt idx="281">
                  <c:v>242.14123436639798</c:v>
                </c:pt>
                <c:pt idx="282">
                  <c:v>242.28191836552082</c:v>
                </c:pt>
                <c:pt idx="283">
                  <c:v>242.42117028014962</c:v>
                </c:pt>
                <c:pt idx="284">
                  <c:v>242.55900387750003</c:v>
                </c:pt>
                <c:pt idx="285">
                  <c:v>242.695432809339</c:v>
                </c:pt>
                <c:pt idx="286">
                  <c:v>242.83047061257875</c:v>
                </c:pt>
                <c:pt idx="287">
                  <c:v>242.96413070990369</c:v>
                </c:pt>
                <c:pt idx="288">
                  <c:v>243.09642641038442</c:v>
                </c:pt>
                <c:pt idx="289">
                  <c:v>243.22737091010475</c:v>
                </c:pt>
                <c:pt idx="290">
                  <c:v>243.35697729278797</c:v>
                </c:pt>
                <c:pt idx="291">
                  <c:v>243.48525853043597</c:v>
                </c:pt>
                <c:pt idx="292">
                  <c:v>243.61222748394346</c:v>
                </c:pt>
                <c:pt idx="293">
                  <c:v>243.73789690375722</c:v>
                </c:pt>
                <c:pt idx="294">
                  <c:v>243.86227943053524</c:v>
                </c:pt>
                <c:pt idx="295">
                  <c:v>243.98538759575715</c:v>
                </c:pt>
                <c:pt idx="296">
                  <c:v>244.10723382237509</c:v>
                </c:pt>
                <c:pt idx="297">
                  <c:v>244.22783042549344</c:v>
                </c:pt>
                <c:pt idx="298">
                  <c:v>244.34718961301147</c:v>
                </c:pt>
                <c:pt idx="299">
                  <c:v>244.46532348627463</c:v>
                </c:pt>
                <c:pt idx="300">
                  <c:v>244.58224404073755</c:v>
                </c:pt>
                <c:pt idx="301">
                  <c:v>244.69796316663565</c:v>
                </c:pt>
                <c:pt idx="302">
                  <c:v>244.81249264965632</c:v>
                </c:pt>
                <c:pt idx="303">
                  <c:v>244.92584417155751</c:v>
                </c:pt>
                <c:pt idx="304">
                  <c:v>245.03802931086761</c:v>
                </c:pt>
                <c:pt idx="305">
                  <c:v>245.14905954356078</c:v>
                </c:pt>
                <c:pt idx="306">
                  <c:v>245.25894624371625</c:v>
                </c:pt>
                <c:pt idx="307">
                  <c:v>245.36770068419372</c:v>
                </c:pt>
                <c:pt idx="308">
                  <c:v>245.47533403730063</c:v>
                </c:pt>
                <c:pt idx="309">
                  <c:v>245.58185737546358</c:v>
                </c:pt>
                <c:pt idx="310">
                  <c:v>245.68728167189974</c:v>
                </c:pt>
                <c:pt idx="311">
                  <c:v>245.7916178012882</c:v>
                </c:pt>
                <c:pt idx="312">
                  <c:v>245.89487654044532</c:v>
                </c:pt>
                <c:pt idx="313">
                  <c:v>245.99706856901668</c:v>
                </c:pt>
                <c:pt idx="314">
                  <c:v>246.09820447011563</c:v>
                </c:pt>
                <c:pt idx="315">
                  <c:v>246.19829473102342</c:v>
                </c:pt>
                <c:pt idx="316">
                  <c:v>246.2973497438563</c:v>
                </c:pt>
                <c:pt idx="317">
                  <c:v>246.39537980623294</c:v>
                </c:pt>
                <c:pt idx="318">
                  <c:v>246.49239512196206</c:v>
                </c:pt>
                <c:pt idx="319">
                  <c:v>246.5884058016772</c:v>
                </c:pt>
                <c:pt idx="320">
                  <c:v>246.68342186354062</c:v>
                </c:pt>
                <c:pt idx="321">
                  <c:v>246.77745323393097</c:v>
                </c:pt>
                <c:pt idx="322">
                  <c:v>246.87050974806584</c:v>
                </c:pt>
                <c:pt idx="323">
                  <c:v>246.96260115068134</c:v>
                </c:pt>
                <c:pt idx="324">
                  <c:v>247.05373709673586</c:v>
                </c:pt>
                <c:pt idx="325">
                  <c:v>247.1439271520328</c:v>
                </c:pt>
                <c:pt idx="326">
                  <c:v>247.23318079390006</c:v>
                </c:pt>
                <c:pt idx="327">
                  <c:v>247.32150741187758</c:v>
                </c:pt>
                <c:pt idx="328">
                  <c:v>247.40891630833593</c:v>
                </c:pt>
                <c:pt idx="329">
                  <c:v>247.49541669915985</c:v>
                </c:pt>
                <c:pt idx="330">
                  <c:v>247.58101771440747</c:v>
                </c:pt>
                <c:pt idx="331">
                  <c:v>247.66572839894903</c:v>
                </c:pt>
                <c:pt idx="332">
                  <c:v>247.74955771315064</c:v>
                </c:pt>
                <c:pt idx="333">
                  <c:v>247.83251453352509</c:v>
                </c:pt>
                <c:pt idx="334">
                  <c:v>247.91460765335464</c:v>
                </c:pt>
                <c:pt idx="335">
                  <c:v>247.99584578333778</c:v>
                </c:pt>
                <c:pt idx="336">
                  <c:v>248.07623755226484</c:v>
                </c:pt>
                <c:pt idx="337">
                  <c:v>248.15579150766482</c:v>
                </c:pt>
                <c:pt idx="338">
                  <c:v>248.23451611642398</c:v>
                </c:pt>
                <c:pt idx="339">
                  <c:v>248.31241976542049</c:v>
                </c:pt>
                <c:pt idx="340">
                  <c:v>248.38951076218783</c:v>
                </c:pt>
                <c:pt idx="341">
                  <c:v>248.46579733554529</c:v>
                </c:pt>
                <c:pt idx="342">
                  <c:v>248.54128763621659</c:v>
                </c:pt>
                <c:pt idx="343">
                  <c:v>248.61598973745237</c:v>
                </c:pt>
                <c:pt idx="344">
                  <c:v>248.68991163567722</c:v>
                </c:pt>
                <c:pt idx="345">
                  <c:v>248.76306125112026</c:v>
                </c:pt>
                <c:pt idx="346">
                  <c:v>248.83544642840928</c:v>
                </c:pt>
                <c:pt idx="347">
                  <c:v>248.90707493719739</c:v>
                </c:pt>
                <c:pt idx="348">
                  <c:v>248.97795447279361</c:v>
                </c:pt>
                <c:pt idx="349">
                  <c:v>249.04809265678148</c:v>
                </c:pt>
                <c:pt idx="350">
                  <c:v>249.1174970376089</c:v>
                </c:pt>
                <c:pt idx="351">
                  <c:v>249.18617509119056</c:v>
                </c:pt>
                <c:pt idx="352">
                  <c:v>249.25413422153429</c:v>
                </c:pt>
                <c:pt idx="353">
                  <c:v>249.32138176133128</c:v>
                </c:pt>
                <c:pt idx="354">
                  <c:v>249.38792497255415</c:v>
                </c:pt>
                <c:pt idx="355">
                  <c:v>249.45377104706719</c:v>
                </c:pt>
                <c:pt idx="356">
                  <c:v>249.51892710719622</c:v>
                </c:pt>
                <c:pt idx="357">
                  <c:v>249.5834002063265</c:v>
                </c:pt>
                <c:pt idx="358">
                  <c:v>249.64719732948888</c:v>
                </c:pt>
                <c:pt idx="359">
                  <c:v>249.71032539393741</c:v>
                </c:pt>
                <c:pt idx="360">
                  <c:v>249.77279124974757</c:v>
                </c:pt>
                <c:pt idx="361">
                  <c:v>249.83460168036967</c:v>
                </c:pt>
                <c:pt idx="362">
                  <c:v>249.89576340321469</c:v>
                </c:pt>
                <c:pt idx="363">
                  <c:v>249.95628307023216</c:v>
                </c:pt>
                <c:pt idx="364">
                  <c:v>250.01616726844722</c:v>
                </c:pt>
                <c:pt idx="365">
                  <c:v>250.0754225205466</c:v>
                </c:pt>
                <c:pt idx="366">
                  <c:v>250.13405528543595</c:v>
                </c:pt>
                <c:pt idx="367">
                  <c:v>250.19207195878522</c:v>
                </c:pt>
                <c:pt idx="368">
                  <c:v>250.24947887359821</c:v>
                </c:pt>
                <c:pt idx="369">
                  <c:v>250.30628230075791</c:v>
                </c:pt>
                <c:pt idx="370">
                  <c:v>250.36248844956759</c:v>
                </c:pt>
                <c:pt idx="371">
                  <c:v>250.41810346828794</c:v>
                </c:pt>
                <c:pt idx="372">
                  <c:v>250.47313344467818</c:v>
                </c:pt>
                <c:pt idx="373">
                  <c:v>250.52758440653332</c:v>
                </c:pt>
                <c:pt idx="374">
                  <c:v>250.58146232223731</c:v>
                </c:pt>
                <c:pt idx="375">
                  <c:v>250.63477310127192</c:v>
                </c:pt>
                <c:pt idx="376">
                  <c:v>250.68752259473322</c:v>
                </c:pt>
                <c:pt idx="377">
                  <c:v>250.73971659586894</c:v>
                </c:pt>
                <c:pt idx="378">
                  <c:v>250.79136084060323</c:v>
                </c:pt>
                <c:pt idx="379">
                  <c:v>250.84246100803713</c:v>
                </c:pt>
                <c:pt idx="380">
                  <c:v>250.89302272094505</c:v>
                </c:pt>
                <c:pt idx="381">
                  <c:v>250.9430515463159</c:v>
                </c:pt>
                <c:pt idx="382">
                  <c:v>250.99255299585764</c:v>
                </c:pt>
                <c:pt idx="383">
                  <c:v>251.04153252647748</c:v>
                </c:pt>
                <c:pt idx="384">
                  <c:v>251.08999554077818</c:v>
                </c:pt>
                <c:pt idx="385">
                  <c:v>251.13794738756272</c:v>
                </c:pt>
                <c:pt idx="386">
                  <c:v>251.18539336232246</c:v>
                </c:pt>
                <c:pt idx="387">
                  <c:v>251.23233870773367</c:v>
                </c:pt>
                <c:pt idx="388">
                  <c:v>251.27878861412543</c:v>
                </c:pt>
                <c:pt idx="389">
                  <c:v>251.32474821995558</c:v>
                </c:pt>
                <c:pt idx="390">
                  <c:v>251.37022261231544</c:v>
                </c:pt>
                <c:pt idx="391">
                  <c:v>251.41521682738136</c:v>
                </c:pt>
                <c:pt idx="392">
                  <c:v>251.45973585088677</c:v>
                </c:pt>
                <c:pt idx="393">
                  <c:v>251.50378461859009</c:v>
                </c:pt>
                <c:pt idx="394">
                  <c:v>251.54736801673448</c:v>
                </c:pt>
                <c:pt idx="395">
                  <c:v>251.59049088251996</c:v>
                </c:pt>
                <c:pt idx="396">
                  <c:v>251.63315800454271</c:v>
                </c:pt>
                <c:pt idx="397">
                  <c:v>251.67537412324685</c:v>
                </c:pt>
                <c:pt idx="398">
                  <c:v>251.71714393139635</c:v>
                </c:pt>
                <c:pt idx="399">
                  <c:v>251.75847207450235</c:v>
                </c:pt>
                <c:pt idx="400">
                  <c:v>251.79936315126253</c:v>
                </c:pt>
                <c:pt idx="401">
                  <c:v>251.83982171400871</c:v>
                </c:pt>
                <c:pt idx="402">
                  <c:v>251.87985226911789</c:v>
                </c:pt>
                <c:pt idx="403">
                  <c:v>251.91945927749231</c:v>
                </c:pt>
                <c:pt idx="404">
                  <c:v>251.9586471549664</c:v>
                </c:pt>
                <c:pt idx="405">
                  <c:v>251.99742027271358</c:v>
                </c:pt>
                <c:pt idx="406">
                  <c:v>252.03578295768585</c:v>
                </c:pt>
                <c:pt idx="407">
                  <c:v>252.07373949301243</c:v>
                </c:pt>
                <c:pt idx="408">
                  <c:v>252.11129411843112</c:v>
                </c:pt>
                <c:pt idx="409">
                  <c:v>252.14845103071147</c:v>
                </c:pt>
                <c:pt idx="410">
                  <c:v>252.18521438405355</c:v>
                </c:pt>
                <c:pt idx="411">
                  <c:v>252.22158829047041</c:v>
                </c:pt>
                <c:pt idx="412">
                  <c:v>252.25757682022751</c:v>
                </c:pt>
                <c:pt idx="413">
                  <c:v>252.29318400222527</c:v>
                </c:pt>
                <c:pt idx="414">
                  <c:v>252.32841382438147</c:v>
                </c:pt>
                <c:pt idx="415">
                  <c:v>252.36327023404635</c:v>
                </c:pt>
                <c:pt idx="416">
                  <c:v>252.3977571383688</c:v>
                </c:pt>
                <c:pt idx="417">
                  <c:v>252.43187840469506</c:v>
                </c:pt>
                <c:pt idx="418">
                  <c:v>252.46563786095132</c:v>
                </c:pt>
                <c:pt idx="419">
                  <c:v>252.49903929603423</c:v>
                </c:pt>
                <c:pt idx="420">
                  <c:v>252.53208646015273</c:v>
                </c:pt>
                <c:pt idx="421">
                  <c:v>252.56478306522683</c:v>
                </c:pt>
                <c:pt idx="422">
                  <c:v>252.59713278527823</c:v>
                </c:pt>
                <c:pt idx="423">
                  <c:v>252.62913925674769</c:v>
                </c:pt>
                <c:pt idx="424">
                  <c:v>252.66080607887744</c:v>
                </c:pt>
                <c:pt idx="425">
                  <c:v>252.69213681409383</c:v>
                </c:pt>
                <c:pt idx="426">
                  <c:v>252.7231349883489</c:v>
                </c:pt>
                <c:pt idx="427">
                  <c:v>252.7538040914624</c:v>
                </c:pt>
                <c:pt idx="428">
                  <c:v>252.78414757749599</c:v>
                </c:pt>
                <c:pt idx="429">
                  <c:v>252.81416886508691</c:v>
                </c:pt>
                <c:pt idx="430">
                  <c:v>252.84387133779802</c:v>
                </c:pt>
                <c:pt idx="431">
                  <c:v>252.87325834446753</c:v>
                </c:pt>
                <c:pt idx="432">
                  <c:v>252.90233319952657</c:v>
                </c:pt>
                <c:pt idx="433">
                  <c:v>252.93109918335716</c:v>
                </c:pt>
                <c:pt idx="434">
                  <c:v>252.9595595426259</c:v>
                </c:pt>
                <c:pt idx="435">
                  <c:v>252.98771749060134</c:v>
                </c:pt>
                <c:pt idx="436">
                  <c:v>253.01557620747136</c:v>
                </c:pt>
                <c:pt idx="437">
                  <c:v>253.04313884069308</c:v>
                </c:pt>
                <c:pt idx="438">
                  <c:v>253.0704085053184</c:v>
                </c:pt>
                <c:pt idx="439">
                  <c:v>253.09738828431136</c:v>
                </c:pt>
                <c:pt idx="440">
                  <c:v>253.12408122883306</c:v>
                </c:pt>
                <c:pt idx="441">
                  <c:v>253.15049035857513</c:v>
                </c:pt>
                <c:pt idx="442">
                  <c:v>253.17661866207729</c:v>
                </c:pt>
                <c:pt idx="443">
                  <c:v>253.20246909702018</c:v>
                </c:pt>
                <c:pt idx="444">
                  <c:v>253.22804459055916</c:v>
                </c:pt>
                <c:pt idx="445">
                  <c:v>253.25334803960084</c:v>
                </c:pt>
                <c:pt idx="446">
                  <c:v>253.27838231111244</c:v>
                </c:pt>
                <c:pt idx="447">
                  <c:v>253.30315024240656</c:v>
                </c:pt>
                <c:pt idx="448">
                  <c:v>253.32765464145041</c:v>
                </c:pt>
                <c:pt idx="449">
                  <c:v>253.35189828715886</c:v>
                </c:pt>
                <c:pt idx="450">
                  <c:v>253.37588392966288</c:v>
                </c:pt>
                <c:pt idx="451">
                  <c:v>253.39961429061887</c:v>
                </c:pt>
                <c:pt idx="452">
                  <c:v>253.42309206348529</c:v>
                </c:pt>
                <c:pt idx="453">
                  <c:v>253.44631991379939</c:v>
                </c:pt>
                <c:pt idx="454">
                  <c:v>253.46930047947015</c:v>
                </c:pt>
                <c:pt idx="455">
                  <c:v>253.49203637103054</c:v>
                </c:pt>
                <c:pt idx="456">
                  <c:v>253.51453017193055</c:v>
                </c:pt>
                <c:pt idx="457">
                  <c:v>253.53678443878943</c:v>
                </c:pt>
                <c:pt idx="458">
                  <c:v>253.55880170168047</c:v>
                </c:pt>
                <c:pt idx="459">
                  <c:v>253.58058446440774</c:v>
                </c:pt>
                <c:pt idx="460">
                  <c:v>253.60213520473397</c:v>
                </c:pt>
                <c:pt idx="461">
                  <c:v>253.62345637468161</c:v>
                </c:pt>
                <c:pt idx="462">
                  <c:v>253.64455040078516</c:v>
                </c:pt>
                <c:pt idx="463">
                  <c:v>253.66541968430263</c:v>
                </c:pt>
                <c:pt idx="464">
                  <c:v>253.68606660150871</c:v>
                </c:pt>
                <c:pt idx="465">
                  <c:v>253.70649350395502</c:v>
                </c:pt>
                <c:pt idx="466">
                  <c:v>253.72670271868978</c:v>
                </c:pt>
                <c:pt idx="467">
                  <c:v>253.7466965485348</c:v>
                </c:pt>
                <c:pt idx="468">
                  <c:v>253.76647727230483</c:v>
                </c:pt>
                <c:pt idx="469">
                  <c:v>253.78604714505198</c:v>
                </c:pt>
                <c:pt idx="470">
                  <c:v>253.80540839834225</c:v>
                </c:pt>
                <c:pt idx="471">
                  <c:v>253.82456324045091</c:v>
                </c:pt>
                <c:pt idx="472">
                  <c:v>253.84351385658223</c:v>
                </c:pt>
                <c:pt idx="473">
                  <c:v>253.86226240915425</c:v>
                </c:pt>
                <c:pt idx="474">
                  <c:v>253.88081103803484</c:v>
                </c:pt>
                <c:pt idx="475">
                  <c:v>253.89916186071255</c:v>
                </c:pt>
                <c:pt idx="476">
                  <c:v>253.91731697254076</c:v>
                </c:pt>
                <c:pt idx="477">
                  <c:v>253.93527844700628</c:v>
                </c:pt>
                <c:pt idx="478">
                  <c:v>253.95304833591646</c:v>
                </c:pt>
                <c:pt idx="479">
                  <c:v>253.97062866961895</c:v>
                </c:pt>
                <c:pt idx="480">
                  <c:v>253.98802145722951</c:v>
                </c:pt>
                <c:pt idx="481">
                  <c:v>254.00522868684368</c:v>
                </c:pt>
                <c:pt idx="482">
                  <c:v>254.02225232574017</c:v>
                </c:pt>
                <c:pt idx="483">
                  <c:v>254.03909432060871</c:v>
                </c:pt>
                <c:pt idx="484">
                  <c:v>254.0557565977617</c:v>
                </c:pt>
                <c:pt idx="485">
                  <c:v>254.0722410633376</c:v>
                </c:pt>
                <c:pt idx="486">
                  <c:v>254.08854960350442</c:v>
                </c:pt>
                <c:pt idx="487">
                  <c:v>254.10468408463052</c:v>
                </c:pt>
                <c:pt idx="488">
                  <c:v>254.12064635356148</c:v>
                </c:pt>
                <c:pt idx="489">
                  <c:v>254.13643823779083</c:v>
                </c:pt>
                <c:pt idx="490">
                  <c:v>254.15206154560656</c:v>
                </c:pt>
                <c:pt idx="491">
                  <c:v>254.16751806634352</c:v>
                </c:pt>
                <c:pt idx="492">
                  <c:v>254.18280957056226</c:v>
                </c:pt>
                <c:pt idx="493">
                  <c:v>254.19793781022011</c:v>
                </c:pt>
                <c:pt idx="494">
                  <c:v>254.2129045189071</c:v>
                </c:pt>
                <c:pt idx="495">
                  <c:v>254.22771141201676</c:v>
                </c:pt>
                <c:pt idx="496">
                  <c:v>254.2423601868928</c:v>
                </c:pt>
                <c:pt idx="497">
                  <c:v>254.25685252307309</c:v>
                </c:pt>
                <c:pt idx="498">
                  <c:v>254.27119008244438</c:v>
                </c:pt>
                <c:pt idx="499">
                  <c:v>254.28537450941312</c:v>
                </c:pt>
                <c:pt idx="500">
                  <c:v>254.29940743110893</c:v>
                </c:pt>
                <c:pt idx="501">
                  <c:v>254.3132904575393</c:v>
                </c:pt>
                <c:pt idx="502">
                  <c:v>254.32702518179289</c:v>
                </c:pt>
                <c:pt idx="503">
                  <c:v>254.34061318018612</c:v>
                </c:pt>
                <c:pt idx="504">
                  <c:v>254.35405601245034</c:v>
                </c:pt>
                <c:pt idx="505">
                  <c:v>254.3673552219027</c:v>
                </c:pt>
                <c:pt idx="506">
                  <c:v>254.38051233561697</c:v>
                </c:pt>
                <c:pt idx="507">
                  <c:v>254.39352886459463</c:v>
                </c:pt>
                <c:pt idx="508">
                  <c:v>254.406406303903</c:v>
                </c:pt>
                <c:pt idx="509">
                  <c:v>254.41914613289515</c:v>
                </c:pt>
                <c:pt idx="510">
                  <c:v>254.4317498153074</c:v>
                </c:pt>
                <c:pt idx="511">
                  <c:v>254.44421879943846</c:v>
                </c:pt>
                <c:pt idx="512">
                  <c:v>254.45655451835282</c:v>
                </c:pt>
                <c:pt idx="513">
                  <c:v>254.46875838999472</c:v>
                </c:pt>
                <c:pt idx="514">
                  <c:v>254.48083181735905</c:v>
                </c:pt>
                <c:pt idx="515">
                  <c:v>254.49277618864585</c:v>
                </c:pt>
                <c:pt idx="516">
                  <c:v>254.50459287741515</c:v>
                </c:pt>
                <c:pt idx="517">
                  <c:v>254.51628324272511</c:v>
                </c:pt>
                <c:pt idx="518">
                  <c:v>254.52784862928681</c:v>
                </c:pt>
                <c:pt idx="519">
                  <c:v>254.53929036762682</c:v>
                </c:pt>
                <c:pt idx="520">
                  <c:v>254.55060977422571</c:v>
                </c:pt>
                <c:pt idx="521">
                  <c:v>254.56180815168076</c:v>
                </c:pt>
                <c:pt idx="522">
                  <c:v>254.57288678881983</c:v>
                </c:pt>
                <c:pt idx="523">
                  <c:v>254.58384696083982</c:v>
                </c:pt>
                <c:pt idx="524">
                  <c:v>254.59468992948553</c:v>
                </c:pt>
                <c:pt idx="525">
                  <c:v>254.60541694317195</c:v>
                </c:pt>
                <c:pt idx="526">
                  <c:v>254.61602923712243</c:v>
                </c:pt>
                <c:pt idx="527">
                  <c:v>254.62652803349079</c:v>
                </c:pt>
                <c:pt idx="528">
                  <c:v>254.63691454151603</c:v>
                </c:pt>
                <c:pt idx="529">
                  <c:v>254.64718995766057</c:v>
                </c:pt>
                <c:pt idx="530">
                  <c:v>254.65735546572415</c:v>
                </c:pt>
                <c:pt idx="531">
                  <c:v>254.66741223699051</c:v>
                </c:pt>
                <c:pt idx="532">
                  <c:v>254.67736143034108</c:v>
                </c:pt>
                <c:pt idx="533">
                  <c:v>254.68720419241791</c:v>
                </c:pt>
                <c:pt idx="534">
                  <c:v>254.69694165772123</c:v>
                </c:pt>
                <c:pt idx="535">
                  <c:v>254.70657494873967</c:v>
                </c:pt>
                <c:pt idx="536">
                  <c:v>254.71610517609685</c:v>
                </c:pt>
                <c:pt idx="537">
                  <c:v>254.72553343862444</c:v>
                </c:pt>
                <c:pt idx="538">
                  <c:v>254.73486082354134</c:v>
                </c:pt>
                <c:pt idx="539">
                  <c:v>254.74408840656756</c:v>
                </c:pt>
                <c:pt idx="540">
                  <c:v>254.75321725200553</c:v>
                </c:pt>
                <c:pt idx="541">
                  <c:v>254.76224841290301</c:v>
                </c:pt>
                <c:pt idx="542">
                  <c:v>254.77118293112625</c:v>
                </c:pt>
                <c:pt idx="543">
                  <c:v>254.78002183750641</c:v>
                </c:pt>
                <c:pt idx="544">
                  <c:v>254.788766151978</c:v>
                </c:pt>
                <c:pt idx="545">
                  <c:v>254.79741688364393</c:v>
                </c:pt>
                <c:pt idx="546">
                  <c:v>254.80597503090578</c:v>
                </c:pt>
                <c:pt idx="547">
                  <c:v>254.81444158158581</c:v>
                </c:pt>
                <c:pt idx="548">
                  <c:v>254.82281751304083</c:v>
                </c:pt>
                <c:pt idx="549">
                  <c:v>254.83110379226008</c:v>
                </c:pt>
                <c:pt idx="550">
                  <c:v>254.83930137596258</c:v>
                </c:pt>
                <c:pt idx="551">
                  <c:v>254.84741121072759</c:v>
                </c:pt>
                <c:pt idx="552">
                  <c:v>254.85543423310031</c:v>
                </c:pt>
                <c:pt idx="553">
                  <c:v>254.86337136968132</c:v>
                </c:pt>
                <c:pt idx="554">
                  <c:v>254.87122353723248</c:v>
                </c:pt>
                <c:pt idx="555">
                  <c:v>254.87899164278275</c:v>
                </c:pt>
                <c:pt idx="556">
                  <c:v>254.88667658375826</c:v>
                </c:pt>
                <c:pt idx="557">
                  <c:v>254.89427924805565</c:v>
                </c:pt>
                <c:pt idx="558">
                  <c:v>254.90180051411531</c:v>
                </c:pt>
                <c:pt idx="559">
                  <c:v>254.90924125105968</c:v>
                </c:pt>
                <c:pt idx="560">
                  <c:v>254.91660231879905</c:v>
                </c:pt>
                <c:pt idx="561">
                  <c:v>254.92388456810488</c:v>
                </c:pt>
                <c:pt idx="562">
                  <c:v>254.93108884070733</c:v>
                </c:pt>
                <c:pt idx="563">
                  <c:v>254.93821596938488</c:v>
                </c:pt>
                <c:pt idx="564">
                  <c:v>254.94526677808634</c:v>
                </c:pt>
                <c:pt idx="565">
                  <c:v>254.95224208199596</c:v>
                </c:pt>
                <c:pt idx="566">
                  <c:v>254.95914268763929</c:v>
                </c:pt>
                <c:pt idx="567">
                  <c:v>254.96596939297254</c:v>
                </c:pt>
                <c:pt idx="568">
                  <c:v>254.97272298744795</c:v>
                </c:pt>
                <c:pt idx="569">
                  <c:v>254.9794042521518</c:v>
                </c:pt>
                <c:pt idx="570">
                  <c:v>254.98601395986978</c:v>
                </c:pt>
                <c:pt idx="571">
                  <c:v>254.99255287516013</c:v>
                </c:pt>
                <c:pt idx="572">
                  <c:v>254.99902175443498</c:v>
                </c:pt>
                <c:pt idx="573">
                  <c:v>255.0054213460744</c:v>
                </c:pt>
                <c:pt idx="574">
                  <c:v>255.01175239051574</c:v>
                </c:pt>
                <c:pt idx="575">
                  <c:v>255.01801562029453</c:v>
                </c:pt>
                <c:pt idx="576">
                  <c:v>255.02421176015827</c:v>
                </c:pt>
                <c:pt idx="577">
                  <c:v>255.0303415271722</c:v>
                </c:pt>
                <c:pt idx="578">
                  <c:v>255.03640563074384</c:v>
                </c:pt>
                <c:pt idx="579">
                  <c:v>255.04240477271239</c:v>
                </c:pt>
                <c:pt idx="580">
                  <c:v>255.04833964748718</c:v>
                </c:pt>
                <c:pt idx="581">
                  <c:v>255.05421094208822</c:v>
                </c:pt>
                <c:pt idx="582">
                  <c:v>255.0600193362115</c:v>
                </c:pt>
                <c:pt idx="583">
                  <c:v>255.06576550230199</c:v>
                </c:pt>
                <c:pt idx="584">
                  <c:v>255.07145010565966</c:v>
                </c:pt>
                <c:pt idx="585">
                  <c:v>255.07707380451257</c:v>
                </c:pt>
                <c:pt idx="586">
                  <c:v>255.08263725004949</c:v>
                </c:pt>
                <c:pt idx="587">
                  <c:v>255.08814108655008</c:v>
                </c:pt>
                <c:pt idx="588">
                  <c:v>255.09358595142561</c:v>
                </c:pt>
                <c:pt idx="589">
                  <c:v>255.098972475284</c:v>
                </c:pt>
                <c:pt idx="590">
                  <c:v>255.10430128202759</c:v>
                </c:pt>
                <c:pt idx="591">
                  <c:v>255.1095729889181</c:v>
                </c:pt>
                <c:pt idx="592">
                  <c:v>255.11478820665812</c:v>
                </c:pt>
                <c:pt idx="593">
                  <c:v>255.11994753941545</c:v>
                </c:pt>
                <c:pt idx="594">
                  <c:v>255.12505158492087</c:v>
                </c:pt>
                <c:pt idx="595">
                  <c:v>255.13010093454119</c:v>
                </c:pt>
                <c:pt idx="596">
                  <c:v>255.13509617332014</c:v>
                </c:pt>
                <c:pt idx="597">
                  <c:v>255.14003788010029</c:v>
                </c:pt>
                <c:pt idx="598">
                  <c:v>255.14492662755575</c:v>
                </c:pt>
                <c:pt idx="599">
                  <c:v>255.14976298224079</c:v>
                </c:pt>
                <c:pt idx="600">
                  <c:v>255.15454750467953</c:v>
                </c:pt>
                <c:pt idx="601">
                  <c:v>255.15928074941473</c:v>
                </c:pt>
                <c:pt idx="602">
                  <c:v>255.16396326506475</c:v>
                </c:pt>
                <c:pt idx="603">
                  <c:v>255.16859559441303</c:v>
                </c:pt>
                <c:pt idx="604">
                  <c:v>255.17317827444876</c:v>
                </c:pt>
                <c:pt idx="605">
                  <c:v>255.17771183641588</c:v>
                </c:pt>
                <c:pt idx="606">
                  <c:v>255.18219680591861</c:v>
                </c:pt>
                <c:pt idx="607">
                  <c:v>255.18663370297048</c:v>
                </c:pt>
                <c:pt idx="608">
                  <c:v>255.19102304201868</c:v>
                </c:pt>
                <c:pt idx="609">
                  <c:v>255.19536533200917</c:v>
                </c:pt>
                <c:pt idx="610">
                  <c:v>255.19966107648432</c:v>
                </c:pt>
                <c:pt idx="611">
                  <c:v>255.20391077359912</c:v>
                </c:pt>
                <c:pt idx="612">
                  <c:v>255.20811491617022</c:v>
                </c:pt>
                <c:pt idx="613">
                  <c:v>255.21227399178957</c:v>
                </c:pt>
                <c:pt idx="614">
                  <c:v>255.21638848283283</c:v>
                </c:pt>
                <c:pt idx="615">
                  <c:v>255.22045886653245</c:v>
                </c:pt>
                <c:pt idx="616">
                  <c:v>255.22448561503464</c:v>
                </c:pt>
                <c:pt idx="617">
                  <c:v>255.22846919543198</c:v>
                </c:pt>
                <c:pt idx="618">
                  <c:v>255.23241006984483</c:v>
                </c:pt>
                <c:pt idx="619">
                  <c:v>255.23630869544559</c:v>
                </c:pt>
                <c:pt idx="620">
                  <c:v>255.24016552454026</c:v>
                </c:pt>
                <c:pt idx="621">
                  <c:v>255.24398100460903</c:v>
                </c:pt>
                <c:pt idx="622">
                  <c:v>255.2477555783388</c:v>
                </c:pt>
                <c:pt idx="623">
                  <c:v>255.25148968369658</c:v>
                </c:pt>
                <c:pt idx="624">
                  <c:v>255.25518375396993</c:v>
                </c:pt>
                <c:pt idx="625">
                  <c:v>255.25883821781608</c:v>
                </c:pt>
                <c:pt idx="626">
                  <c:v>255.26245349933492</c:v>
                </c:pt>
                <c:pt idx="627">
                  <c:v>255.26603001809355</c:v>
                </c:pt>
                <c:pt idx="628">
                  <c:v>255.26956818915878</c:v>
                </c:pt>
                <c:pt idx="629">
                  <c:v>255.27306842316224</c:v>
                </c:pt>
                <c:pt idx="630">
                  <c:v>255.2765311263737</c:v>
                </c:pt>
                <c:pt idx="631">
                  <c:v>255.27995670071718</c:v>
                </c:pt>
                <c:pt idx="632">
                  <c:v>255.28334554380368</c:v>
                </c:pt>
                <c:pt idx="633">
                  <c:v>255.28669804901241</c:v>
                </c:pt>
                <c:pt idx="634">
                  <c:v>255.29001460552351</c:v>
                </c:pt>
                <c:pt idx="635">
                  <c:v>255.2932955983585</c:v>
                </c:pt>
                <c:pt idx="636">
                  <c:v>255.29654140841308</c:v>
                </c:pt>
                <c:pt idx="637">
                  <c:v>255.2997524125058</c:v>
                </c:pt>
                <c:pt idx="638">
                  <c:v>255.30292898344325</c:v>
                </c:pt>
                <c:pt idx="639">
                  <c:v>255.30607149005252</c:v>
                </c:pt>
                <c:pt idx="640">
                  <c:v>255.30918029720573</c:v>
                </c:pt>
                <c:pt idx="641">
                  <c:v>255.31225576590941</c:v>
                </c:pt>
                <c:pt idx="642">
                  <c:v>255.3152982532884</c:v>
                </c:pt>
                <c:pt idx="643">
                  <c:v>255.31830811262631</c:v>
                </c:pt>
                <c:pt idx="644">
                  <c:v>255.32128569347157</c:v>
                </c:pt>
                <c:pt idx="645">
                  <c:v>255.32423134160464</c:v>
                </c:pt>
                <c:pt idx="646">
                  <c:v>255.32714539912772</c:v>
                </c:pt>
                <c:pt idx="647">
                  <c:v>255.33002820446464</c:v>
                </c:pt>
                <c:pt idx="648">
                  <c:v>255.33288009241781</c:v>
                </c:pt>
                <c:pt idx="649">
                  <c:v>255.33570139426601</c:v>
                </c:pt>
                <c:pt idx="650">
                  <c:v>255.33849243771536</c:v>
                </c:pt>
                <c:pt idx="651">
                  <c:v>255.34125354693208</c:v>
                </c:pt>
                <c:pt idx="652">
                  <c:v>255.34398504265624</c:v>
                </c:pt>
                <c:pt idx="653">
                  <c:v>255.34668724219378</c:v>
                </c:pt>
                <c:pt idx="654">
                  <c:v>255.34936045943266</c:v>
                </c:pt>
                <c:pt idx="655">
                  <c:v>255.35200500494059</c:v>
                </c:pt>
                <c:pt idx="656">
                  <c:v>255.35462118594873</c:v>
                </c:pt>
                <c:pt idx="657">
                  <c:v>255.35720930638419</c:v>
                </c:pt>
                <c:pt idx="658">
                  <c:v>255.35976966694341</c:v>
                </c:pt>
                <c:pt idx="659">
                  <c:v>255.36230256510015</c:v>
                </c:pt>
                <c:pt idx="660">
                  <c:v>255.36480829514625</c:v>
                </c:pt>
                <c:pt idx="661">
                  <c:v>255.36728714824048</c:v>
                </c:pt>
                <c:pt idx="662">
                  <c:v>255.36973941240845</c:v>
                </c:pt>
                <c:pt idx="663">
                  <c:v>255.37216537259968</c:v>
                </c:pt>
                <c:pt idx="664">
                  <c:v>255.374565310712</c:v>
                </c:pt>
                <c:pt idx="665">
                  <c:v>255.37693950562397</c:v>
                </c:pt>
                <c:pt idx="666">
                  <c:v>255.37928823323571</c:v>
                </c:pt>
                <c:pt idx="667">
                  <c:v>255.38161176650962</c:v>
                </c:pt>
                <c:pt idx="668">
                  <c:v>255.38391037547024</c:v>
                </c:pt>
                <c:pt idx="669">
                  <c:v>255.38618432725309</c:v>
                </c:pt>
                <c:pt idx="670">
                  <c:v>255.38843388615371</c:v>
                </c:pt>
                <c:pt idx="671">
                  <c:v>255.39065931361105</c:v>
                </c:pt>
                <c:pt idx="672">
                  <c:v>255.39286086828918</c:v>
                </c:pt>
                <c:pt idx="673">
                  <c:v>255.39503880607705</c:v>
                </c:pt>
                <c:pt idx="674">
                  <c:v>255.39719338009675</c:v>
                </c:pt>
                <c:pt idx="675">
                  <c:v>255.39932484081734</c:v>
                </c:pt>
                <c:pt idx="676">
                  <c:v>255.40143343599806</c:v>
                </c:pt>
                <c:pt idx="677">
                  <c:v>255.40351941072069</c:v>
                </c:pt>
                <c:pt idx="678">
                  <c:v>255.40558300749547</c:v>
                </c:pt>
                <c:pt idx="679">
                  <c:v>255.40762446621216</c:v>
                </c:pt>
                <c:pt idx="680">
                  <c:v>255.40964402418086</c:v>
                </c:pt>
                <c:pt idx="681">
                  <c:v>255.4116419161808</c:v>
                </c:pt>
                <c:pt idx="682">
                  <c:v>255.41361837447653</c:v>
                </c:pt>
                <c:pt idx="683">
                  <c:v>255.41557362885865</c:v>
                </c:pt>
                <c:pt idx="684">
                  <c:v>255.41750790666021</c:v>
                </c:pt>
                <c:pt idx="685">
                  <c:v>255.41942143274835</c:v>
                </c:pt>
                <c:pt idx="686">
                  <c:v>255.42131442958959</c:v>
                </c:pt>
                <c:pt idx="687">
                  <c:v>255.42318711730672</c:v>
                </c:pt>
                <c:pt idx="688">
                  <c:v>255.42503971364627</c:v>
                </c:pt>
                <c:pt idx="689">
                  <c:v>255.42687243400283</c:v>
                </c:pt>
                <c:pt idx="690">
                  <c:v>255.42868549148434</c:v>
                </c:pt>
                <c:pt idx="691">
                  <c:v>255.43047909690378</c:v>
                </c:pt>
                <c:pt idx="692">
                  <c:v>255.43225345882809</c:v>
                </c:pt>
                <c:pt idx="693">
                  <c:v>255.43400878358622</c:v>
                </c:pt>
                <c:pt idx="694">
                  <c:v>255.43574527529373</c:v>
                </c:pt>
                <c:pt idx="695">
                  <c:v>255.4374631359176</c:v>
                </c:pt>
                <c:pt idx="696">
                  <c:v>255.43916256521143</c:v>
                </c:pt>
                <c:pt idx="697">
                  <c:v>255.44084376078033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236000"/>
        <c:axId val="375137232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0"/>
                <c:tx>
                  <c:v>v_non_linear</c:v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Non_Linear_Model!$G$3:$G$700</c15:sqref>
                        </c15:formulaRef>
                      </c:ext>
                    </c:extLst>
                    <c:numCache>
                      <c:formatCode>General</c:formatCode>
                      <c:ptCount val="698"/>
                      <c:pt idx="0">
                        <c:v>0</c:v>
                      </c:pt>
                      <c:pt idx="1">
                        <c:v>3.8542268833368351E-2</c:v>
                      </c:pt>
                      <c:pt idx="2">
                        <c:v>1.6896036585365853E-2</c:v>
                      </c:pt>
                      <c:pt idx="3">
                        <c:v>8.5967743088110907E-2</c:v>
                      </c:pt>
                      <c:pt idx="4">
                        <c:v>6.4321510840108398E-2</c:v>
                      </c:pt>
                      <c:pt idx="5">
                        <c:v>0.13339321734285342</c:v>
                      </c:pt>
                      <c:pt idx="6">
                        <c:v>0.11174698509485095</c:v>
                      </c:pt>
                      <c:pt idx="7">
                        <c:v>0.18081869159759598</c:v>
                      </c:pt>
                      <c:pt idx="8">
                        <c:v>0.15917245934959351</c:v>
                      </c:pt>
                      <c:pt idx="9">
                        <c:v>0.2282441658523385</c:v>
                      </c:pt>
                      <c:pt idx="10">
                        <c:v>0.20659793360433604</c:v>
                      </c:pt>
                      <c:pt idx="11">
                        <c:v>0.27566964010708106</c:v>
                      </c:pt>
                      <c:pt idx="12">
                        <c:v>0.25402340785907856</c:v>
                      </c:pt>
                      <c:pt idx="13">
                        <c:v>0.32309511436182364</c:v>
                      </c:pt>
                      <c:pt idx="14">
                        <c:v>0.30144888211382115</c:v>
                      </c:pt>
                      <c:pt idx="15">
                        <c:v>0.37052058861656623</c:v>
                      </c:pt>
                      <c:pt idx="16">
                        <c:v>0.34887435636856368</c:v>
                      </c:pt>
                      <c:pt idx="17">
                        <c:v>0.41794606287130881</c:v>
                      </c:pt>
                      <c:pt idx="18">
                        <c:v>0.39629983062330626</c:v>
                      </c:pt>
                      <c:pt idx="19">
                        <c:v>0.46537153712605134</c:v>
                      </c:pt>
                      <c:pt idx="20">
                        <c:v>0.44372530487804884</c:v>
                      </c:pt>
                      <c:pt idx="21">
                        <c:v>0.51279701138079392</c:v>
                      </c:pt>
                      <c:pt idx="22">
                        <c:v>0.49115077913279143</c:v>
                      </c:pt>
                      <c:pt idx="23">
                        <c:v>0.56022248563553656</c:v>
                      </c:pt>
                      <c:pt idx="24">
                        <c:v>0.53857625338753401</c:v>
                      </c:pt>
                      <c:pt idx="25">
                        <c:v>0.60764795989027909</c:v>
                      </c:pt>
                      <c:pt idx="26">
                        <c:v>0.58600172764227665</c:v>
                      </c:pt>
                      <c:pt idx="27">
                        <c:v>0.6550734341450215</c:v>
                      </c:pt>
                      <c:pt idx="28">
                        <c:v>0.63342720189701918</c:v>
                      </c:pt>
                      <c:pt idx="29">
                        <c:v>0.70249890839976414</c:v>
                      </c:pt>
                      <c:pt idx="30">
                        <c:v>0.68085267615176159</c:v>
                      </c:pt>
                      <c:pt idx="31">
                        <c:v>0.74992438265450667</c:v>
                      </c:pt>
                      <c:pt idx="32">
                        <c:v>0.72827815040650423</c:v>
                      </c:pt>
                      <c:pt idx="33">
                        <c:v>0.79734985690924909</c:v>
                      </c:pt>
                      <c:pt idx="34">
                        <c:v>0.77570362466124665</c:v>
                      </c:pt>
                      <c:pt idx="35">
                        <c:v>0.84477533116399162</c:v>
                      </c:pt>
                      <c:pt idx="36">
                        <c:v>0.82312909891598918</c:v>
                      </c:pt>
                      <c:pt idx="37">
                        <c:v>0.89220080541873414</c:v>
                      </c:pt>
                      <c:pt idx="38">
                        <c:v>0.87055457317073159</c:v>
                      </c:pt>
                      <c:pt idx="39">
                        <c:v>0.93962627967347667</c:v>
                      </c:pt>
                      <c:pt idx="40">
                        <c:v>0.91798004742547423</c:v>
                      </c:pt>
                      <c:pt idx="41">
                        <c:v>0.98705175392821909</c:v>
                      </c:pt>
                      <c:pt idx="42">
                        <c:v>0.96540552168021665</c:v>
                      </c:pt>
                      <c:pt idx="43">
                        <c:v>1.0344772281829617</c:v>
                      </c:pt>
                      <c:pt idx="44">
                        <c:v>1.0128309959349593</c:v>
                      </c:pt>
                      <c:pt idx="45">
                        <c:v>1.0819027024377041</c:v>
                      </c:pt>
                      <c:pt idx="46">
                        <c:v>1.0602564701897017</c:v>
                      </c:pt>
                      <c:pt idx="47">
                        <c:v>1.1293281766924468</c:v>
                      </c:pt>
                      <c:pt idx="48">
                        <c:v>1.1076819444444441</c:v>
                      </c:pt>
                      <c:pt idx="49">
                        <c:v>1.1767536509471892</c:v>
                      </c:pt>
                      <c:pt idx="50">
                        <c:v>1.1551074186991865</c:v>
                      </c:pt>
                      <c:pt idx="51">
                        <c:v>1.2241791252019316</c:v>
                      </c:pt>
                      <c:pt idx="52">
                        <c:v>1.2025328929539294</c:v>
                      </c:pt>
                      <c:pt idx="53">
                        <c:v>1.2716045994566743</c:v>
                      </c:pt>
                      <c:pt idx="54">
                        <c:v>1.2499583672086718</c:v>
                      </c:pt>
                      <c:pt idx="55">
                        <c:v>1.3190300737114169</c:v>
                      </c:pt>
                      <c:pt idx="56">
                        <c:v>1.2973838414634142</c:v>
                      </c:pt>
                      <c:pt idx="57">
                        <c:v>1.3664555479661593</c:v>
                      </c:pt>
                      <c:pt idx="58">
                        <c:v>1.3448093157181569</c:v>
                      </c:pt>
                      <c:pt idx="59">
                        <c:v>1.413881022220902</c:v>
                      </c:pt>
                      <c:pt idx="60">
                        <c:v>1.3922347899728995</c:v>
                      </c:pt>
                      <c:pt idx="61">
                        <c:v>1.4613064964756448</c:v>
                      </c:pt>
                      <c:pt idx="62">
                        <c:v>1.4396602642276422</c:v>
                      </c:pt>
                      <c:pt idx="63">
                        <c:v>1.5087319707303875</c:v>
                      </c:pt>
                      <c:pt idx="64">
                        <c:v>1.4870857384823848</c:v>
                      </c:pt>
                      <c:pt idx="65">
                        <c:v>1.5561574449851301</c:v>
                      </c:pt>
                      <c:pt idx="66">
                        <c:v>1.5345112127371274</c:v>
                      </c:pt>
                      <c:pt idx="67">
                        <c:v>1.6035829192398727</c:v>
                      </c:pt>
                      <c:pt idx="68">
                        <c:v>1.5819366869918701</c:v>
                      </c:pt>
                      <c:pt idx="69">
                        <c:v>1.6510083934946154</c:v>
                      </c:pt>
                      <c:pt idx="70">
                        <c:v>1.6293621612466127</c:v>
                      </c:pt>
                      <c:pt idx="71">
                        <c:v>1.698433867749358</c:v>
                      </c:pt>
                      <c:pt idx="72">
                        <c:v>1.6767876355013553</c:v>
                      </c:pt>
                      <c:pt idx="73">
                        <c:v>1.7458593420041006</c:v>
                      </c:pt>
                      <c:pt idx="74">
                        <c:v>1.7242131097560982</c:v>
                      </c:pt>
                      <c:pt idx="75">
                        <c:v>1.7932848162588433</c:v>
                      </c:pt>
                      <c:pt idx="76">
                        <c:v>1.7716385840108408</c:v>
                      </c:pt>
                      <c:pt idx="77">
                        <c:v>1.8407102905135859</c:v>
                      </c:pt>
                      <c:pt idx="78">
                        <c:v>1.8190640582655833</c:v>
                      </c:pt>
                      <c:pt idx="79">
                        <c:v>1.8881357647683286</c:v>
                      </c:pt>
                      <c:pt idx="80">
                        <c:v>1.8664895325203259</c:v>
                      </c:pt>
                      <c:pt idx="81">
                        <c:v>1.9355612390230714</c:v>
                      </c:pt>
                      <c:pt idx="82">
                        <c:v>1.9139150067750685</c:v>
                      </c:pt>
                      <c:pt idx="83">
                        <c:v>1.9829867132778138</c:v>
                      </c:pt>
                      <c:pt idx="84">
                        <c:v>1.9613404810298114</c:v>
                      </c:pt>
                      <c:pt idx="85">
                        <c:v>2.0304121875325563</c:v>
                      </c:pt>
                      <c:pt idx="86">
                        <c:v>2.008765955284554</c:v>
                      </c:pt>
                      <c:pt idx="87">
                        <c:v>2.0778376617872993</c:v>
                      </c:pt>
                      <c:pt idx="88">
                        <c:v>2.0561914295392967</c:v>
                      </c:pt>
                      <c:pt idx="89">
                        <c:v>2.125263136042042</c:v>
                      </c:pt>
                      <c:pt idx="90">
                        <c:v>2.1036169037940393</c:v>
                      </c:pt>
                      <c:pt idx="91">
                        <c:v>2.1726886102967846</c:v>
                      </c:pt>
                      <c:pt idx="92">
                        <c:v>2.151042378048782</c:v>
                      </c:pt>
                      <c:pt idx="93">
                        <c:v>2.2201140845515273</c:v>
                      </c:pt>
                      <c:pt idx="94">
                        <c:v>2.1984678523035246</c:v>
                      </c:pt>
                      <c:pt idx="95">
                        <c:v>2.2675395588062695</c:v>
                      </c:pt>
                      <c:pt idx="96">
                        <c:v>2.2458933265582672</c:v>
                      </c:pt>
                      <c:pt idx="97">
                        <c:v>2.3149650330610125</c:v>
                      </c:pt>
                      <c:pt idx="98">
                        <c:v>2.2933188008130099</c:v>
                      </c:pt>
                      <c:pt idx="99">
                        <c:v>2.3623905073157552</c:v>
                      </c:pt>
                      <c:pt idx="100">
                        <c:v>2.3407442750677521</c:v>
                      </c:pt>
                      <c:pt idx="101">
                        <c:v>2.4098159815704978</c:v>
                      </c:pt>
                      <c:pt idx="102">
                        <c:v>2.3881697493224952</c:v>
                      </c:pt>
                      <c:pt idx="103">
                        <c:v>2.4572414558252405</c:v>
                      </c:pt>
                      <c:pt idx="104">
                        <c:v>2.4355952235772378</c:v>
                      </c:pt>
                      <c:pt idx="105">
                        <c:v>2.5046669300799826</c:v>
                      </c:pt>
                      <c:pt idx="106">
                        <c:v>2.4830206978319804</c:v>
                      </c:pt>
                      <c:pt idx="107">
                        <c:v>2.5520924043347253</c:v>
                      </c:pt>
                      <c:pt idx="108">
                        <c:v>2.5304461720867231</c:v>
                      </c:pt>
                      <c:pt idx="109">
                        <c:v>2.5995178785894675</c:v>
                      </c:pt>
                      <c:pt idx="110">
                        <c:v>2.5778716463414653</c:v>
                      </c:pt>
                      <c:pt idx="111">
                        <c:v>2.6469433528442101</c:v>
                      </c:pt>
                      <c:pt idx="112">
                        <c:v>2.6252971205962079</c:v>
                      </c:pt>
                      <c:pt idx="113">
                        <c:v>2.6943688270989528</c:v>
                      </c:pt>
                      <c:pt idx="114">
                        <c:v>2.6727225948509505</c:v>
                      </c:pt>
                      <c:pt idx="115">
                        <c:v>2.741794301353695</c:v>
                      </c:pt>
                      <c:pt idx="116">
                        <c:v>2.7201480691056923</c:v>
                      </c:pt>
                      <c:pt idx="117">
                        <c:v>2.7892197756084371</c:v>
                      </c:pt>
                      <c:pt idx="118">
                        <c:v>2.7675735433604349</c:v>
                      </c:pt>
                      <c:pt idx="119">
                        <c:v>2.8366452498631793</c:v>
                      </c:pt>
                      <c:pt idx="120">
                        <c:v>2.8149990176151771</c:v>
                      </c:pt>
                      <c:pt idx="121">
                        <c:v>2.884070724117922</c:v>
                      </c:pt>
                      <c:pt idx="122">
                        <c:v>2.8624244918699198</c:v>
                      </c:pt>
                      <c:pt idx="123">
                        <c:v>2.9314961983726642</c:v>
                      </c:pt>
                      <c:pt idx="124">
                        <c:v>2.909849966124662</c:v>
                      </c:pt>
                      <c:pt idx="125">
                        <c:v>2.9789216726274068</c:v>
                      </c:pt>
                      <c:pt idx="126">
                        <c:v>2.9572754403794046</c:v>
                      </c:pt>
                      <c:pt idx="127">
                        <c:v>3.026347146882149</c:v>
                      </c:pt>
                      <c:pt idx="128">
                        <c:v>3.0047009146341468</c:v>
                      </c:pt>
                      <c:pt idx="129">
                        <c:v>3.0737726211368916</c:v>
                      </c:pt>
                      <c:pt idx="130">
                        <c:v>3.052126388888889</c:v>
                      </c:pt>
                      <c:pt idx="131">
                        <c:v>3.1211980953916334</c:v>
                      </c:pt>
                      <c:pt idx="132">
                        <c:v>3.0995518631436312</c:v>
                      </c:pt>
                      <c:pt idx="133">
                        <c:v>3.168623569646376</c:v>
                      </c:pt>
                      <c:pt idx="134">
                        <c:v>3.1469773373983738</c:v>
                      </c:pt>
                      <c:pt idx="135">
                        <c:v>3.2160490439011182</c:v>
                      </c:pt>
                      <c:pt idx="136">
                        <c:v>3.194402811653116</c:v>
                      </c:pt>
                      <c:pt idx="137">
                        <c:v>3.2634745181558609</c:v>
                      </c:pt>
                      <c:pt idx="138">
                        <c:v>3.2418282859078587</c:v>
                      </c:pt>
                      <c:pt idx="139">
                        <c:v>3.3108999924106035</c:v>
                      </c:pt>
                      <c:pt idx="140">
                        <c:v>3.2892537601626013</c:v>
                      </c:pt>
                      <c:pt idx="141">
                        <c:v>3.3583254666653457</c:v>
                      </c:pt>
                      <c:pt idx="142">
                        <c:v>3.336679234417343</c:v>
                      </c:pt>
                      <c:pt idx="143">
                        <c:v>3.4057509409200879</c:v>
                      </c:pt>
                      <c:pt idx="144">
                        <c:v>3.3841047086720857</c:v>
                      </c:pt>
                      <c:pt idx="145">
                        <c:v>3.4531764151748301</c:v>
                      </c:pt>
                      <c:pt idx="146">
                        <c:v>3.4315301829268279</c:v>
                      </c:pt>
                      <c:pt idx="147">
                        <c:v>3.5006018894295727</c:v>
                      </c:pt>
                      <c:pt idx="148">
                        <c:v>3.4789556571815705</c:v>
                      </c:pt>
                      <c:pt idx="149">
                        <c:v>3.5480273636843149</c:v>
                      </c:pt>
                      <c:pt idx="150">
                        <c:v>3.5263811314363127</c:v>
                      </c:pt>
                      <c:pt idx="151">
                        <c:v>3.5954528379390576</c:v>
                      </c:pt>
                      <c:pt idx="152">
                        <c:v>3.5738066056910553</c:v>
                      </c:pt>
                      <c:pt idx="153">
                        <c:v>3.6428783121937998</c:v>
                      </c:pt>
                      <c:pt idx="154">
                        <c:v>3.6212320799457971</c:v>
                      </c:pt>
                      <c:pt idx="155">
                        <c:v>3.690303786448542</c:v>
                      </c:pt>
                      <c:pt idx="156">
                        <c:v>3.6686575542005397</c:v>
                      </c:pt>
                      <c:pt idx="157">
                        <c:v>3.7377292607032842</c:v>
                      </c:pt>
                      <c:pt idx="158">
                        <c:v>3.7160830284552819</c:v>
                      </c:pt>
                      <c:pt idx="159">
                        <c:v>3.7851547349580268</c:v>
                      </c:pt>
                      <c:pt idx="160">
                        <c:v>3.7635085027100246</c:v>
                      </c:pt>
                      <c:pt idx="161">
                        <c:v>3.832580209212769</c:v>
                      </c:pt>
                      <c:pt idx="162">
                        <c:v>3.8109339769647668</c:v>
                      </c:pt>
                      <c:pt idx="163">
                        <c:v>3.8800056834675116</c:v>
                      </c:pt>
                      <c:pt idx="164">
                        <c:v>3.8583594512195094</c:v>
                      </c:pt>
                      <c:pt idx="165">
                        <c:v>3.9274311577222543</c:v>
                      </c:pt>
                      <c:pt idx="166">
                        <c:v>3.905784925474252</c:v>
                      </c:pt>
                      <c:pt idx="167">
                        <c:v>3.9748566319769965</c:v>
                      </c:pt>
                      <c:pt idx="168">
                        <c:v>3.9532103997289938</c:v>
                      </c:pt>
                      <c:pt idx="169">
                        <c:v>4.0222821062317387</c:v>
                      </c:pt>
                      <c:pt idx="170">
                        <c:v>4.000635873983736</c:v>
                      </c:pt>
                      <c:pt idx="171">
                        <c:v>4.0697075804864813</c:v>
                      </c:pt>
                      <c:pt idx="172">
                        <c:v>4.0480613482384786</c:v>
                      </c:pt>
                      <c:pt idx="173">
                        <c:v>4.117133054741223</c:v>
                      </c:pt>
                      <c:pt idx="174">
                        <c:v>4.0954868224932213</c:v>
                      </c:pt>
                      <c:pt idx="175">
                        <c:v>4.1645585289959657</c:v>
                      </c:pt>
                      <c:pt idx="176">
                        <c:v>4.1429122967479639</c:v>
                      </c:pt>
                      <c:pt idx="177">
                        <c:v>4.2119840032507083</c:v>
                      </c:pt>
                      <c:pt idx="178">
                        <c:v>4.1903377710027057</c:v>
                      </c:pt>
                      <c:pt idx="179">
                        <c:v>4.259409477505451</c:v>
                      </c:pt>
                      <c:pt idx="180">
                        <c:v>4.2377632452574483</c:v>
                      </c:pt>
                      <c:pt idx="181">
                        <c:v>4.3068349517601927</c:v>
                      </c:pt>
                      <c:pt idx="182">
                        <c:v>4.28518871951219</c:v>
                      </c:pt>
                      <c:pt idx="183">
                        <c:v>4.3542604260149353</c:v>
                      </c:pt>
                      <c:pt idx="184">
                        <c:v>4.3326141937669327</c:v>
                      </c:pt>
                      <c:pt idx="185">
                        <c:v>4.401685900269678</c:v>
                      </c:pt>
                      <c:pt idx="186">
                        <c:v>4.3800396680216753</c:v>
                      </c:pt>
                      <c:pt idx="187">
                        <c:v>4.4491113745244197</c:v>
                      </c:pt>
                      <c:pt idx="188">
                        <c:v>4.4274651422764171</c:v>
                      </c:pt>
                      <c:pt idx="189">
                        <c:v>4.4965368487791615</c:v>
                      </c:pt>
                      <c:pt idx="190">
                        <c:v>4.4748906165311606</c:v>
                      </c:pt>
                      <c:pt idx="191">
                        <c:v>4.543962323033905</c:v>
                      </c:pt>
                      <c:pt idx="192">
                        <c:v>4.5223160907859024</c:v>
                      </c:pt>
                      <c:pt idx="193">
                        <c:v>4.5913877972886468</c:v>
                      </c:pt>
                      <c:pt idx="194">
                        <c:v>4.569741565040645</c:v>
                      </c:pt>
                      <c:pt idx="195">
                        <c:v>4.6388132715433894</c:v>
                      </c:pt>
                      <c:pt idx="196">
                        <c:v>4.6171670392953867</c:v>
                      </c:pt>
                      <c:pt idx="197">
                        <c:v>4.686238745798132</c:v>
                      </c:pt>
                      <c:pt idx="198">
                        <c:v>4.6645925135501294</c:v>
                      </c:pt>
                      <c:pt idx="199">
                        <c:v>4.7336642200528738</c:v>
                      </c:pt>
                      <c:pt idx="200">
                        <c:v>4.712017987804872</c:v>
                      </c:pt>
                      <c:pt idx="201">
                        <c:v>4.7810896943076164</c:v>
                      </c:pt>
                      <c:pt idx="202">
                        <c:v>4.7594434620596138</c:v>
                      </c:pt>
                      <c:pt idx="203">
                        <c:v>4.8285151685623582</c:v>
                      </c:pt>
                      <c:pt idx="204">
                        <c:v>4.8068689363143564</c:v>
                      </c:pt>
                      <c:pt idx="205">
                        <c:v>4.8759406428171017</c:v>
                      </c:pt>
                      <c:pt idx="206">
                        <c:v>4.854294410569099</c:v>
                      </c:pt>
                      <c:pt idx="207">
                        <c:v>4.9233661170718435</c:v>
                      </c:pt>
                      <c:pt idx="208">
                        <c:v>4.9017198848238417</c:v>
                      </c:pt>
                      <c:pt idx="209">
                        <c:v>4.9707915913265861</c:v>
                      </c:pt>
                      <c:pt idx="210">
                        <c:v>4.9491453590785834</c:v>
                      </c:pt>
                      <c:pt idx="211">
                        <c:v>5.0182170655813279</c:v>
                      </c:pt>
                      <c:pt idx="212">
                        <c:v>4.9965708333333252</c:v>
                      </c:pt>
                      <c:pt idx="213">
                        <c:v>5.0656425398360705</c:v>
                      </c:pt>
                      <c:pt idx="214">
                        <c:v>5.0439963075880687</c:v>
                      </c:pt>
                      <c:pt idx="215">
                        <c:v>5.1130680140908131</c:v>
                      </c:pt>
                      <c:pt idx="216">
                        <c:v>5.0914217818428105</c:v>
                      </c:pt>
                      <c:pt idx="217">
                        <c:v>5.1604934883455549</c:v>
                      </c:pt>
                      <c:pt idx="218">
                        <c:v>5.1388472560975531</c:v>
                      </c:pt>
                      <c:pt idx="219">
                        <c:v>5.2079189626002984</c:v>
                      </c:pt>
                      <c:pt idx="220">
                        <c:v>5.1862727303522957</c:v>
                      </c:pt>
                      <c:pt idx="221">
                        <c:v>5.2553444368550402</c:v>
                      </c:pt>
                      <c:pt idx="222">
                        <c:v>5.2336982046070384</c:v>
                      </c:pt>
                      <c:pt idx="223">
                        <c:v>5.3027699111097828</c:v>
                      </c:pt>
                      <c:pt idx="224">
                        <c:v>5.2811236788617801</c:v>
                      </c:pt>
                      <c:pt idx="225">
                        <c:v>5.3501953853645245</c:v>
                      </c:pt>
                      <c:pt idx="226">
                        <c:v>5.3285491531165219</c:v>
                      </c:pt>
                      <c:pt idx="227">
                        <c:v>5.3976208596192672</c:v>
                      </c:pt>
                      <c:pt idx="228">
                        <c:v>5.3759746273712654</c:v>
                      </c:pt>
                      <c:pt idx="229">
                        <c:v>5.4450463338740098</c:v>
                      </c:pt>
                      <c:pt idx="230">
                        <c:v>5.4234001016260072</c:v>
                      </c:pt>
                      <c:pt idx="231">
                        <c:v>5.4924718081287516</c:v>
                      </c:pt>
                      <c:pt idx="232">
                        <c:v>5.4708255758807498</c:v>
                      </c:pt>
                      <c:pt idx="233">
                        <c:v>5.5398972823834942</c:v>
                      </c:pt>
                      <c:pt idx="234">
                        <c:v>5.5182510501354916</c:v>
                      </c:pt>
                      <c:pt idx="235">
                        <c:v>5.5873227566382369</c:v>
                      </c:pt>
                      <c:pt idx="236">
                        <c:v>5.5656765243902342</c:v>
                      </c:pt>
                      <c:pt idx="237">
                        <c:v>5.6347482308929786</c:v>
                      </c:pt>
                      <c:pt idx="238">
                        <c:v>5.6131019986449768</c:v>
                      </c:pt>
                      <c:pt idx="239">
                        <c:v>5.6821737051477212</c:v>
                      </c:pt>
                      <c:pt idx="240">
                        <c:v>5.6605274728997186</c:v>
                      </c:pt>
                      <c:pt idx="241">
                        <c:v>5.7295991794024639</c:v>
                      </c:pt>
                      <c:pt idx="242">
                        <c:v>5.7079529471544621</c:v>
                      </c:pt>
                      <c:pt idx="243">
                        <c:v>5.7770246536572065</c:v>
                      </c:pt>
                      <c:pt idx="244">
                        <c:v>5.7553784214092039</c:v>
                      </c:pt>
                      <c:pt idx="245">
                        <c:v>5.8244501279119483</c:v>
                      </c:pt>
                      <c:pt idx="246">
                        <c:v>5.8028038956639465</c:v>
                      </c:pt>
                      <c:pt idx="247">
                        <c:v>5.8718756021666909</c:v>
                      </c:pt>
                      <c:pt idx="248">
                        <c:v>5.8502293699186882</c:v>
                      </c:pt>
                      <c:pt idx="249">
                        <c:v>5.9193010764214335</c:v>
                      </c:pt>
                      <c:pt idx="250">
                        <c:v>5.8976548441734309</c:v>
                      </c:pt>
                      <c:pt idx="251">
                        <c:v>5.9667265506761753</c:v>
                      </c:pt>
                      <c:pt idx="252">
                        <c:v>5.9450803184281735</c:v>
                      </c:pt>
                      <c:pt idx="253">
                        <c:v>6.0141520249309179</c:v>
                      </c:pt>
                      <c:pt idx="254">
                        <c:v>5.9925057926829153</c:v>
                      </c:pt>
                      <c:pt idx="255">
                        <c:v>6.0615774991856597</c:v>
                      </c:pt>
                      <c:pt idx="256">
                        <c:v>6.0399312669376579</c:v>
                      </c:pt>
                      <c:pt idx="257">
                        <c:v>6.1090029734404032</c:v>
                      </c:pt>
                      <c:pt idx="258">
                        <c:v>6.0873567411924006</c:v>
                      </c:pt>
                      <c:pt idx="259">
                        <c:v>6.156428447695145</c:v>
                      </c:pt>
                      <c:pt idx="260">
                        <c:v>6.1347822154471432</c:v>
                      </c:pt>
                      <c:pt idx="261">
                        <c:v>6.2038539219498876</c:v>
                      </c:pt>
                      <c:pt idx="262">
                        <c:v>6.1822076897018849</c:v>
                      </c:pt>
                      <c:pt idx="263">
                        <c:v>6.2512793962046302</c:v>
                      </c:pt>
                      <c:pt idx="264">
                        <c:v>6.2296331639566267</c:v>
                      </c:pt>
                      <c:pt idx="265">
                        <c:v>6.298704870459372</c:v>
                      </c:pt>
                      <c:pt idx="266">
                        <c:v>6.2770586382113702</c:v>
                      </c:pt>
                      <c:pt idx="267">
                        <c:v>6.3461303447141146</c:v>
                      </c:pt>
                      <c:pt idx="268">
                        <c:v>6.324484112466112</c:v>
                      </c:pt>
                      <c:pt idx="269">
                        <c:v>6.3935558189688564</c:v>
                      </c:pt>
                      <c:pt idx="270">
                        <c:v>6.3719095867208546</c:v>
                      </c:pt>
                      <c:pt idx="271">
                        <c:v>6.4409812932235999</c:v>
                      </c:pt>
                      <c:pt idx="272">
                        <c:v>6.4193350609755973</c:v>
                      </c:pt>
                      <c:pt idx="273">
                        <c:v>6.4884067674783417</c:v>
                      </c:pt>
                      <c:pt idx="274">
                        <c:v>6.466760535230339</c:v>
                      </c:pt>
                      <c:pt idx="275">
                        <c:v>6.5358322417330843</c:v>
                      </c:pt>
                      <c:pt idx="276">
                        <c:v>6.5141860094850816</c:v>
                      </c:pt>
                      <c:pt idx="277">
                        <c:v>6.5832577159878261</c:v>
                      </c:pt>
                      <c:pt idx="278">
                        <c:v>6.5616114837398234</c:v>
                      </c:pt>
                      <c:pt idx="279">
                        <c:v>6.6306831902425687</c:v>
                      </c:pt>
                      <c:pt idx="280">
                        <c:v>6.6090369579945669</c:v>
                      </c:pt>
                      <c:pt idx="281">
                        <c:v>6.6781086644973113</c:v>
                      </c:pt>
                      <c:pt idx="282">
                        <c:v>6.6564624322493087</c:v>
                      </c:pt>
                      <c:pt idx="283">
                        <c:v>6.7255341387520531</c:v>
                      </c:pt>
                      <c:pt idx="284">
                        <c:v>6.7038879065040513</c:v>
                      </c:pt>
                      <c:pt idx="285">
                        <c:v>6.7729596130067966</c:v>
                      </c:pt>
                      <c:pt idx="286">
                        <c:v>6.7513133807587931</c:v>
                      </c:pt>
                      <c:pt idx="287">
                        <c:v>6.8203850872615384</c:v>
                      </c:pt>
                      <c:pt idx="288">
                        <c:v>6.7987388550135357</c:v>
                      </c:pt>
                      <c:pt idx="289">
                        <c:v>6.8678105615162801</c:v>
                      </c:pt>
                      <c:pt idx="290">
                        <c:v>6.8461643292682783</c:v>
                      </c:pt>
                      <c:pt idx="291">
                        <c:v>6.9152360357710227</c:v>
                      </c:pt>
                      <c:pt idx="292">
                        <c:v>6.8935898035230201</c:v>
                      </c:pt>
                      <c:pt idx="293">
                        <c:v>6.9626615100257654</c:v>
                      </c:pt>
                      <c:pt idx="294">
                        <c:v>6.9410152777777636</c:v>
                      </c:pt>
                      <c:pt idx="295">
                        <c:v>7.010086984280508</c:v>
                      </c:pt>
                      <c:pt idx="296">
                        <c:v>6.9884407520325054</c:v>
                      </c:pt>
                      <c:pt idx="297">
                        <c:v>7.0575124585352498</c:v>
                      </c:pt>
                      <c:pt idx="298">
                        <c:v>7.035866226287248</c:v>
                      </c:pt>
                      <c:pt idx="299">
                        <c:v>7.1049379327899924</c:v>
                      </c:pt>
                      <c:pt idx="300">
                        <c:v>7.0832917005419898</c:v>
                      </c:pt>
                      <c:pt idx="301">
                        <c:v>7.1523634070447351</c:v>
                      </c:pt>
                      <c:pt idx="302">
                        <c:v>7.1307171747967324</c:v>
                      </c:pt>
                      <c:pt idx="303">
                        <c:v>7.1997888812994768</c:v>
                      </c:pt>
                      <c:pt idx="304">
                        <c:v>7.178142649051475</c:v>
                      </c:pt>
                      <c:pt idx="305">
                        <c:v>7.2472143555542194</c:v>
                      </c:pt>
                      <c:pt idx="306">
                        <c:v>7.2255681233062168</c:v>
                      </c:pt>
                      <c:pt idx="307">
                        <c:v>7.2946398298089612</c:v>
                      </c:pt>
                      <c:pt idx="308">
                        <c:v>7.2729935975609594</c:v>
                      </c:pt>
                      <c:pt idx="309">
                        <c:v>7.3420653040637047</c:v>
                      </c:pt>
                      <c:pt idx="310">
                        <c:v>7.3204190718157021</c:v>
                      </c:pt>
                      <c:pt idx="311">
                        <c:v>7.3894907783184465</c:v>
                      </c:pt>
                      <c:pt idx="312">
                        <c:v>7.3678445460704447</c:v>
                      </c:pt>
                      <c:pt idx="313">
                        <c:v>7.4369162525731891</c:v>
                      </c:pt>
                      <c:pt idx="314">
                        <c:v>7.4152700203251865</c:v>
                      </c:pt>
                      <c:pt idx="315">
                        <c:v>7.4843417268279318</c:v>
                      </c:pt>
                      <c:pt idx="316">
                        <c:v>7.4626954945799282</c:v>
                      </c:pt>
                      <c:pt idx="317">
                        <c:v>7.5317672010826735</c:v>
                      </c:pt>
                      <c:pt idx="318">
                        <c:v>7.5101209688346717</c:v>
                      </c:pt>
                      <c:pt idx="319">
                        <c:v>7.5791926753374161</c:v>
                      </c:pt>
                      <c:pt idx="320">
                        <c:v>7.5575464430894135</c:v>
                      </c:pt>
                      <c:pt idx="321">
                        <c:v>7.6266181495921579</c:v>
                      </c:pt>
                      <c:pt idx="322">
                        <c:v>7.6049719173441561</c:v>
                      </c:pt>
                      <c:pt idx="323">
                        <c:v>7.6740436238469014</c:v>
                      </c:pt>
                      <c:pt idx="324">
                        <c:v>7.6523973915988988</c:v>
                      </c:pt>
                      <c:pt idx="325">
                        <c:v>7.7214690981016432</c:v>
                      </c:pt>
                      <c:pt idx="326">
                        <c:v>7.6998228658536405</c:v>
                      </c:pt>
                      <c:pt idx="327">
                        <c:v>7.7688945723563849</c:v>
                      </c:pt>
                      <c:pt idx="328">
                        <c:v>7.7472483401083831</c:v>
                      </c:pt>
                      <c:pt idx="329">
                        <c:v>7.8163200466111276</c:v>
                      </c:pt>
                      <c:pt idx="330">
                        <c:v>7.7946738143631249</c:v>
                      </c:pt>
                      <c:pt idx="331">
                        <c:v>7.8637455208658702</c:v>
                      </c:pt>
                      <c:pt idx="332">
                        <c:v>7.8420992886178684</c:v>
                      </c:pt>
                      <c:pt idx="333">
                        <c:v>7.9111709951206128</c:v>
                      </c:pt>
                      <c:pt idx="334">
                        <c:v>7.8895247628726102</c:v>
                      </c:pt>
                      <c:pt idx="335">
                        <c:v>7.9585964693753546</c:v>
                      </c:pt>
                      <c:pt idx="336">
                        <c:v>7.9369502371273528</c:v>
                      </c:pt>
                      <c:pt idx="337">
                        <c:v>8.0060219436300972</c:v>
                      </c:pt>
                      <c:pt idx="338">
                        <c:v>7.9843757113820946</c:v>
                      </c:pt>
                      <c:pt idx="339">
                        <c:v>8.0534474178848399</c:v>
                      </c:pt>
                      <c:pt idx="340">
                        <c:v>8.0318011856368372</c:v>
                      </c:pt>
                      <c:pt idx="341">
                        <c:v>8.1008728921395807</c:v>
                      </c:pt>
                      <c:pt idx="342">
                        <c:v>8.0792266598915798</c:v>
                      </c:pt>
                      <c:pt idx="343">
                        <c:v>8.1482983663943251</c:v>
                      </c:pt>
                      <c:pt idx="344">
                        <c:v>8.1266521341463225</c:v>
                      </c:pt>
                      <c:pt idx="345">
                        <c:v>8.195723840649066</c:v>
                      </c:pt>
                      <c:pt idx="346">
                        <c:v>8.1740776084010651</c:v>
                      </c:pt>
                      <c:pt idx="347">
                        <c:v>8.2431493149038086</c:v>
                      </c:pt>
                      <c:pt idx="348">
                        <c:v>8.221503082655806</c:v>
                      </c:pt>
                      <c:pt idx="349">
                        <c:v>8.2905747891585513</c:v>
                      </c:pt>
                      <c:pt idx="350">
                        <c:v>8.2689285569105504</c:v>
                      </c:pt>
                      <c:pt idx="351">
                        <c:v>8.3380002634132939</c:v>
                      </c:pt>
                      <c:pt idx="352">
                        <c:v>8.3163540311652913</c:v>
                      </c:pt>
                      <c:pt idx="353">
                        <c:v>8.3854257376680366</c:v>
                      </c:pt>
                      <c:pt idx="354">
                        <c:v>8.3637795054200339</c:v>
                      </c:pt>
                      <c:pt idx="355">
                        <c:v>8.4328512119227774</c:v>
                      </c:pt>
                      <c:pt idx="356">
                        <c:v>8.4112049796747765</c:v>
                      </c:pt>
                      <c:pt idx="357">
                        <c:v>8.4802766861775218</c:v>
                      </c:pt>
                      <c:pt idx="358">
                        <c:v>8.4586304539295192</c:v>
                      </c:pt>
                      <c:pt idx="359">
                        <c:v>8.5277021604322627</c:v>
                      </c:pt>
                      <c:pt idx="360">
                        <c:v>8.5060559281842618</c:v>
                      </c:pt>
                      <c:pt idx="361">
                        <c:v>8.5751276346870053</c:v>
                      </c:pt>
                      <c:pt idx="362">
                        <c:v>8.5534814024390027</c:v>
                      </c:pt>
                      <c:pt idx="363">
                        <c:v>8.622553108941748</c:v>
                      </c:pt>
                      <c:pt idx="364">
                        <c:v>8.6009068766937453</c:v>
                      </c:pt>
                      <c:pt idx="365">
                        <c:v>8.6699785831964906</c:v>
                      </c:pt>
                      <c:pt idx="366">
                        <c:v>8.648332350948488</c:v>
                      </c:pt>
                      <c:pt idx="367">
                        <c:v>8.7174040574512333</c:v>
                      </c:pt>
                      <c:pt idx="368">
                        <c:v>8.6957578252032306</c:v>
                      </c:pt>
                      <c:pt idx="369">
                        <c:v>8.7648295317059759</c:v>
                      </c:pt>
                      <c:pt idx="370">
                        <c:v>8.7431832994579732</c:v>
                      </c:pt>
                      <c:pt idx="371">
                        <c:v>8.8122550059607168</c:v>
                      </c:pt>
                      <c:pt idx="372">
                        <c:v>8.7906087737127159</c:v>
                      </c:pt>
                      <c:pt idx="373">
                        <c:v>8.8596804802154594</c:v>
                      </c:pt>
                      <c:pt idx="374">
                        <c:v>8.8380342479674585</c:v>
                      </c:pt>
                      <c:pt idx="375">
                        <c:v>8.907105954470202</c:v>
                      </c:pt>
                      <c:pt idx="376">
                        <c:v>8.8854597222221994</c:v>
                      </c:pt>
                      <c:pt idx="377">
                        <c:v>8.9545314287249429</c:v>
                      </c:pt>
                      <c:pt idx="378">
                        <c:v>8.932885196476942</c:v>
                      </c:pt>
                      <c:pt idx="379">
                        <c:v>9.0019569029796873</c:v>
                      </c:pt>
                      <c:pt idx="380">
                        <c:v>8.9803106707316847</c:v>
                      </c:pt>
                      <c:pt idx="381">
                        <c:v>9.04938237723443</c:v>
                      </c:pt>
                      <c:pt idx="382">
                        <c:v>9.0277361449864273</c:v>
                      </c:pt>
                      <c:pt idx="383">
                        <c:v>9.0968078514891726</c:v>
                      </c:pt>
                      <c:pt idx="384">
                        <c:v>9.0751616192411682</c:v>
                      </c:pt>
                      <c:pt idx="385">
                        <c:v>9.1442333257439135</c:v>
                      </c:pt>
                      <c:pt idx="386">
                        <c:v>9.1225870934959108</c:v>
                      </c:pt>
                      <c:pt idx="387">
                        <c:v>9.1916587999986561</c:v>
                      </c:pt>
                      <c:pt idx="388">
                        <c:v>9.1700125677506552</c:v>
                      </c:pt>
                      <c:pt idx="389">
                        <c:v>9.2390842742533987</c:v>
                      </c:pt>
                      <c:pt idx="390">
                        <c:v>9.2174380420053961</c:v>
                      </c:pt>
                      <c:pt idx="391">
                        <c:v>9.2865097485081396</c:v>
                      </c:pt>
                      <c:pt idx="392">
                        <c:v>9.2648635162601387</c:v>
                      </c:pt>
                      <c:pt idx="393">
                        <c:v>9.3339352227628822</c:v>
                      </c:pt>
                      <c:pt idx="394">
                        <c:v>9.3122889905148813</c:v>
                      </c:pt>
                      <c:pt idx="395">
                        <c:v>9.3813606970176266</c:v>
                      </c:pt>
                      <c:pt idx="396">
                        <c:v>9.359714464769624</c:v>
                      </c:pt>
                      <c:pt idx="397">
                        <c:v>9.4287861712723693</c:v>
                      </c:pt>
                      <c:pt idx="398">
                        <c:v>9.4071399390243648</c:v>
                      </c:pt>
                      <c:pt idx="399">
                        <c:v>9.4762116455271102</c:v>
                      </c:pt>
                      <c:pt idx="400">
                        <c:v>9.4545654132791075</c:v>
                      </c:pt>
                      <c:pt idx="401">
                        <c:v>9.5236371197818528</c:v>
                      </c:pt>
                      <c:pt idx="402">
                        <c:v>9.5019908875338519</c:v>
                      </c:pt>
                      <c:pt idx="403">
                        <c:v>9.5710625940365954</c:v>
                      </c:pt>
                      <c:pt idx="404">
                        <c:v>9.5494163617885928</c:v>
                      </c:pt>
                      <c:pt idx="405">
                        <c:v>9.6184880682913363</c:v>
                      </c:pt>
                      <c:pt idx="406">
                        <c:v>9.5968418360433354</c:v>
                      </c:pt>
                      <c:pt idx="407">
                        <c:v>9.6659135425460789</c:v>
                      </c:pt>
                      <c:pt idx="408">
                        <c:v>9.644267310298078</c:v>
                      </c:pt>
                      <c:pt idx="409">
                        <c:v>9.7133390168008233</c:v>
                      </c:pt>
                      <c:pt idx="410">
                        <c:v>9.6916927845528207</c:v>
                      </c:pt>
                      <c:pt idx="411">
                        <c:v>9.760764491055566</c:v>
                      </c:pt>
                      <c:pt idx="412">
                        <c:v>9.7391182588075615</c:v>
                      </c:pt>
                      <c:pt idx="413">
                        <c:v>9.8081899653103068</c:v>
                      </c:pt>
                      <c:pt idx="414">
                        <c:v>9.7865437330623042</c:v>
                      </c:pt>
                      <c:pt idx="415">
                        <c:v>9.8556154395650495</c:v>
                      </c:pt>
                      <c:pt idx="416">
                        <c:v>9.8339692073170486</c:v>
                      </c:pt>
                      <c:pt idx="417">
                        <c:v>9.9030409138197921</c:v>
                      </c:pt>
                      <c:pt idx="418">
                        <c:v>9.8813946815717895</c:v>
                      </c:pt>
                      <c:pt idx="419">
                        <c:v>9.950466388074533</c:v>
                      </c:pt>
                      <c:pt idx="420">
                        <c:v>9.9288201558265321</c:v>
                      </c:pt>
                      <c:pt idx="421">
                        <c:v>9.9978918623292756</c:v>
                      </c:pt>
                      <c:pt idx="422">
                        <c:v>9.9762456300812747</c:v>
                      </c:pt>
                      <c:pt idx="423">
                        <c:v>10.04531733658402</c:v>
                      </c:pt>
                      <c:pt idx="424">
                        <c:v>10.023671104336017</c:v>
                      </c:pt>
                      <c:pt idx="425">
                        <c:v>10.092742810838763</c:v>
                      </c:pt>
                      <c:pt idx="426">
                        <c:v>10.071096578590758</c:v>
                      </c:pt>
                      <c:pt idx="427">
                        <c:v>10.140168285093504</c:v>
                      </c:pt>
                      <c:pt idx="428">
                        <c:v>10.118522052845501</c:v>
                      </c:pt>
                      <c:pt idx="429">
                        <c:v>10.187593759348246</c:v>
                      </c:pt>
                      <c:pt idx="430">
                        <c:v>10.165947527100244</c:v>
                      </c:pt>
                      <c:pt idx="431">
                        <c:v>10.235019233602989</c:v>
                      </c:pt>
                      <c:pt idx="432">
                        <c:v>10.213373001354986</c:v>
                      </c:pt>
                      <c:pt idx="433">
                        <c:v>10.28244470785773</c:v>
                      </c:pt>
                      <c:pt idx="434">
                        <c:v>10.260798475609729</c:v>
                      </c:pt>
                      <c:pt idx="435">
                        <c:v>10.329870182112472</c:v>
                      </c:pt>
                      <c:pt idx="436">
                        <c:v>10.308223949864471</c:v>
                      </c:pt>
                      <c:pt idx="437">
                        <c:v>10.377295656367217</c:v>
                      </c:pt>
                      <c:pt idx="438">
                        <c:v>10.355649424119214</c:v>
                      </c:pt>
                      <c:pt idx="439">
                        <c:v>10.424721130621959</c:v>
                      </c:pt>
                      <c:pt idx="440">
                        <c:v>10.403074898373955</c:v>
                      </c:pt>
                      <c:pt idx="441">
                        <c:v>10.4721466048767</c:v>
                      </c:pt>
                      <c:pt idx="442">
                        <c:v>10.450500372628698</c:v>
                      </c:pt>
                      <c:pt idx="443">
                        <c:v>10.519572079131443</c:v>
                      </c:pt>
                      <c:pt idx="444">
                        <c:v>10.49792584688344</c:v>
                      </c:pt>
                      <c:pt idx="445">
                        <c:v>10.566997553386186</c:v>
                      </c:pt>
                      <c:pt idx="446">
                        <c:v>10.545351321138181</c:v>
                      </c:pt>
                      <c:pt idx="447">
                        <c:v>10.614423027640926</c:v>
                      </c:pt>
                      <c:pt idx="448">
                        <c:v>10.592776795392925</c:v>
                      </c:pt>
                      <c:pt idx="449">
                        <c:v>10.661848501895669</c:v>
                      </c:pt>
                      <c:pt idx="450">
                        <c:v>10.640202269647668</c:v>
                      </c:pt>
                      <c:pt idx="451">
                        <c:v>10.709273976150412</c:v>
                      </c:pt>
                      <c:pt idx="452">
                        <c:v>10.687627743902409</c:v>
                      </c:pt>
                      <c:pt idx="453">
                        <c:v>10.756699450405154</c:v>
                      </c:pt>
                      <c:pt idx="454">
                        <c:v>10.735053218157152</c:v>
                      </c:pt>
                      <c:pt idx="455">
                        <c:v>10.804124924659897</c:v>
                      </c:pt>
                      <c:pt idx="456">
                        <c:v>10.782478692411894</c:v>
                      </c:pt>
                      <c:pt idx="457">
                        <c:v>10.85155039891464</c:v>
                      </c:pt>
                      <c:pt idx="458">
                        <c:v>10.829904166666637</c:v>
                      </c:pt>
                      <c:pt idx="459">
                        <c:v>10.898975873169382</c:v>
                      </c:pt>
                      <c:pt idx="460">
                        <c:v>10.877329640921378</c:v>
                      </c:pt>
                      <c:pt idx="461">
                        <c:v>10.946401347424123</c:v>
                      </c:pt>
                      <c:pt idx="462">
                        <c:v>10.924755115176122</c:v>
                      </c:pt>
                      <c:pt idx="463">
                        <c:v>10.993826821678866</c:v>
                      </c:pt>
                      <c:pt idx="464">
                        <c:v>10.972180589430865</c:v>
                      </c:pt>
                      <c:pt idx="465">
                        <c:v>11.041252295933608</c:v>
                      </c:pt>
                      <c:pt idx="466">
                        <c:v>11.019606063685606</c:v>
                      </c:pt>
                      <c:pt idx="467">
                        <c:v>11.088677770188349</c:v>
                      </c:pt>
                      <c:pt idx="468">
                        <c:v>11.067031537940348</c:v>
                      </c:pt>
                      <c:pt idx="469">
                        <c:v>11.136103244443094</c:v>
                      </c:pt>
                      <c:pt idx="470">
                        <c:v>11.114457012195091</c:v>
                      </c:pt>
                      <c:pt idx="471">
                        <c:v>11.183528718697836</c:v>
                      </c:pt>
                      <c:pt idx="472">
                        <c:v>11.161882486449834</c:v>
                      </c:pt>
                      <c:pt idx="473">
                        <c:v>11.230954192952579</c:v>
                      </c:pt>
                      <c:pt idx="474">
                        <c:v>11.209307960704574</c:v>
                      </c:pt>
                      <c:pt idx="475">
                        <c:v>11.27837966720732</c:v>
                      </c:pt>
                      <c:pt idx="476">
                        <c:v>11.256733434959319</c:v>
                      </c:pt>
                      <c:pt idx="477">
                        <c:v>11.325805141462062</c:v>
                      </c:pt>
                      <c:pt idx="478">
                        <c:v>11.304158909214062</c:v>
                      </c:pt>
                      <c:pt idx="479">
                        <c:v>11.373230615716805</c:v>
                      </c:pt>
                      <c:pt idx="480">
                        <c:v>11.351584383468802</c:v>
                      </c:pt>
                      <c:pt idx="481">
                        <c:v>11.420656089971546</c:v>
                      </c:pt>
                      <c:pt idx="482">
                        <c:v>11.399009857723545</c:v>
                      </c:pt>
                      <c:pt idx="483">
                        <c:v>11.46808156422629</c:v>
                      </c:pt>
                      <c:pt idx="484">
                        <c:v>11.446435331978288</c:v>
                      </c:pt>
                      <c:pt idx="485">
                        <c:v>11.515507038481033</c:v>
                      </c:pt>
                      <c:pt idx="486">
                        <c:v>11.49386080623303</c:v>
                      </c:pt>
                      <c:pt idx="487">
                        <c:v>11.562932512735776</c:v>
                      </c:pt>
                      <c:pt idx="488">
                        <c:v>11.541286280487771</c:v>
                      </c:pt>
                      <c:pt idx="489">
                        <c:v>11.610357986990516</c:v>
                      </c:pt>
                      <c:pt idx="490">
                        <c:v>11.588711754742514</c:v>
                      </c:pt>
                      <c:pt idx="491">
                        <c:v>11.657783461245259</c:v>
                      </c:pt>
                      <c:pt idx="492">
                        <c:v>11.636137228997258</c:v>
                      </c:pt>
                      <c:pt idx="493">
                        <c:v>11.705208935500002</c:v>
                      </c:pt>
                      <c:pt idx="494">
                        <c:v>11.683562703251999</c:v>
                      </c:pt>
                      <c:pt idx="495">
                        <c:v>11.752634409754743</c:v>
                      </c:pt>
                      <c:pt idx="496">
                        <c:v>11.730988177506742</c:v>
                      </c:pt>
                      <c:pt idx="497">
                        <c:v>11.800059884009487</c:v>
                      </c:pt>
                      <c:pt idx="498">
                        <c:v>11.778413651761484</c:v>
                      </c:pt>
                      <c:pt idx="499">
                        <c:v>11.84748535826423</c:v>
                      </c:pt>
                      <c:pt idx="500">
                        <c:v>11.825839126016227</c:v>
                      </c:pt>
                      <c:pt idx="501">
                        <c:v>11.894910832518972</c:v>
                      </c:pt>
                      <c:pt idx="502">
                        <c:v>11.873264600270968</c:v>
                      </c:pt>
                      <c:pt idx="503">
                        <c:v>11.942336306773713</c:v>
                      </c:pt>
                      <c:pt idx="504">
                        <c:v>11.920690074525711</c:v>
                      </c:pt>
                      <c:pt idx="505">
                        <c:v>11.989761781028456</c:v>
                      </c:pt>
                      <c:pt idx="506">
                        <c:v>11.968115548780455</c:v>
                      </c:pt>
                      <c:pt idx="507">
                        <c:v>12.037187255283198</c:v>
                      </c:pt>
                      <c:pt idx="508">
                        <c:v>12.015541023035196</c:v>
                      </c:pt>
                      <c:pt idx="509">
                        <c:v>12.084612729537939</c:v>
                      </c:pt>
                      <c:pt idx="510">
                        <c:v>12.062966497289938</c:v>
                      </c:pt>
                      <c:pt idx="511">
                        <c:v>12.132038203792682</c:v>
                      </c:pt>
                      <c:pt idx="512">
                        <c:v>12.110391971544681</c:v>
                      </c:pt>
                      <c:pt idx="513">
                        <c:v>12.179463678047426</c:v>
                      </c:pt>
                      <c:pt idx="514">
                        <c:v>12.157817445799424</c:v>
                      </c:pt>
                      <c:pt idx="515">
                        <c:v>12.226889152302169</c:v>
                      </c:pt>
                      <c:pt idx="516">
                        <c:v>12.205242920054165</c:v>
                      </c:pt>
                      <c:pt idx="517">
                        <c:v>12.27431462655691</c:v>
                      </c:pt>
                      <c:pt idx="518">
                        <c:v>12.252668394308907</c:v>
                      </c:pt>
                      <c:pt idx="519">
                        <c:v>12.321740100811652</c:v>
                      </c:pt>
                      <c:pt idx="520">
                        <c:v>12.300093868563652</c:v>
                      </c:pt>
                      <c:pt idx="521">
                        <c:v>12.369165575066395</c:v>
                      </c:pt>
                      <c:pt idx="522">
                        <c:v>12.347519342818392</c:v>
                      </c:pt>
                      <c:pt idx="523">
                        <c:v>12.416591049321136</c:v>
                      </c:pt>
                      <c:pt idx="524">
                        <c:v>12.394944817073135</c:v>
                      </c:pt>
                      <c:pt idx="525">
                        <c:v>12.464016523575879</c:v>
                      </c:pt>
                      <c:pt idx="526">
                        <c:v>12.442370291327878</c:v>
                      </c:pt>
                      <c:pt idx="527">
                        <c:v>12.511441997830623</c:v>
                      </c:pt>
                      <c:pt idx="528">
                        <c:v>12.489795765582619</c:v>
                      </c:pt>
                      <c:pt idx="529">
                        <c:v>12.558867472085364</c:v>
                      </c:pt>
                      <c:pt idx="530">
                        <c:v>12.537221239837361</c:v>
                      </c:pt>
                      <c:pt idx="531">
                        <c:v>12.606292946340107</c:v>
                      </c:pt>
                      <c:pt idx="532">
                        <c:v>12.584646714092104</c:v>
                      </c:pt>
                      <c:pt idx="533">
                        <c:v>12.653718420594849</c:v>
                      </c:pt>
                      <c:pt idx="534">
                        <c:v>12.632072188346847</c:v>
                      </c:pt>
                      <c:pt idx="535">
                        <c:v>12.701143894849592</c:v>
                      </c:pt>
                      <c:pt idx="536">
                        <c:v>12.679497662601589</c:v>
                      </c:pt>
                      <c:pt idx="537">
                        <c:v>12.748569369104333</c:v>
                      </c:pt>
                      <c:pt idx="538">
                        <c:v>12.726923136856332</c:v>
                      </c:pt>
                      <c:pt idx="539">
                        <c:v>12.795994843359075</c:v>
                      </c:pt>
                      <c:pt idx="540">
                        <c:v>12.774348611111074</c:v>
                      </c:pt>
                      <c:pt idx="541">
                        <c:v>12.84342031761382</c:v>
                      </c:pt>
                      <c:pt idx="542">
                        <c:v>12.821774085365815</c:v>
                      </c:pt>
                      <c:pt idx="543">
                        <c:v>12.890845791868561</c:v>
                      </c:pt>
                      <c:pt idx="544">
                        <c:v>12.869199559620558</c:v>
                      </c:pt>
                      <c:pt idx="545">
                        <c:v>12.938271266123303</c:v>
                      </c:pt>
                      <c:pt idx="546">
                        <c:v>12.916625033875301</c:v>
                      </c:pt>
                      <c:pt idx="547">
                        <c:v>12.985696740378046</c:v>
                      </c:pt>
                      <c:pt idx="548">
                        <c:v>12.964050508130043</c:v>
                      </c:pt>
                      <c:pt idx="549">
                        <c:v>13.033122214632789</c:v>
                      </c:pt>
                      <c:pt idx="550">
                        <c:v>13.011475982384784</c:v>
                      </c:pt>
                      <c:pt idx="551">
                        <c:v>13.080547688887529</c:v>
                      </c:pt>
                      <c:pt idx="552">
                        <c:v>13.058901456639529</c:v>
                      </c:pt>
                      <c:pt idx="553">
                        <c:v>13.127973163142272</c:v>
                      </c:pt>
                      <c:pt idx="554">
                        <c:v>13.106326930894271</c:v>
                      </c:pt>
                      <c:pt idx="555">
                        <c:v>13.175398637397015</c:v>
                      </c:pt>
                      <c:pt idx="556">
                        <c:v>13.153752405149012</c:v>
                      </c:pt>
                      <c:pt idx="557">
                        <c:v>13.222824111651757</c:v>
                      </c:pt>
                      <c:pt idx="558">
                        <c:v>13.201177879403755</c:v>
                      </c:pt>
                      <c:pt idx="559">
                        <c:v>13.2702495859065</c:v>
                      </c:pt>
                      <c:pt idx="560">
                        <c:v>13.248603353658497</c:v>
                      </c:pt>
                      <c:pt idx="561">
                        <c:v>13.317675060161243</c:v>
                      </c:pt>
                      <c:pt idx="562">
                        <c:v>13.29602882791324</c:v>
                      </c:pt>
                      <c:pt idx="563">
                        <c:v>13.365100534415985</c:v>
                      </c:pt>
                      <c:pt idx="564">
                        <c:v>13.343454302167981</c:v>
                      </c:pt>
                      <c:pt idx="565">
                        <c:v>13.412526008670726</c:v>
                      </c:pt>
                      <c:pt idx="566">
                        <c:v>13.390879776422725</c:v>
                      </c:pt>
                      <c:pt idx="567">
                        <c:v>13.459951482925469</c:v>
                      </c:pt>
                      <c:pt idx="568">
                        <c:v>13.438305250677468</c:v>
                      </c:pt>
                      <c:pt idx="569">
                        <c:v>13.507376957180211</c:v>
                      </c:pt>
                      <c:pt idx="570">
                        <c:v>13.485730724932209</c:v>
                      </c:pt>
                      <c:pt idx="571">
                        <c:v>13.554802431434952</c:v>
                      </c:pt>
                      <c:pt idx="572">
                        <c:v>13.533156199186951</c:v>
                      </c:pt>
                      <c:pt idx="573">
                        <c:v>13.602227905689697</c:v>
                      </c:pt>
                      <c:pt idx="574">
                        <c:v>13.580581673441694</c:v>
                      </c:pt>
                      <c:pt idx="575">
                        <c:v>13.649653379944439</c:v>
                      </c:pt>
                      <c:pt idx="576">
                        <c:v>13.628007147696437</c:v>
                      </c:pt>
                      <c:pt idx="577">
                        <c:v>13.697078854199182</c:v>
                      </c:pt>
                      <c:pt idx="578">
                        <c:v>13.675432621951177</c:v>
                      </c:pt>
                      <c:pt idx="579">
                        <c:v>13.744504328453923</c:v>
                      </c:pt>
                      <c:pt idx="580">
                        <c:v>13.722858096205922</c:v>
                      </c:pt>
                      <c:pt idx="581">
                        <c:v>13.791929802708665</c:v>
                      </c:pt>
                      <c:pt idx="582">
                        <c:v>13.770283570460665</c:v>
                      </c:pt>
                      <c:pt idx="583">
                        <c:v>13.839355276963408</c:v>
                      </c:pt>
                      <c:pt idx="584">
                        <c:v>13.817709044715405</c:v>
                      </c:pt>
                      <c:pt idx="585">
                        <c:v>13.886780751218149</c:v>
                      </c:pt>
                      <c:pt idx="586">
                        <c:v>13.865134518970148</c:v>
                      </c:pt>
                      <c:pt idx="587">
                        <c:v>13.934206225472893</c:v>
                      </c:pt>
                      <c:pt idx="588">
                        <c:v>13.912559993224891</c:v>
                      </c:pt>
                      <c:pt idx="589">
                        <c:v>13.981631699727636</c:v>
                      </c:pt>
                      <c:pt idx="590">
                        <c:v>13.959985467479633</c:v>
                      </c:pt>
                      <c:pt idx="591">
                        <c:v>14.029057173982379</c:v>
                      </c:pt>
                      <c:pt idx="592">
                        <c:v>14.007410941734374</c:v>
                      </c:pt>
                      <c:pt idx="593">
                        <c:v>14.076482648237119</c:v>
                      </c:pt>
                      <c:pt idx="594">
                        <c:v>14.054836415989117</c:v>
                      </c:pt>
                      <c:pt idx="595">
                        <c:v>14.123908122491862</c:v>
                      </c:pt>
                      <c:pt idx="596">
                        <c:v>14.102261890243861</c:v>
                      </c:pt>
                      <c:pt idx="597">
                        <c:v>14.171333596746605</c:v>
                      </c:pt>
                      <c:pt idx="598">
                        <c:v>14.149687364498602</c:v>
                      </c:pt>
                      <c:pt idx="599">
                        <c:v>14.218759071001346</c:v>
                      </c:pt>
                      <c:pt idx="600">
                        <c:v>14.197112838753345</c:v>
                      </c:pt>
                      <c:pt idx="601">
                        <c:v>14.26618454525609</c:v>
                      </c:pt>
                      <c:pt idx="602">
                        <c:v>14.244538313008087</c:v>
                      </c:pt>
                      <c:pt idx="603">
                        <c:v>14.313610019510833</c:v>
                      </c:pt>
                      <c:pt idx="604">
                        <c:v>14.29196378726283</c:v>
                      </c:pt>
                      <c:pt idx="605">
                        <c:v>14.361035493765575</c:v>
                      </c:pt>
                      <c:pt idx="606">
                        <c:v>14.339389261517571</c:v>
                      </c:pt>
                      <c:pt idx="607">
                        <c:v>14.408460968020316</c:v>
                      </c:pt>
                      <c:pt idx="608">
                        <c:v>14.386814735772314</c:v>
                      </c:pt>
                      <c:pt idx="609">
                        <c:v>14.455886442275059</c:v>
                      </c:pt>
                      <c:pt idx="610">
                        <c:v>14.434240210027058</c:v>
                      </c:pt>
                      <c:pt idx="611">
                        <c:v>14.503311916529801</c:v>
                      </c:pt>
                      <c:pt idx="612">
                        <c:v>14.481665684281799</c:v>
                      </c:pt>
                      <c:pt idx="613">
                        <c:v>14.550737390784542</c:v>
                      </c:pt>
                      <c:pt idx="614">
                        <c:v>14.529091158536541</c:v>
                      </c:pt>
                      <c:pt idx="615">
                        <c:v>14.598162865039285</c:v>
                      </c:pt>
                      <c:pt idx="616">
                        <c:v>14.576516632791284</c:v>
                      </c:pt>
                      <c:pt idx="617">
                        <c:v>14.645588339294029</c:v>
                      </c:pt>
                      <c:pt idx="618">
                        <c:v>14.623942107046025</c:v>
                      </c:pt>
                      <c:pt idx="619">
                        <c:v>14.69301381354877</c:v>
                      </c:pt>
                      <c:pt idx="620">
                        <c:v>14.671367581300768</c:v>
                      </c:pt>
                      <c:pt idx="621">
                        <c:v>14.740439287803513</c:v>
                      </c:pt>
                      <c:pt idx="622">
                        <c:v>14.71879305555551</c:v>
                      </c:pt>
                      <c:pt idx="623">
                        <c:v>14.787864762058256</c:v>
                      </c:pt>
                      <c:pt idx="624">
                        <c:v>14.766218529810255</c:v>
                      </c:pt>
                      <c:pt idx="625">
                        <c:v>14.835290236312998</c:v>
                      </c:pt>
                      <c:pt idx="626">
                        <c:v>14.813644004064995</c:v>
                      </c:pt>
                      <c:pt idx="627">
                        <c:v>14.882715710567739</c:v>
                      </c:pt>
                      <c:pt idx="628">
                        <c:v>14.861069478319738</c:v>
                      </c:pt>
                      <c:pt idx="629">
                        <c:v>14.930141184822482</c:v>
                      </c:pt>
                      <c:pt idx="630">
                        <c:v>14.908494952574481</c:v>
                      </c:pt>
                      <c:pt idx="631">
                        <c:v>14.977566659077226</c:v>
                      </c:pt>
                      <c:pt idx="632">
                        <c:v>14.955920426829222</c:v>
                      </c:pt>
                      <c:pt idx="633">
                        <c:v>15.024992133331967</c:v>
                      </c:pt>
                      <c:pt idx="634">
                        <c:v>15.003345901083964</c:v>
                      </c:pt>
                      <c:pt idx="635">
                        <c:v>15.07241760758671</c:v>
                      </c:pt>
                      <c:pt idx="636">
                        <c:v>15.050771375338707</c:v>
                      </c:pt>
                      <c:pt idx="637">
                        <c:v>15.119843081841452</c:v>
                      </c:pt>
                      <c:pt idx="638">
                        <c:v>15.09819684959345</c:v>
                      </c:pt>
                      <c:pt idx="639">
                        <c:v>15.167268556096195</c:v>
                      </c:pt>
                      <c:pt idx="640">
                        <c:v>15.145622323848192</c:v>
                      </c:pt>
                      <c:pt idx="641">
                        <c:v>15.214694030350936</c:v>
                      </c:pt>
                      <c:pt idx="642">
                        <c:v>15.193047798102935</c:v>
                      </c:pt>
                      <c:pt idx="643">
                        <c:v>15.262119504605678</c:v>
                      </c:pt>
                      <c:pt idx="644">
                        <c:v>15.240473272357677</c:v>
                      </c:pt>
                      <c:pt idx="645">
                        <c:v>15.309544978860423</c:v>
                      </c:pt>
                      <c:pt idx="646">
                        <c:v>15.287898746612418</c:v>
                      </c:pt>
                      <c:pt idx="647">
                        <c:v>15.356970453115164</c:v>
                      </c:pt>
                      <c:pt idx="648">
                        <c:v>15.335324220867161</c:v>
                      </c:pt>
                      <c:pt idx="649">
                        <c:v>15.404395927369906</c:v>
                      </c:pt>
                      <c:pt idx="650">
                        <c:v>15.382749695121904</c:v>
                      </c:pt>
                      <c:pt idx="651">
                        <c:v>15.451821401624649</c:v>
                      </c:pt>
                      <c:pt idx="652">
                        <c:v>15.430175169376646</c:v>
                      </c:pt>
                      <c:pt idx="653">
                        <c:v>15.499246875879392</c:v>
                      </c:pt>
                      <c:pt idx="654">
                        <c:v>15.477600643631389</c:v>
                      </c:pt>
                      <c:pt idx="655">
                        <c:v>15.546672350134132</c:v>
                      </c:pt>
                      <c:pt idx="656">
                        <c:v>15.525026117886132</c:v>
                      </c:pt>
                      <c:pt idx="657">
                        <c:v>15.594097824388875</c:v>
                      </c:pt>
                      <c:pt idx="658">
                        <c:v>15.572451592140874</c:v>
                      </c:pt>
                      <c:pt idx="659">
                        <c:v>15.641523298643618</c:v>
                      </c:pt>
                      <c:pt idx="660">
                        <c:v>15.619877066395615</c:v>
                      </c:pt>
                      <c:pt idx="661">
                        <c:v>15.68894877289836</c:v>
                      </c:pt>
                      <c:pt idx="662">
                        <c:v>15.667302540650358</c:v>
                      </c:pt>
                      <c:pt idx="663">
                        <c:v>15.736374247153103</c:v>
                      </c:pt>
                      <c:pt idx="664">
                        <c:v>15.7147280149051</c:v>
                      </c:pt>
                      <c:pt idx="665">
                        <c:v>15.783799721407846</c:v>
                      </c:pt>
                      <c:pt idx="666">
                        <c:v>15.762153489159843</c:v>
                      </c:pt>
                      <c:pt idx="667">
                        <c:v>15.831225195662588</c:v>
                      </c:pt>
                      <c:pt idx="668">
                        <c:v>15.809578963414584</c:v>
                      </c:pt>
                      <c:pt idx="669">
                        <c:v>15.878650669917329</c:v>
                      </c:pt>
                      <c:pt idx="670">
                        <c:v>15.857004437669328</c:v>
                      </c:pt>
                      <c:pt idx="671">
                        <c:v>15.926076144172072</c:v>
                      </c:pt>
                      <c:pt idx="672">
                        <c:v>15.904429911924071</c:v>
                      </c:pt>
                      <c:pt idx="673">
                        <c:v>15.973501618426814</c:v>
                      </c:pt>
                      <c:pt idx="674">
                        <c:v>15.951855386178812</c:v>
                      </c:pt>
                      <c:pt idx="675">
                        <c:v>16.020927092681557</c:v>
                      </c:pt>
                      <c:pt idx="676">
                        <c:v>15.999280860433554</c:v>
                      </c:pt>
                      <c:pt idx="677">
                        <c:v>16.068352566936298</c:v>
                      </c:pt>
                      <c:pt idx="678">
                        <c:v>16.046706334688299</c:v>
                      </c:pt>
                      <c:pt idx="679">
                        <c:v>16.115778041191042</c:v>
                      </c:pt>
                      <c:pt idx="680">
                        <c:v>16.09413180894304</c:v>
                      </c:pt>
                      <c:pt idx="681">
                        <c:v>16.163203515445783</c:v>
                      </c:pt>
                      <c:pt idx="682">
                        <c:v>16.14155728319778</c:v>
                      </c:pt>
                      <c:pt idx="683">
                        <c:v>16.210628989700528</c:v>
                      </c:pt>
                      <c:pt idx="684">
                        <c:v>16.188982757452525</c:v>
                      </c:pt>
                      <c:pt idx="685">
                        <c:v>16.258054463955268</c:v>
                      </c:pt>
                      <c:pt idx="686">
                        <c:v>16.236408231707266</c:v>
                      </c:pt>
                      <c:pt idx="687">
                        <c:v>16.305479938210013</c:v>
                      </c:pt>
                      <c:pt idx="688">
                        <c:v>16.283833705962007</c:v>
                      </c:pt>
                      <c:pt idx="689">
                        <c:v>16.352905412464754</c:v>
                      </c:pt>
                      <c:pt idx="690">
                        <c:v>16.331259180216751</c:v>
                      </c:pt>
                      <c:pt idx="691">
                        <c:v>16.400330886719495</c:v>
                      </c:pt>
                      <c:pt idx="692">
                        <c:v>16.378684654471495</c:v>
                      </c:pt>
                      <c:pt idx="693">
                        <c:v>16.447756360974239</c:v>
                      </c:pt>
                      <c:pt idx="694">
                        <c:v>16.426110128726236</c:v>
                      </c:pt>
                      <c:pt idx="695">
                        <c:v>16.49518183522898</c:v>
                      </c:pt>
                      <c:pt idx="696">
                        <c:v>16.473535602980977</c:v>
                      </c:pt>
                      <c:pt idx="697">
                        <c:v>16.542607309483721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Non_Linear_Model!$H$3:$H$700</c15:sqref>
                        </c15:formulaRef>
                      </c:ext>
                    </c:extLst>
                    <c:numCache>
                      <c:formatCode>General</c:formatCode>
                      <c:ptCount val="698"/>
                      <c:pt idx="0">
                        <c:v>0</c:v>
                      </c:pt>
                      <c:pt idx="1">
                        <c:v>1110.0173424010086</c:v>
                      </c:pt>
                      <c:pt idx="2">
                        <c:v>341.46341463414632</c:v>
                      </c:pt>
                      <c:pt idx="3">
                        <c:v>341.46341463414637</c:v>
                      </c:pt>
                      <c:pt idx="4">
                        <c:v>341.46341463414632</c:v>
                      </c:pt>
                      <c:pt idx="5">
                        <c:v>341.46341463414637</c:v>
                      </c:pt>
                      <c:pt idx="6">
                        <c:v>341.46341463414632</c:v>
                      </c:pt>
                      <c:pt idx="7">
                        <c:v>341.46341463414632</c:v>
                      </c:pt>
                      <c:pt idx="8">
                        <c:v>341.46341463414632</c:v>
                      </c:pt>
                      <c:pt idx="9">
                        <c:v>341.46341463414632</c:v>
                      </c:pt>
                      <c:pt idx="10">
                        <c:v>341.46341463414632</c:v>
                      </c:pt>
                      <c:pt idx="11">
                        <c:v>341.46341463414632</c:v>
                      </c:pt>
                      <c:pt idx="12">
                        <c:v>341.46341463414655</c:v>
                      </c:pt>
                      <c:pt idx="13">
                        <c:v>341.46341463414632</c:v>
                      </c:pt>
                      <c:pt idx="14">
                        <c:v>341.46341463414655</c:v>
                      </c:pt>
                      <c:pt idx="15">
                        <c:v>341.46341463414655</c:v>
                      </c:pt>
                      <c:pt idx="16">
                        <c:v>341.46341463414655</c:v>
                      </c:pt>
                      <c:pt idx="17">
                        <c:v>341.46341463414655</c:v>
                      </c:pt>
                      <c:pt idx="18">
                        <c:v>341.46341463414655</c:v>
                      </c:pt>
                      <c:pt idx="19">
                        <c:v>341.46341463414655</c:v>
                      </c:pt>
                      <c:pt idx="20">
                        <c:v>341.46341463414655</c:v>
                      </c:pt>
                      <c:pt idx="21">
                        <c:v>341.46341463414655</c:v>
                      </c:pt>
                      <c:pt idx="22">
                        <c:v>341.46341463414655</c:v>
                      </c:pt>
                      <c:pt idx="23">
                        <c:v>341.46341463414655</c:v>
                      </c:pt>
                      <c:pt idx="24">
                        <c:v>341.46341463414655</c:v>
                      </c:pt>
                      <c:pt idx="25">
                        <c:v>341.46341463414655</c:v>
                      </c:pt>
                      <c:pt idx="26">
                        <c:v>341.46341463414603</c:v>
                      </c:pt>
                      <c:pt idx="27">
                        <c:v>341.46341463414655</c:v>
                      </c:pt>
                      <c:pt idx="28">
                        <c:v>341.46341463414603</c:v>
                      </c:pt>
                      <c:pt idx="29">
                        <c:v>341.46341463414603</c:v>
                      </c:pt>
                      <c:pt idx="30">
                        <c:v>341.46341463414603</c:v>
                      </c:pt>
                      <c:pt idx="31">
                        <c:v>341.46341463414603</c:v>
                      </c:pt>
                      <c:pt idx="32">
                        <c:v>341.46341463414603</c:v>
                      </c:pt>
                      <c:pt idx="33">
                        <c:v>341.46341463414603</c:v>
                      </c:pt>
                      <c:pt idx="34">
                        <c:v>341.46341463414603</c:v>
                      </c:pt>
                      <c:pt idx="35">
                        <c:v>341.46341463414603</c:v>
                      </c:pt>
                      <c:pt idx="36">
                        <c:v>341.46341463414603</c:v>
                      </c:pt>
                      <c:pt idx="37">
                        <c:v>341.46341463414603</c:v>
                      </c:pt>
                      <c:pt idx="38">
                        <c:v>341.46341463414603</c:v>
                      </c:pt>
                      <c:pt idx="39">
                        <c:v>341.46341463414603</c:v>
                      </c:pt>
                      <c:pt idx="40">
                        <c:v>341.46341463414603</c:v>
                      </c:pt>
                      <c:pt idx="41">
                        <c:v>341.46341463414603</c:v>
                      </c:pt>
                      <c:pt idx="42">
                        <c:v>341.46341463414603</c:v>
                      </c:pt>
                      <c:pt idx="43">
                        <c:v>341.46341463414603</c:v>
                      </c:pt>
                      <c:pt idx="44">
                        <c:v>341.46341463414603</c:v>
                      </c:pt>
                      <c:pt idx="45">
                        <c:v>341.46341463414603</c:v>
                      </c:pt>
                      <c:pt idx="46">
                        <c:v>341.46341463414603</c:v>
                      </c:pt>
                      <c:pt idx="47">
                        <c:v>341.46341463414603</c:v>
                      </c:pt>
                      <c:pt idx="48">
                        <c:v>341.46341463414603</c:v>
                      </c:pt>
                      <c:pt idx="49">
                        <c:v>341.46341463414603</c:v>
                      </c:pt>
                      <c:pt idx="50">
                        <c:v>341.46341463414603</c:v>
                      </c:pt>
                      <c:pt idx="51">
                        <c:v>341.46341463414603</c:v>
                      </c:pt>
                      <c:pt idx="52">
                        <c:v>341.46341463414603</c:v>
                      </c:pt>
                      <c:pt idx="53">
                        <c:v>341.46341463414603</c:v>
                      </c:pt>
                      <c:pt idx="54">
                        <c:v>341.46341463414706</c:v>
                      </c:pt>
                      <c:pt idx="55">
                        <c:v>341.46341463414603</c:v>
                      </c:pt>
                      <c:pt idx="56">
                        <c:v>341.46341463414706</c:v>
                      </c:pt>
                      <c:pt idx="57">
                        <c:v>341.46341463414706</c:v>
                      </c:pt>
                      <c:pt idx="58">
                        <c:v>341.46341463414706</c:v>
                      </c:pt>
                      <c:pt idx="59">
                        <c:v>341.46341463414706</c:v>
                      </c:pt>
                      <c:pt idx="60">
                        <c:v>341.46341463414706</c:v>
                      </c:pt>
                      <c:pt idx="61">
                        <c:v>341.46341463414706</c:v>
                      </c:pt>
                      <c:pt idx="62">
                        <c:v>341.46341463414706</c:v>
                      </c:pt>
                      <c:pt idx="63">
                        <c:v>341.46341463414706</c:v>
                      </c:pt>
                      <c:pt idx="64">
                        <c:v>341.46341463414706</c:v>
                      </c:pt>
                      <c:pt idx="65">
                        <c:v>341.46341463414706</c:v>
                      </c:pt>
                      <c:pt idx="66">
                        <c:v>341.46341463414706</c:v>
                      </c:pt>
                      <c:pt idx="67">
                        <c:v>341.46341463414706</c:v>
                      </c:pt>
                      <c:pt idx="68">
                        <c:v>341.46341463414706</c:v>
                      </c:pt>
                      <c:pt idx="69">
                        <c:v>341.46341463414706</c:v>
                      </c:pt>
                      <c:pt idx="70">
                        <c:v>341.46341463414706</c:v>
                      </c:pt>
                      <c:pt idx="71">
                        <c:v>341.46341463414706</c:v>
                      </c:pt>
                      <c:pt idx="72">
                        <c:v>341.46341463414706</c:v>
                      </c:pt>
                      <c:pt idx="73">
                        <c:v>341.46341463414706</c:v>
                      </c:pt>
                      <c:pt idx="74">
                        <c:v>341.46341463414706</c:v>
                      </c:pt>
                      <c:pt idx="75">
                        <c:v>341.46341463414706</c:v>
                      </c:pt>
                      <c:pt idx="76">
                        <c:v>341.46341463414706</c:v>
                      </c:pt>
                      <c:pt idx="77">
                        <c:v>341.46341463414706</c:v>
                      </c:pt>
                      <c:pt idx="78">
                        <c:v>341.46341463414706</c:v>
                      </c:pt>
                      <c:pt idx="79">
                        <c:v>341.46341463414706</c:v>
                      </c:pt>
                      <c:pt idx="80">
                        <c:v>341.46341463414706</c:v>
                      </c:pt>
                      <c:pt idx="81">
                        <c:v>341.46341463414706</c:v>
                      </c:pt>
                      <c:pt idx="82">
                        <c:v>341.46341463414706</c:v>
                      </c:pt>
                      <c:pt idx="83">
                        <c:v>341.46341463414706</c:v>
                      </c:pt>
                      <c:pt idx="84">
                        <c:v>341.46341463414706</c:v>
                      </c:pt>
                      <c:pt idx="85">
                        <c:v>341.46341463414706</c:v>
                      </c:pt>
                      <c:pt idx="86">
                        <c:v>341.46341463414706</c:v>
                      </c:pt>
                      <c:pt idx="87">
                        <c:v>341.46341463414706</c:v>
                      </c:pt>
                      <c:pt idx="88">
                        <c:v>341.46341463414706</c:v>
                      </c:pt>
                      <c:pt idx="89">
                        <c:v>341.46341463414706</c:v>
                      </c:pt>
                      <c:pt idx="90">
                        <c:v>341.46341463414706</c:v>
                      </c:pt>
                      <c:pt idx="91">
                        <c:v>341.46341463414706</c:v>
                      </c:pt>
                      <c:pt idx="92">
                        <c:v>341.46341463414706</c:v>
                      </c:pt>
                      <c:pt idx="93">
                        <c:v>341.46341463414706</c:v>
                      </c:pt>
                      <c:pt idx="94">
                        <c:v>341.46341463414706</c:v>
                      </c:pt>
                      <c:pt idx="95">
                        <c:v>341.46341463414706</c:v>
                      </c:pt>
                      <c:pt idx="96">
                        <c:v>341.46341463414706</c:v>
                      </c:pt>
                      <c:pt idx="97">
                        <c:v>341.46341463414706</c:v>
                      </c:pt>
                      <c:pt idx="98">
                        <c:v>341.46341463414706</c:v>
                      </c:pt>
                      <c:pt idx="99">
                        <c:v>341.46341463414706</c:v>
                      </c:pt>
                      <c:pt idx="100">
                        <c:v>341.46341463414706</c:v>
                      </c:pt>
                      <c:pt idx="101">
                        <c:v>341.46341463414706</c:v>
                      </c:pt>
                      <c:pt idx="102">
                        <c:v>341.46341463414706</c:v>
                      </c:pt>
                      <c:pt idx="103">
                        <c:v>341.46341463414706</c:v>
                      </c:pt>
                      <c:pt idx="104">
                        <c:v>341.46341463414706</c:v>
                      </c:pt>
                      <c:pt idx="105">
                        <c:v>341.46341463414706</c:v>
                      </c:pt>
                      <c:pt idx="106">
                        <c:v>341.46341463414501</c:v>
                      </c:pt>
                      <c:pt idx="107">
                        <c:v>341.46341463414706</c:v>
                      </c:pt>
                      <c:pt idx="108">
                        <c:v>341.46341463414501</c:v>
                      </c:pt>
                      <c:pt idx="109">
                        <c:v>341.46341463414501</c:v>
                      </c:pt>
                      <c:pt idx="110">
                        <c:v>341.46341463414501</c:v>
                      </c:pt>
                      <c:pt idx="111">
                        <c:v>341.46341463414501</c:v>
                      </c:pt>
                      <c:pt idx="112">
                        <c:v>341.46341463414501</c:v>
                      </c:pt>
                      <c:pt idx="113">
                        <c:v>341.46341463414501</c:v>
                      </c:pt>
                      <c:pt idx="114">
                        <c:v>341.46341463414501</c:v>
                      </c:pt>
                      <c:pt idx="115">
                        <c:v>341.46341463414501</c:v>
                      </c:pt>
                      <c:pt idx="116">
                        <c:v>341.46341463414501</c:v>
                      </c:pt>
                      <c:pt idx="117">
                        <c:v>341.46341463414501</c:v>
                      </c:pt>
                      <c:pt idx="118">
                        <c:v>341.46341463414501</c:v>
                      </c:pt>
                      <c:pt idx="119">
                        <c:v>341.46341463414501</c:v>
                      </c:pt>
                      <c:pt idx="120">
                        <c:v>341.46341463414501</c:v>
                      </c:pt>
                      <c:pt idx="121">
                        <c:v>341.46341463414501</c:v>
                      </c:pt>
                      <c:pt idx="122">
                        <c:v>341.46341463414501</c:v>
                      </c:pt>
                      <c:pt idx="123">
                        <c:v>341.46341463414501</c:v>
                      </c:pt>
                      <c:pt idx="124">
                        <c:v>341.46341463414501</c:v>
                      </c:pt>
                      <c:pt idx="125">
                        <c:v>341.46341463414501</c:v>
                      </c:pt>
                      <c:pt idx="126">
                        <c:v>341.46341463414501</c:v>
                      </c:pt>
                      <c:pt idx="127">
                        <c:v>341.46341463414501</c:v>
                      </c:pt>
                      <c:pt idx="128">
                        <c:v>341.46341463414501</c:v>
                      </c:pt>
                      <c:pt idx="129">
                        <c:v>341.46341463414501</c:v>
                      </c:pt>
                      <c:pt idx="130">
                        <c:v>341.46341463414501</c:v>
                      </c:pt>
                      <c:pt idx="131">
                        <c:v>341.46341463414501</c:v>
                      </c:pt>
                      <c:pt idx="132">
                        <c:v>341.46341463414501</c:v>
                      </c:pt>
                      <c:pt idx="133">
                        <c:v>341.46341463414501</c:v>
                      </c:pt>
                      <c:pt idx="134">
                        <c:v>341.46341463414501</c:v>
                      </c:pt>
                      <c:pt idx="135">
                        <c:v>341.46341463414501</c:v>
                      </c:pt>
                      <c:pt idx="136">
                        <c:v>341.46341463414501</c:v>
                      </c:pt>
                      <c:pt idx="137">
                        <c:v>341.46341463414501</c:v>
                      </c:pt>
                      <c:pt idx="138">
                        <c:v>341.46341463414501</c:v>
                      </c:pt>
                      <c:pt idx="139">
                        <c:v>341.46341463414501</c:v>
                      </c:pt>
                      <c:pt idx="140">
                        <c:v>341.46341463414501</c:v>
                      </c:pt>
                      <c:pt idx="141">
                        <c:v>341.46341463414501</c:v>
                      </c:pt>
                      <c:pt idx="142">
                        <c:v>341.46341463414501</c:v>
                      </c:pt>
                      <c:pt idx="143">
                        <c:v>341.46341463414501</c:v>
                      </c:pt>
                      <c:pt idx="144">
                        <c:v>341.46341463414501</c:v>
                      </c:pt>
                      <c:pt idx="145">
                        <c:v>341.46341463414501</c:v>
                      </c:pt>
                      <c:pt idx="146">
                        <c:v>341.46341463414501</c:v>
                      </c:pt>
                      <c:pt idx="147">
                        <c:v>341.46341463414501</c:v>
                      </c:pt>
                      <c:pt idx="148">
                        <c:v>341.46341463414501</c:v>
                      </c:pt>
                      <c:pt idx="149">
                        <c:v>341.46341463414501</c:v>
                      </c:pt>
                      <c:pt idx="150">
                        <c:v>341.46341463414501</c:v>
                      </c:pt>
                      <c:pt idx="151">
                        <c:v>341.46341463414501</c:v>
                      </c:pt>
                      <c:pt idx="152">
                        <c:v>341.46341463414501</c:v>
                      </c:pt>
                      <c:pt idx="153">
                        <c:v>341.46341463414501</c:v>
                      </c:pt>
                      <c:pt idx="154">
                        <c:v>341.46341463414501</c:v>
                      </c:pt>
                      <c:pt idx="155">
                        <c:v>341.46341463414501</c:v>
                      </c:pt>
                      <c:pt idx="156">
                        <c:v>341.46341463414501</c:v>
                      </c:pt>
                      <c:pt idx="157">
                        <c:v>341.46341463414501</c:v>
                      </c:pt>
                      <c:pt idx="158">
                        <c:v>341.46341463414501</c:v>
                      </c:pt>
                      <c:pt idx="159">
                        <c:v>341.46341463414501</c:v>
                      </c:pt>
                      <c:pt idx="160">
                        <c:v>341.46341463414501</c:v>
                      </c:pt>
                      <c:pt idx="161">
                        <c:v>341.46341463414501</c:v>
                      </c:pt>
                      <c:pt idx="162">
                        <c:v>341.46341463414501</c:v>
                      </c:pt>
                      <c:pt idx="163">
                        <c:v>341.46341463414501</c:v>
                      </c:pt>
                      <c:pt idx="164">
                        <c:v>341.46341463414501</c:v>
                      </c:pt>
                      <c:pt idx="165">
                        <c:v>341.46341463414501</c:v>
                      </c:pt>
                      <c:pt idx="166">
                        <c:v>341.46341463414501</c:v>
                      </c:pt>
                      <c:pt idx="167">
                        <c:v>341.46341463414501</c:v>
                      </c:pt>
                      <c:pt idx="168">
                        <c:v>341.46341463414501</c:v>
                      </c:pt>
                      <c:pt idx="169">
                        <c:v>341.46341463414501</c:v>
                      </c:pt>
                      <c:pt idx="170">
                        <c:v>341.46341463414501</c:v>
                      </c:pt>
                      <c:pt idx="171">
                        <c:v>341.46341463414501</c:v>
                      </c:pt>
                      <c:pt idx="172">
                        <c:v>341.46341463414501</c:v>
                      </c:pt>
                      <c:pt idx="173">
                        <c:v>341.46341463414501</c:v>
                      </c:pt>
                      <c:pt idx="174">
                        <c:v>341.46341463414501</c:v>
                      </c:pt>
                      <c:pt idx="175">
                        <c:v>341.46341463414501</c:v>
                      </c:pt>
                      <c:pt idx="176">
                        <c:v>341.46341463414501</c:v>
                      </c:pt>
                      <c:pt idx="177">
                        <c:v>341.46341463414501</c:v>
                      </c:pt>
                      <c:pt idx="178">
                        <c:v>341.46341463414501</c:v>
                      </c:pt>
                      <c:pt idx="179">
                        <c:v>341.46341463414501</c:v>
                      </c:pt>
                      <c:pt idx="180">
                        <c:v>341.46341463414501</c:v>
                      </c:pt>
                      <c:pt idx="181">
                        <c:v>341.46341463414501</c:v>
                      </c:pt>
                      <c:pt idx="182">
                        <c:v>341.46341463414501</c:v>
                      </c:pt>
                      <c:pt idx="183">
                        <c:v>341.46341463414501</c:v>
                      </c:pt>
                      <c:pt idx="184">
                        <c:v>341.46341463414501</c:v>
                      </c:pt>
                      <c:pt idx="185">
                        <c:v>341.46341463414501</c:v>
                      </c:pt>
                      <c:pt idx="186">
                        <c:v>341.46341463414501</c:v>
                      </c:pt>
                      <c:pt idx="187">
                        <c:v>341.46341463414501</c:v>
                      </c:pt>
                      <c:pt idx="188">
                        <c:v>341.46341463414501</c:v>
                      </c:pt>
                      <c:pt idx="189">
                        <c:v>341.46341463414501</c:v>
                      </c:pt>
                      <c:pt idx="190">
                        <c:v>341.46341463414501</c:v>
                      </c:pt>
                      <c:pt idx="191">
                        <c:v>341.46341463414501</c:v>
                      </c:pt>
                      <c:pt idx="192">
                        <c:v>341.46341463414501</c:v>
                      </c:pt>
                      <c:pt idx="193">
                        <c:v>341.46341463414501</c:v>
                      </c:pt>
                      <c:pt idx="194">
                        <c:v>341.46341463414501</c:v>
                      </c:pt>
                      <c:pt idx="195">
                        <c:v>341.46341463414501</c:v>
                      </c:pt>
                      <c:pt idx="196">
                        <c:v>341.46341463414501</c:v>
                      </c:pt>
                      <c:pt idx="197">
                        <c:v>341.46341463414501</c:v>
                      </c:pt>
                      <c:pt idx="198">
                        <c:v>341.46341463414501</c:v>
                      </c:pt>
                      <c:pt idx="199">
                        <c:v>341.46341463414501</c:v>
                      </c:pt>
                      <c:pt idx="200">
                        <c:v>341.46341463414501</c:v>
                      </c:pt>
                      <c:pt idx="201">
                        <c:v>341.46341463414501</c:v>
                      </c:pt>
                      <c:pt idx="202">
                        <c:v>341.46341463414501</c:v>
                      </c:pt>
                      <c:pt idx="203">
                        <c:v>341.46341463414501</c:v>
                      </c:pt>
                      <c:pt idx="204">
                        <c:v>341.46341463414501</c:v>
                      </c:pt>
                      <c:pt idx="205">
                        <c:v>341.46341463414501</c:v>
                      </c:pt>
                      <c:pt idx="206">
                        <c:v>341.46341463414501</c:v>
                      </c:pt>
                      <c:pt idx="207">
                        <c:v>341.46341463414501</c:v>
                      </c:pt>
                      <c:pt idx="208">
                        <c:v>341.46341463414501</c:v>
                      </c:pt>
                      <c:pt idx="209">
                        <c:v>341.46341463414501</c:v>
                      </c:pt>
                      <c:pt idx="210">
                        <c:v>341.46341463414501</c:v>
                      </c:pt>
                      <c:pt idx="211">
                        <c:v>341.46341463414501</c:v>
                      </c:pt>
                      <c:pt idx="212">
                        <c:v>341.46341463414501</c:v>
                      </c:pt>
                      <c:pt idx="213">
                        <c:v>341.46341463414501</c:v>
                      </c:pt>
                      <c:pt idx="214">
                        <c:v>341.46341463414501</c:v>
                      </c:pt>
                      <c:pt idx="215">
                        <c:v>341.46341463414501</c:v>
                      </c:pt>
                      <c:pt idx="216">
                        <c:v>341.46341463414501</c:v>
                      </c:pt>
                      <c:pt idx="217">
                        <c:v>341.46341463414501</c:v>
                      </c:pt>
                      <c:pt idx="218">
                        <c:v>341.46341463414501</c:v>
                      </c:pt>
                      <c:pt idx="219">
                        <c:v>341.46341463414501</c:v>
                      </c:pt>
                      <c:pt idx="220">
                        <c:v>341.46341463414501</c:v>
                      </c:pt>
                      <c:pt idx="221">
                        <c:v>341.46341463414501</c:v>
                      </c:pt>
                      <c:pt idx="222">
                        <c:v>341.46341463414501</c:v>
                      </c:pt>
                      <c:pt idx="223">
                        <c:v>341.46341463414501</c:v>
                      </c:pt>
                      <c:pt idx="224">
                        <c:v>341.46341463414501</c:v>
                      </c:pt>
                      <c:pt idx="225">
                        <c:v>341.46341463414501</c:v>
                      </c:pt>
                      <c:pt idx="226">
                        <c:v>341.46341463414501</c:v>
                      </c:pt>
                      <c:pt idx="227">
                        <c:v>341.46341463414501</c:v>
                      </c:pt>
                      <c:pt idx="228">
                        <c:v>341.46341463414501</c:v>
                      </c:pt>
                      <c:pt idx="229">
                        <c:v>341.46341463414501</c:v>
                      </c:pt>
                      <c:pt idx="230">
                        <c:v>341.46341463414501</c:v>
                      </c:pt>
                      <c:pt idx="231">
                        <c:v>341.46341463414501</c:v>
                      </c:pt>
                      <c:pt idx="232">
                        <c:v>341.46341463414501</c:v>
                      </c:pt>
                      <c:pt idx="233">
                        <c:v>341.46341463414501</c:v>
                      </c:pt>
                      <c:pt idx="234">
                        <c:v>341.46341463414501</c:v>
                      </c:pt>
                      <c:pt idx="235">
                        <c:v>341.46341463414501</c:v>
                      </c:pt>
                      <c:pt idx="236">
                        <c:v>341.46341463414501</c:v>
                      </c:pt>
                      <c:pt idx="237">
                        <c:v>341.46341463414501</c:v>
                      </c:pt>
                      <c:pt idx="238">
                        <c:v>341.46341463414501</c:v>
                      </c:pt>
                      <c:pt idx="239">
                        <c:v>341.46341463414501</c:v>
                      </c:pt>
                      <c:pt idx="240">
                        <c:v>341.46341463414501</c:v>
                      </c:pt>
                      <c:pt idx="241">
                        <c:v>341.46341463414501</c:v>
                      </c:pt>
                      <c:pt idx="242">
                        <c:v>341.46341463414501</c:v>
                      </c:pt>
                      <c:pt idx="243">
                        <c:v>341.46341463414501</c:v>
                      </c:pt>
                      <c:pt idx="244">
                        <c:v>341.46341463414501</c:v>
                      </c:pt>
                      <c:pt idx="245">
                        <c:v>341.46341463414501</c:v>
                      </c:pt>
                      <c:pt idx="246">
                        <c:v>341.46341463414501</c:v>
                      </c:pt>
                      <c:pt idx="247">
                        <c:v>341.46341463414501</c:v>
                      </c:pt>
                      <c:pt idx="248">
                        <c:v>341.46341463414501</c:v>
                      </c:pt>
                      <c:pt idx="249">
                        <c:v>341.46341463414501</c:v>
                      </c:pt>
                      <c:pt idx="250">
                        <c:v>341.46341463414501</c:v>
                      </c:pt>
                      <c:pt idx="251">
                        <c:v>341.46341463414501</c:v>
                      </c:pt>
                      <c:pt idx="252">
                        <c:v>341.46341463414501</c:v>
                      </c:pt>
                      <c:pt idx="253">
                        <c:v>341.46341463414501</c:v>
                      </c:pt>
                      <c:pt idx="254">
                        <c:v>341.46341463414501</c:v>
                      </c:pt>
                      <c:pt idx="255">
                        <c:v>341.46341463414501</c:v>
                      </c:pt>
                      <c:pt idx="256">
                        <c:v>341.46341463414501</c:v>
                      </c:pt>
                      <c:pt idx="257">
                        <c:v>341.46341463414501</c:v>
                      </c:pt>
                      <c:pt idx="258">
                        <c:v>341.46341463414501</c:v>
                      </c:pt>
                      <c:pt idx="259">
                        <c:v>341.46341463414501</c:v>
                      </c:pt>
                      <c:pt idx="260">
                        <c:v>341.46341463414501</c:v>
                      </c:pt>
                      <c:pt idx="261">
                        <c:v>341.46341463414501</c:v>
                      </c:pt>
                      <c:pt idx="262">
                        <c:v>341.46341463414501</c:v>
                      </c:pt>
                      <c:pt idx="263">
                        <c:v>341.46341463414501</c:v>
                      </c:pt>
                      <c:pt idx="264">
                        <c:v>341.46341463414501</c:v>
                      </c:pt>
                      <c:pt idx="265">
                        <c:v>341.46341463414501</c:v>
                      </c:pt>
                      <c:pt idx="266">
                        <c:v>341.46341463414501</c:v>
                      </c:pt>
                      <c:pt idx="267">
                        <c:v>341.46341463414501</c:v>
                      </c:pt>
                      <c:pt idx="268">
                        <c:v>341.46341463414501</c:v>
                      </c:pt>
                      <c:pt idx="269">
                        <c:v>341.46341463414501</c:v>
                      </c:pt>
                      <c:pt idx="270">
                        <c:v>341.46341463414501</c:v>
                      </c:pt>
                      <c:pt idx="271">
                        <c:v>341.46341463414501</c:v>
                      </c:pt>
                      <c:pt idx="272">
                        <c:v>341.46341463414501</c:v>
                      </c:pt>
                      <c:pt idx="273">
                        <c:v>341.46341463414501</c:v>
                      </c:pt>
                      <c:pt idx="274">
                        <c:v>341.46341463414501</c:v>
                      </c:pt>
                      <c:pt idx="275">
                        <c:v>341.46341463414501</c:v>
                      </c:pt>
                      <c:pt idx="276">
                        <c:v>341.46341463414501</c:v>
                      </c:pt>
                      <c:pt idx="277">
                        <c:v>341.46341463414501</c:v>
                      </c:pt>
                      <c:pt idx="278">
                        <c:v>341.46341463414501</c:v>
                      </c:pt>
                      <c:pt idx="279">
                        <c:v>341.46341463414501</c:v>
                      </c:pt>
                      <c:pt idx="280">
                        <c:v>341.46341463414501</c:v>
                      </c:pt>
                      <c:pt idx="281">
                        <c:v>341.46341463414501</c:v>
                      </c:pt>
                      <c:pt idx="282">
                        <c:v>341.46341463414501</c:v>
                      </c:pt>
                      <c:pt idx="283">
                        <c:v>341.46341463414501</c:v>
                      </c:pt>
                      <c:pt idx="284">
                        <c:v>341.46341463414501</c:v>
                      </c:pt>
                      <c:pt idx="285">
                        <c:v>341.46341463414501</c:v>
                      </c:pt>
                      <c:pt idx="286">
                        <c:v>341.46341463414501</c:v>
                      </c:pt>
                      <c:pt idx="287">
                        <c:v>341.46341463414501</c:v>
                      </c:pt>
                      <c:pt idx="288">
                        <c:v>341.46341463414501</c:v>
                      </c:pt>
                      <c:pt idx="289">
                        <c:v>341.46341463414501</c:v>
                      </c:pt>
                      <c:pt idx="290">
                        <c:v>341.46341463414501</c:v>
                      </c:pt>
                      <c:pt idx="291">
                        <c:v>341.46341463414501</c:v>
                      </c:pt>
                      <c:pt idx="292">
                        <c:v>341.46341463414501</c:v>
                      </c:pt>
                      <c:pt idx="293">
                        <c:v>341.46341463414501</c:v>
                      </c:pt>
                      <c:pt idx="294">
                        <c:v>341.46341463414501</c:v>
                      </c:pt>
                      <c:pt idx="295">
                        <c:v>341.46341463414501</c:v>
                      </c:pt>
                      <c:pt idx="296">
                        <c:v>341.46341463414501</c:v>
                      </c:pt>
                      <c:pt idx="297">
                        <c:v>341.46341463414501</c:v>
                      </c:pt>
                      <c:pt idx="298">
                        <c:v>341.46341463414501</c:v>
                      </c:pt>
                      <c:pt idx="299">
                        <c:v>341.46341463414501</c:v>
                      </c:pt>
                      <c:pt idx="300">
                        <c:v>341.46341463414501</c:v>
                      </c:pt>
                      <c:pt idx="301">
                        <c:v>341.46341463414501</c:v>
                      </c:pt>
                      <c:pt idx="302">
                        <c:v>341.46341463414501</c:v>
                      </c:pt>
                      <c:pt idx="303">
                        <c:v>341.46341463414501</c:v>
                      </c:pt>
                      <c:pt idx="304">
                        <c:v>341.46341463414501</c:v>
                      </c:pt>
                      <c:pt idx="305">
                        <c:v>341.46341463414501</c:v>
                      </c:pt>
                      <c:pt idx="306">
                        <c:v>341.46341463414501</c:v>
                      </c:pt>
                      <c:pt idx="307">
                        <c:v>341.46341463414501</c:v>
                      </c:pt>
                      <c:pt idx="308">
                        <c:v>341.46341463414501</c:v>
                      </c:pt>
                      <c:pt idx="309">
                        <c:v>341.46341463414501</c:v>
                      </c:pt>
                      <c:pt idx="310">
                        <c:v>341.46341463414501</c:v>
                      </c:pt>
                      <c:pt idx="311">
                        <c:v>341.46341463414501</c:v>
                      </c:pt>
                      <c:pt idx="312">
                        <c:v>341.46341463414501</c:v>
                      </c:pt>
                      <c:pt idx="313">
                        <c:v>341.46341463414501</c:v>
                      </c:pt>
                      <c:pt idx="314">
                        <c:v>341.46341463414501</c:v>
                      </c:pt>
                      <c:pt idx="315">
                        <c:v>341.46341463414501</c:v>
                      </c:pt>
                      <c:pt idx="316">
                        <c:v>341.46341463414501</c:v>
                      </c:pt>
                      <c:pt idx="317">
                        <c:v>341.46341463414501</c:v>
                      </c:pt>
                      <c:pt idx="318">
                        <c:v>341.46341463414501</c:v>
                      </c:pt>
                      <c:pt idx="319">
                        <c:v>341.46341463414501</c:v>
                      </c:pt>
                      <c:pt idx="320">
                        <c:v>341.46341463414501</c:v>
                      </c:pt>
                      <c:pt idx="321">
                        <c:v>341.46341463414501</c:v>
                      </c:pt>
                      <c:pt idx="322">
                        <c:v>341.46341463414501</c:v>
                      </c:pt>
                      <c:pt idx="323">
                        <c:v>341.46341463414501</c:v>
                      </c:pt>
                      <c:pt idx="324">
                        <c:v>341.46341463414501</c:v>
                      </c:pt>
                      <c:pt idx="325">
                        <c:v>341.46341463414501</c:v>
                      </c:pt>
                      <c:pt idx="326">
                        <c:v>341.46341463414501</c:v>
                      </c:pt>
                      <c:pt idx="327">
                        <c:v>341.46341463414501</c:v>
                      </c:pt>
                      <c:pt idx="328">
                        <c:v>341.46341463414501</c:v>
                      </c:pt>
                      <c:pt idx="329">
                        <c:v>341.46341463414501</c:v>
                      </c:pt>
                      <c:pt idx="330">
                        <c:v>341.46341463414501</c:v>
                      </c:pt>
                      <c:pt idx="331">
                        <c:v>341.46341463414501</c:v>
                      </c:pt>
                      <c:pt idx="332">
                        <c:v>341.46341463414501</c:v>
                      </c:pt>
                      <c:pt idx="333">
                        <c:v>341.46341463414501</c:v>
                      </c:pt>
                      <c:pt idx="334">
                        <c:v>341.46341463414501</c:v>
                      </c:pt>
                      <c:pt idx="335">
                        <c:v>341.46341463414501</c:v>
                      </c:pt>
                      <c:pt idx="336">
                        <c:v>341.46341463414501</c:v>
                      </c:pt>
                      <c:pt idx="337">
                        <c:v>341.46341463414501</c:v>
                      </c:pt>
                      <c:pt idx="338">
                        <c:v>341.46341463414501</c:v>
                      </c:pt>
                      <c:pt idx="339">
                        <c:v>341.46341463414501</c:v>
                      </c:pt>
                      <c:pt idx="340">
                        <c:v>341.46341463414501</c:v>
                      </c:pt>
                      <c:pt idx="341">
                        <c:v>341.46341463414501</c:v>
                      </c:pt>
                      <c:pt idx="342">
                        <c:v>341.46341463414501</c:v>
                      </c:pt>
                      <c:pt idx="343">
                        <c:v>341.46341463414501</c:v>
                      </c:pt>
                      <c:pt idx="344">
                        <c:v>341.46341463414501</c:v>
                      </c:pt>
                      <c:pt idx="345">
                        <c:v>341.46341463414501</c:v>
                      </c:pt>
                      <c:pt idx="346">
                        <c:v>341.46341463414501</c:v>
                      </c:pt>
                      <c:pt idx="347">
                        <c:v>341.46341463414501</c:v>
                      </c:pt>
                      <c:pt idx="348">
                        <c:v>341.46341463414501</c:v>
                      </c:pt>
                      <c:pt idx="349">
                        <c:v>341.46341463414501</c:v>
                      </c:pt>
                      <c:pt idx="350">
                        <c:v>341.46341463414501</c:v>
                      </c:pt>
                      <c:pt idx="351">
                        <c:v>341.46341463414501</c:v>
                      </c:pt>
                      <c:pt idx="352">
                        <c:v>341.46341463414501</c:v>
                      </c:pt>
                      <c:pt idx="353">
                        <c:v>341.46341463414501</c:v>
                      </c:pt>
                      <c:pt idx="354">
                        <c:v>341.46341463414501</c:v>
                      </c:pt>
                      <c:pt idx="355">
                        <c:v>341.46341463414501</c:v>
                      </c:pt>
                      <c:pt idx="356">
                        <c:v>341.46341463414501</c:v>
                      </c:pt>
                      <c:pt idx="357">
                        <c:v>341.46341463414501</c:v>
                      </c:pt>
                      <c:pt idx="358">
                        <c:v>341.46341463414501</c:v>
                      </c:pt>
                      <c:pt idx="359">
                        <c:v>341.46341463414501</c:v>
                      </c:pt>
                      <c:pt idx="360">
                        <c:v>341.46341463414501</c:v>
                      </c:pt>
                      <c:pt idx="361">
                        <c:v>341.46341463414501</c:v>
                      </c:pt>
                      <c:pt idx="362">
                        <c:v>341.46341463414501</c:v>
                      </c:pt>
                      <c:pt idx="363">
                        <c:v>341.46341463414501</c:v>
                      </c:pt>
                      <c:pt idx="364">
                        <c:v>341.46341463414501</c:v>
                      </c:pt>
                      <c:pt idx="365">
                        <c:v>341.46341463414501</c:v>
                      </c:pt>
                      <c:pt idx="366">
                        <c:v>341.46341463414501</c:v>
                      </c:pt>
                      <c:pt idx="367">
                        <c:v>341.46341463414501</c:v>
                      </c:pt>
                      <c:pt idx="368">
                        <c:v>341.46341463414501</c:v>
                      </c:pt>
                      <c:pt idx="369">
                        <c:v>341.46341463414501</c:v>
                      </c:pt>
                      <c:pt idx="370">
                        <c:v>341.46341463414501</c:v>
                      </c:pt>
                      <c:pt idx="371">
                        <c:v>341.46341463414501</c:v>
                      </c:pt>
                      <c:pt idx="372">
                        <c:v>341.46341463414501</c:v>
                      </c:pt>
                      <c:pt idx="373">
                        <c:v>341.46341463414501</c:v>
                      </c:pt>
                      <c:pt idx="374">
                        <c:v>341.46341463414501</c:v>
                      </c:pt>
                      <c:pt idx="375">
                        <c:v>341.46341463414501</c:v>
                      </c:pt>
                      <c:pt idx="376">
                        <c:v>341.46341463414501</c:v>
                      </c:pt>
                      <c:pt idx="377">
                        <c:v>341.46341463414501</c:v>
                      </c:pt>
                      <c:pt idx="378">
                        <c:v>341.46341463414501</c:v>
                      </c:pt>
                      <c:pt idx="379">
                        <c:v>341.46341463414501</c:v>
                      </c:pt>
                      <c:pt idx="380">
                        <c:v>341.46341463414501</c:v>
                      </c:pt>
                      <c:pt idx="381">
                        <c:v>341.46341463414501</c:v>
                      </c:pt>
                      <c:pt idx="382">
                        <c:v>341.46341463414501</c:v>
                      </c:pt>
                      <c:pt idx="383">
                        <c:v>341.46341463414501</c:v>
                      </c:pt>
                      <c:pt idx="384">
                        <c:v>341.46341463414501</c:v>
                      </c:pt>
                      <c:pt idx="385">
                        <c:v>341.46341463414501</c:v>
                      </c:pt>
                      <c:pt idx="386">
                        <c:v>341.46341463414501</c:v>
                      </c:pt>
                      <c:pt idx="387">
                        <c:v>341.46341463414501</c:v>
                      </c:pt>
                      <c:pt idx="388">
                        <c:v>341.46341463414501</c:v>
                      </c:pt>
                      <c:pt idx="389">
                        <c:v>341.46341463414501</c:v>
                      </c:pt>
                      <c:pt idx="390">
                        <c:v>341.46341463414501</c:v>
                      </c:pt>
                      <c:pt idx="391">
                        <c:v>341.46341463414501</c:v>
                      </c:pt>
                      <c:pt idx="392">
                        <c:v>341.46341463414501</c:v>
                      </c:pt>
                      <c:pt idx="393">
                        <c:v>341.46341463414501</c:v>
                      </c:pt>
                      <c:pt idx="394">
                        <c:v>341.46341463414501</c:v>
                      </c:pt>
                      <c:pt idx="395">
                        <c:v>341.46341463414501</c:v>
                      </c:pt>
                      <c:pt idx="396">
                        <c:v>341.46341463414501</c:v>
                      </c:pt>
                      <c:pt idx="397">
                        <c:v>341.46341463414501</c:v>
                      </c:pt>
                      <c:pt idx="398">
                        <c:v>341.46341463414501</c:v>
                      </c:pt>
                      <c:pt idx="399">
                        <c:v>341.46341463414501</c:v>
                      </c:pt>
                      <c:pt idx="400">
                        <c:v>341.46341463414501</c:v>
                      </c:pt>
                      <c:pt idx="401">
                        <c:v>341.46341463414501</c:v>
                      </c:pt>
                      <c:pt idx="402">
                        <c:v>341.46341463414501</c:v>
                      </c:pt>
                      <c:pt idx="403">
                        <c:v>341.46341463414501</c:v>
                      </c:pt>
                      <c:pt idx="404">
                        <c:v>341.46341463414501</c:v>
                      </c:pt>
                      <c:pt idx="405">
                        <c:v>341.46341463414501</c:v>
                      </c:pt>
                      <c:pt idx="406">
                        <c:v>341.46341463414501</c:v>
                      </c:pt>
                      <c:pt idx="407">
                        <c:v>341.46341463414501</c:v>
                      </c:pt>
                      <c:pt idx="408">
                        <c:v>341.46341463414501</c:v>
                      </c:pt>
                      <c:pt idx="409">
                        <c:v>341.46341463414501</c:v>
                      </c:pt>
                      <c:pt idx="410">
                        <c:v>341.46341463414501</c:v>
                      </c:pt>
                      <c:pt idx="411">
                        <c:v>341.46341463414501</c:v>
                      </c:pt>
                      <c:pt idx="412">
                        <c:v>341.46341463414501</c:v>
                      </c:pt>
                      <c:pt idx="413">
                        <c:v>341.46341463414501</c:v>
                      </c:pt>
                      <c:pt idx="414">
                        <c:v>341.46341463414501</c:v>
                      </c:pt>
                      <c:pt idx="415">
                        <c:v>341.46341463414501</c:v>
                      </c:pt>
                      <c:pt idx="416">
                        <c:v>341.46341463414501</c:v>
                      </c:pt>
                      <c:pt idx="417">
                        <c:v>341.46341463414501</c:v>
                      </c:pt>
                      <c:pt idx="418">
                        <c:v>341.46341463414501</c:v>
                      </c:pt>
                      <c:pt idx="419">
                        <c:v>341.46341463414501</c:v>
                      </c:pt>
                      <c:pt idx="420">
                        <c:v>341.46341463414501</c:v>
                      </c:pt>
                      <c:pt idx="421">
                        <c:v>341.46341463414501</c:v>
                      </c:pt>
                      <c:pt idx="422">
                        <c:v>341.46341463414501</c:v>
                      </c:pt>
                      <c:pt idx="423">
                        <c:v>341.46341463414501</c:v>
                      </c:pt>
                      <c:pt idx="424">
                        <c:v>341.46341463414501</c:v>
                      </c:pt>
                      <c:pt idx="425">
                        <c:v>341.46341463414501</c:v>
                      </c:pt>
                      <c:pt idx="426">
                        <c:v>341.46341463414501</c:v>
                      </c:pt>
                      <c:pt idx="427">
                        <c:v>341.46341463414501</c:v>
                      </c:pt>
                      <c:pt idx="428">
                        <c:v>341.46341463414501</c:v>
                      </c:pt>
                      <c:pt idx="429">
                        <c:v>341.46341463414501</c:v>
                      </c:pt>
                      <c:pt idx="430">
                        <c:v>341.46341463414501</c:v>
                      </c:pt>
                      <c:pt idx="431">
                        <c:v>341.46341463414501</c:v>
                      </c:pt>
                      <c:pt idx="432">
                        <c:v>341.46341463414501</c:v>
                      </c:pt>
                      <c:pt idx="433">
                        <c:v>341.46341463414501</c:v>
                      </c:pt>
                      <c:pt idx="434">
                        <c:v>341.46341463414501</c:v>
                      </c:pt>
                      <c:pt idx="435">
                        <c:v>341.46341463414501</c:v>
                      </c:pt>
                      <c:pt idx="436">
                        <c:v>341.46341463414501</c:v>
                      </c:pt>
                      <c:pt idx="437">
                        <c:v>341.46341463414501</c:v>
                      </c:pt>
                      <c:pt idx="438">
                        <c:v>341.46341463414501</c:v>
                      </c:pt>
                      <c:pt idx="439">
                        <c:v>341.46341463414501</c:v>
                      </c:pt>
                      <c:pt idx="440">
                        <c:v>341.46341463414501</c:v>
                      </c:pt>
                      <c:pt idx="441">
                        <c:v>341.46341463414501</c:v>
                      </c:pt>
                      <c:pt idx="442">
                        <c:v>341.46341463414501</c:v>
                      </c:pt>
                      <c:pt idx="443">
                        <c:v>341.46341463414501</c:v>
                      </c:pt>
                      <c:pt idx="444">
                        <c:v>341.46341463414501</c:v>
                      </c:pt>
                      <c:pt idx="445">
                        <c:v>341.46341463414501</c:v>
                      </c:pt>
                      <c:pt idx="446">
                        <c:v>341.46341463414501</c:v>
                      </c:pt>
                      <c:pt idx="447">
                        <c:v>341.46341463414501</c:v>
                      </c:pt>
                      <c:pt idx="448">
                        <c:v>341.46341463414501</c:v>
                      </c:pt>
                      <c:pt idx="449">
                        <c:v>341.46341463414501</c:v>
                      </c:pt>
                      <c:pt idx="450">
                        <c:v>341.46341463414501</c:v>
                      </c:pt>
                      <c:pt idx="451">
                        <c:v>341.46341463414501</c:v>
                      </c:pt>
                      <c:pt idx="452">
                        <c:v>341.46341463414501</c:v>
                      </c:pt>
                      <c:pt idx="453">
                        <c:v>341.46341463414501</c:v>
                      </c:pt>
                      <c:pt idx="454">
                        <c:v>341.46341463414501</c:v>
                      </c:pt>
                      <c:pt idx="455">
                        <c:v>341.46341463414501</c:v>
                      </c:pt>
                      <c:pt idx="456">
                        <c:v>341.46341463414501</c:v>
                      </c:pt>
                      <c:pt idx="457">
                        <c:v>341.46341463414501</c:v>
                      </c:pt>
                      <c:pt idx="458">
                        <c:v>341.46341463414501</c:v>
                      </c:pt>
                      <c:pt idx="459">
                        <c:v>341.46341463414501</c:v>
                      </c:pt>
                      <c:pt idx="460">
                        <c:v>341.46341463414501</c:v>
                      </c:pt>
                      <c:pt idx="461">
                        <c:v>341.46341463414501</c:v>
                      </c:pt>
                      <c:pt idx="462">
                        <c:v>341.46341463414501</c:v>
                      </c:pt>
                      <c:pt idx="463">
                        <c:v>341.46341463414501</c:v>
                      </c:pt>
                      <c:pt idx="464">
                        <c:v>341.46341463414501</c:v>
                      </c:pt>
                      <c:pt idx="465">
                        <c:v>341.46341463414501</c:v>
                      </c:pt>
                      <c:pt idx="466">
                        <c:v>341.46341463414501</c:v>
                      </c:pt>
                      <c:pt idx="467">
                        <c:v>341.46341463414501</c:v>
                      </c:pt>
                      <c:pt idx="468">
                        <c:v>341.46341463414501</c:v>
                      </c:pt>
                      <c:pt idx="469">
                        <c:v>341.46341463414501</c:v>
                      </c:pt>
                      <c:pt idx="470">
                        <c:v>341.46341463414501</c:v>
                      </c:pt>
                      <c:pt idx="471">
                        <c:v>341.46341463414501</c:v>
                      </c:pt>
                      <c:pt idx="472">
                        <c:v>341.46341463414501</c:v>
                      </c:pt>
                      <c:pt idx="473">
                        <c:v>341.46341463414501</c:v>
                      </c:pt>
                      <c:pt idx="474">
                        <c:v>341.46341463414501</c:v>
                      </c:pt>
                      <c:pt idx="475">
                        <c:v>341.46341463414501</c:v>
                      </c:pt>
                      <c:pt idx="476">
                        <c:v>341.46341463414501</c:v>
                      </c:pt>
                      <c:pt idx="477">
                        <c:v>341.46341463414501</c:v>
                      </c:pt>
                      <c:pt idx="478">
                        <c:v>341.46341463414501</c:v>
                      </c:pt>
                      <c:pt idx="479">
                        <c:v>341.46341463414501</c:v>
                      </c:pt>
                      <c:pt idx="480">
                        <c:v>341.46341463414501</c:v>
                      </c:pt>
                      <c:pt idx="481">
                        <c:v>341.46341463414501</c:v>
                      </c:pt>
                      <c:pt idx="482">
                        <c:v>341.46341463414501</c:v>
                      </c:pt>
                      <c:pt idx="483">
                        <c:v>341.46341463414501</c:v>
                      </c:pt>
                      <c:pt idx="484">
                        <c:v>341.46341463414501</c:v>
                      </c:pt>
                      <c:pt idx="485">
                        <c:v>341.46341463414501</c:v>
                      </c:pt>
                      <c:pt idx="486">
                        <c:v>341.46341463414501</c:v>
                      </c:pt>
                      <c:pt idx="487">
                        <c:v>341.46341463414501</c:v>
                      </c:pt>
                      <c:pt idx="488">
                        <c:v>341.46341463414501</c:v>
                      </c:pt>
                      <c:pt idx="489">
                        <c:v>341.46341463414501</c:v>
                      </c:pt>
                      <c:pt idx="490">
                        <c:v>341.46341463414501</c:v>
                      </c:pt>
                      <c:pt idx="491">
                        <c:v>341.46341463414501</c:v>
                      </c:pt>
                      <c:pt idx="492">
                        <c:v>341.46341463414501</c:v>
                      </c:pt>
                      <c:pt idx="493">
                        <c:v>341.46341463414501</c:v>
                      </c:pt>
                      <c:pt idx="494">
                        <c:v>341.46341463414501</c:v>
                      </c:pt>
                      <c:pt idx="495">
                        <c:v>341.46341463414501</c:v>
                      </c:pt>
                      <c:pt idx="496">
                        <c:v>341.46341463414501</c:v>
                      </c:pt>
                      <c:pt idx="497">
                        <c:v>341.46341463414501</c:v>
                      </c:pt>
                      <c:pt idx="498">
                        <c:v>341.46341463414501</c:v>
                      </c:pt>
                      <c:pt idx="499">
                        <c:v>341.46341463414501</c:v>
                      </c:pt>
                      <c:pt idx="500">
                        <c:v>341.46341463414501</c:v>
                      </c:pt>
                      <c:pt idx="501">
                        <c:v>341.46341463414501</c:v>
                      </c:pt>
                      <c:pt idx="502">
                        <c:v>341.46341463414501</c:v>
                      </c:pt>
                      <c:pt idx="503">
                        <c:v>341.46341463414501</c:v>
                      </c:pt>
                      <c:pt idx="504">
                        <c:v>341.46341463414501</c:v>
                      </c:pt>
                      <c:pt idx="505">
                        <c:v>341.46341463414501</c:v>
                      </c:pt>
                      <c:pt idx="506">
                        <c:v>341.46341463414501</c:v>
                      </c:pt>
                      <c:pt idx="507">
                        <c:v>341.46341463414501</c:v>
                      </c:pt>
                      <c:pt idx="508">
                        <c:v>341.46341463414501</c:v>
                      </c:pt>
                      <c:pt idx="509">
                        <c:v>341.46341463414501</c:v>
                      </c:pt>
                      <c:pt idx="510">
                        <c:v>341.46341463414501</c:v>
                      </c:pt>
                      <c:pt idx="511">
                        <c:v>341.46341463414501</c:v>
                      </c:pt>
                      <c:pt idx="512">
                        <c:v>341.46341463414501</c:v>
                      </c:pt>
                      <c:pt idx="513">
                        <c:v>341.46341463414501</c:v>
                      </c:pt>
                      <c:pt idx="514">
                        <c:v>341.46341463414501</c:v>
                      </c:pt>
                      <c:pt idx="515">
                        <c:v>341.46341463414501</c:v>
                      </c:pt>
                      <c:pt idx="516">
                        <c:v>341.46341463414501</c:v>
                      </c:pt>
                      <c:pt idx="517">
                        <c:v>341.46341463414501</c:v>
                      </c:pt>
                      <c:pt idx="518">
                        <c:v>341.46341463414501</c:v>
                      </c:pt>
                      <c:pt idx="519">
                        <c:v>341.46341463414501</c:v>
                      </c:pt>
                      <c:pt idx="520">
                        <c:v>341.46341463414501</c:v>
                      </c:pt>
                      <c:pt idx="521">
                        <c:v>341.46341463414501</c:v>
                      </c:pt>
                      <c:pt idx="522">
                        <c:v>341.46341463414501</c:v>
                      </c:pt>
                      <c:pt idx="523">
                        <c:v>341.46341463414501</c:v>
                      </c:pt>
                      <c:pt idx="524">
                        <c:v>341.46341463414501</c:v>
                      </c:pt>
                      <c:pt idx="525">
                        <c:v>341.46341463414501</c:v>
                      </c:pt>
                      <c:pt idx="526">
                        <c:v>341.46341463414501</c:v>
                      </c:pt>
                      <c:pt idx="527">
                        <c:v>341.46341463414501</c:v>
                      </c:pt>
                      <c:pt idx="528">
                        <c:v>341.46341463414501</c:v>
                      </c:pt>
                      <c:pt idx="529">
                        <c:v>341.46341463414501</c:v>
                      </c:pt>
                      <c:pt idx="530">
                        <c:v>341.46341463414501</c:v>
                      </c:pt>
                      <c:pt idx="531">
                        <c:v>341.46341463414501</c:v>
                      </c:pt>
                      <c:pt idx="532">
                        <c:v>341.46341463414501</c:v>
                      </c:pt>
                      <c:pt idx="533">
                        <c:v>341.46341463414501</c:v>
                      </c:pt>
                      <c:pt idx="534">
                        <c:v>341.46341463414501</c:v>
                      </c:pt>
                      <c:pt idx="535">
                        <c:v>341.46341463414501</c:v>
                      </c:pt>
                      <c:pt idx="536">
                        <c:v>341.46341463414501</c:v>
                      </c:pt>
                      <c:pt idx="537">
                        <c:v>341.46341463414501</c:v>
                      </c:pt>
                      <c:pt idx="538">
                        <c:v>341.46341463414501</c:v>
                      </c:pt>
                      <c:pt idx="539">
                        <c:v>341.46341463414501</c:v>
                      </c:pt>
                      <c:pt idx="540">
                        <c:v>341.46341463414501</c:v>
                      </c:pt>
                      <c:pt idx="541">
                        <c:v>341.46341463414501</c:v>
                      </c:pt>
                      <c:pt idx="542">
                        <c:v>341.46341463414501</c:v>
                      </c:pt>
                      <c:pt idx="543">
                        <c:v>341.46341463414501</c:v>
                      </c:pt>
                      <c:pt idx="544">
                        <c:v>341.46341463414501</c:v>
                      </c:pt>
                      <c:pt idx="545">
                        <c:v>341.46341463414501</c:v>
                      </c:pt>
                      <c:pt idx="546">
                        <c:v>341.46341463414501</c:v>
                      </c:pt>
                      <c:pt idx="547">
                        <c:v>341.46341463414501</c:v>
                      </c:pt>
                      <c:pt idx="548">
                        <c:v>341.46341463414501</c:v>
                      </c:pt>
                      <c:pt idx="549">
                        <c:v>341.46341463414501</c:v>
                      </c:pt>
                      <c:pt idx="550">
                        <c:v>341.46341463414501</c:v>
                      </c:pt>
                      <c:pt idx="551">
                        <c:v>341.46341463414501</c:v>
                      </c:pt>
                      <c:pt idx="552">
                        <c:v>341.46341463414501</c:v>
                      </c:pt>
                      <c:pt idx="553">
                        <c:v>341.46341463414501</c:v>
                      </c:pt>
                      <c:pt idx="554">
                        <c:v>341.46341463414501</c:v>
                      </c:pt>
                      <c:pt idx="555">
                        <c:v>341.46341463414501</c:v>
                      </c:pt>
                      <c:pt idx="556">
                        <c:v>341.46341463414501</c:v>
                      </c:pt>
                      <c:pt idx="557">
                        <c:v>341.46341463414501</c:v>
                      </c:pt>
                      <c:pt idx="558">
                        <c:v>341.46341463414501</c:v>
                      </c:pt>
                      <c:pt idx="559">
                        <c:v>341.46341463414501</c:v>
                      </c:pt>
                      <c:pt idx="560">
                        <c:v>341.46341463414501</c:v>
                      </c:pt>
                      <c:pt idx="561">
                        <c:v>341.46341463414501</c:v>
                      </c:pt>
                      <c:pt idx="562">
                        <c:v>341.46341463414501</c:v>
                      </c:pt>
                      <c:pt idx="563">
                        <c:v>341.46341463414501</c:v>
                      </c:pt>
                      <c:pt idx="564">
                        <c:v>341.46341463414501</c:v>
                      </c:pt>
                      <c:pt idx="565">
                        <c:v>341.46341463414501</c:v>
                      </c:pt>
                      <c:pt idx="566">
                        <c:v>341.46341463414501</c:v>
                      </c:pt>
                      <c:pt idx="567">
                        <c:v>341.46341463414501</c:v>
                      </c:pt>
                      <c:pt idx="568">
                        <c:v>341.46341463414501</c:v>
                      </c:pt>
                      <c:pt idx="569">
                        <c:v>341.46341463414501</c:v>
                      </c:pt>
                      <c:pt idx="570">
                        <c:v>341.46341463414501</c:v>
                      </c:pt>
                      <c:pt idx="571">
                        <c:v>341.46341463414501</c:v>
                      </c:pt>
                      <c:pt idx="572">
                        <c:v>341.46341463414501</c:v>
                      </c:pt>
                      <c:pt idx="573">
                        <c:v>341.46341463414501</c:v>
                      </c:pt>
                      <c:pt idx="574">
                        <c:v>341.46341463414501</c:v>
                      </c:pt>
                      <c:pt idx="575">
                        <c:v>341.46341463414501</c:v>
                      </c:pt>
                      <c:pt idx="576">
                        <c:v>341.46341463414501</c:v>
                      </c:pt>
                      <c:pt idx="577">
                        <c:v>341.46341463414501</c:v>
                      </c:pt>
                      <c:pt idx="578">
                        <c:v>341.46341463414501</c:v>
                      </c:pt>
                      <c:pt idx="579">
                        <c:v>341.46341463414501</c:v>
                      </c:pt>
                      <c:pt idx="580">
                        <c:v>341.46341463414501</c:v>
                      </c:pt>
                      <c:pt idx="581">
                        <c:v>341.46341463414501</c:v>
                      </c:pt>
                      <c:pt idx="582">
                        <c:v>341.46341463414501</c:v>
                      </c:pt>
                      <c:pt idx="583">
                        <c:v>341.46341463414501</c:v>
                      </c:pt>
                      <c:pt idx="584">
                        <c:v>341.46341463414501</c:v>
                      </c:pt>
                      <c:pt idx="585">
                        <c:v>341.46341463414501</c:v>
                      </c:pt>
                      <c:pt idx="586">
                        <c:v>341.46341463414501</c:v>
                      </c:pt>
                      <c:pt idx="587">
                        <c:v>341.46341463414501</c:v>
                      </c:pt>
                      <c:pt idx="588">
                        <c:v>341.46341463414501</c:v>
                      </c:pt>
                      <c:pt idx="589">
                        <c:v>341.46341463414501</c:v>
                      </c:pt>
                      <c:pt idx="590">
                        <c:v>341.46341463414501</c:v>
                      </c:pt>
                      <c:pt idx="591">
                        <c:v>341.46341463414501</c:v>
                      </c:pt>
                      <c:pt idx="592">
                        <c:v>341.46341463414501</c:v>
                      </c:pt>
                      <c:pt idx="593">
                        <c:v>341.46341463414501</c:v>
                      </c:pt>
                      <c:pt idx="594">
                        <c:v>341.46341463414501</c:v>
                      </c:pt>
                      <c:pt idx="595">
                        <c:v>341.46341463414501</c:v>
                      </c:pt>
                      <c:pt idx="596">
                        <c:v>341.46341463414501</c:v>
                      </c:pt>
                      <c:pt idx="597">
                        <c:v>341.46341463414501</c:v>
                      </c:pt>
                      <c:pt idx="598">
                        <c:v>341.46341463414501</c:v>
                      </c:pt>
                      <c:pt idx="599">
                        <c:v>341.46341463414501</c:v>
                      </c:pt>
                      <c:pt idx="600">
                        <c:v>341.46341463414501</c:v>
                      </c:pt>
                      <c:pt idx="601">
                        <c:v>341.46341463414501</c:v>
                      </c:pt>
                      <c:pt idx="602">
                        <c:v>341.46341463414501</c:v>
                      </c:pt>
                      <c:pt idx="603">
                        <c:v>341.46341463414501</c:v>
                      </c:pt>
                      <c:pt idx="604">
                        <c:v>341.46341463414501</c:v>
                      </c:pt>
                      <c:pt idx="605">
                        <c:v>341.46341463414501</c:v>
                      </c:pt>
                      <c:pt idx="606">
                        <c:v>341.46341463414501</c:v>
                      </c:pt>
                      <c:pt idx="607">
                        <c:v>341.46341463414501</c:v>
                      </c:pt>
                      <c:pt idx="608">
                        <c:v>341.46341463414501</c:v>
                      </c:pt>
                      <c:pt idx="609">
                        <c:v>341.46341463414501</c:v>
                      </c:pt>
                      <c:pt idx="610">
                        <c:v>341.46341463414501</c:v>
                      </c:pt>
                      <c:pt idx="611">
                        <c:v>341.46341463414501</c:v>
                      </c:pt>
                      <c:pt idx="612">
                        <c:v>341.46341463414501</c:v>
                      </c:pt>
                      <c:pt idx="613">
                        <c:v>341.46341463414501</c:v>
                      </c:pt>
                      <c:pt idx="614">
                        <c:v>341.46341463414501</c:v>
                      </c:pt>
                      <c:pt idx="615">
                        <c:v>341.46341463414501</c:v>
                      </c:pt>
                      <c:pt idx="616">
                        <c:v>341.46341463414501</c:v>
                      </c:pt>
                      <c:pt idx="617">
                        <c:v>341.46341463414501</c:v>
                      </c:pt>
                      <c:pt idx="618">
                        <c:v>341.46341463414501</c:v>
                      </c:pt>
                      <c:pt idx="619">
                        <c:v>341.46341463414501</c:v>
                      </c:pt>
                      <c:pt idx="620">
                        <c:v>341.46341463414501</c:v>
                      </c:pt>
                      <c:pt idx="621">
                        <c:v>341.46341463414501</c:v>
                      </c:pt>
                      <c:pt idx="622">
                        <c:v>341.46341463414501</c:v>
                      </c:pt>
                      <c:pt idx="623">
                        <c:v>341.46341463414501</c:v>
                      </c:pt>
                      <c:pt idx="624">
                        <c:v>341.46341463414501</c:v>
                      </c:pt>
                      <c:pt idx="625">
                        <c:v>341.46341463414501</c:v>
                      </c:pt>
                      <c:pt idx="626">
                        <c:v>341.46341463414501</c:v>
                      </c:pt>
                      <c:pt idx="627">
                        <c:v>341.46341463414501</c:v>
                      </c:pt>
                      <c:pt idx="628">
                        <c:v>341.46341463414501</c:v>
                      </c:pt>
                      <c:pt idx="629">
                        <c:v>341.46341463414501</c:v>
                      </c:pt>
                      <c:pt idx="630">
                        <c:v>341.46341463414501</c:v>
                      </c:pt>
                      <c:pt idx="631">
                        <c:v>341.46341463414501</c:v>
                      </c:pt>
                      <c:pt idx="632">
                        <c:v>341.46341463414501</c:v>
                      </c:pt>
                      <c:pt idx="633">
                        <c:v>341.46341463414501</c:v>
                      </c:pt>
                      <c:pt idx="634">
                        <c:v>341.46341463414501</c:v>
                      </c:pt>
                      <c:pt idx="635">
                        <c:v>341.46341463414501</c:v>
                      </c:pt>
                      <c:pt idx="636">
                        <c:v>341.46341463414501</c:v>
                      </c:pt>
                      <c:pt idx="637">
                        <c:v>341.46341463414501</c:v>
                      </c:pt>
                      <c:pt idx="638">
                        <c:v>341.46341463414501</c:v>
                      </c:pt>
                      <c:pt idx="639">
                        <c:v>341.46341463414501</c:v>
                      </c:pt>
                      <c:pt idx="640">
                        <c:v>341.46341463414501</c:v>
                      </c:pt>
                      <c:pt idx="641">
                        <c:v>341.46341463414501</c:v>
                      </c:pt>
                      <c:pt idx="642">
                        <c:v>341.46341463414501</c:v>
                      </c:pt>
                      <c:pt idx="643">
                        <c:v>341.46341463414501</c:v>
                      </c:pt>
                      <c:pt idx="644">
                        <c:v>341.46341463414501</c:v>
                      </c:pt>
                      <c:pt idx="645">
                        <c:v>341.46341463414501</c:v>
                      </c:pt>
                      <c:pt idx="646">
                        <c:v>341.46341463414501</c:v>
                      </c:pt>
                      <c:pt idx="647">
                        <c:v>341.46341463414501</c:v>
                      </c:pt>
                      <c:pt idx="648">
                        <c:v>341.46341463414501</c:v>
                      </c:pt>
                      <c:pt idx="649">
                        <c:v>341.46341463414501</c:v>
                      </c:pt>
                      <c:pt idx="650">
                        <c:v>341.46341463414501</c:v>
                      </c:pt>
                      <c:pt idx="651">
                        <c:v>341.46341463414501</c:v>
                      </c:pt>
                      <c:pt idx="652">
                        <c:v>341.46341463414501</c:v>
                      </c:pt>
                      <c:pt idx="653">
                        <c:v>341.46341463414501</c:v>
                      </c:pt>
                      <c:pt idx="654">
                        <c:v>341.46341463414501</c:v>
                      </c:pt>
                      <c:pt idx="655">
                        <c:v>341.46341463414501</c:v>
                      </c:pt>
                      <c:pt idx="656">
                        <c:v>341.46341463414501</c:v>
                      </c:pt>
                      <c:pt idx="657">
                        <c:v>341.46341463414501</c:v>
                      </c:pt>
                      <c:pt idx="658">
                        <c:v>341.46341463414501</c:v>
                      </c:pt>
                      <c:pt idx="659">
                        <c:v>341.46341463414501</c:v>
                      </c:pt>
                      <c:pt idx="660">
                        <c:v>341.46341463414501</c:v>
                      </c:pt>
                      <c:pt idx="661">
                        <c:v>341.46341463414501</c:v>
                      </c:pt>
                      <c:pt idx="662">
                        <c:v>341.46341463414501</c:v>
                      </c:pt>
                      <c:pt idx="663">
                        <c:v>341.46341463414501</c:v>
                      </c:pt>
                      <c:pt idx="664">
                        <c:v>341.46341463414501</c:v>
                      </c:pt>
                      <c:pt idx="665">
                        <c:v>341.46341463414501</c:v>
                      </c:pt>
                      <c:pt idx="666">
                        <c:v>341.46341463414501</c:v>
                      </c:pt>
                      <c:pt idx="667">
                        <c:v>341.46341463414501</c:v>
                      </c:pt>
                      <c:pt idx="668">
                        <c:v>341.46341463414501</c:v>
                      </c:pt>
                      <c:pt idx="669">
                        <c:v>341.46341463414501</c:v>
                      </c:pt>
                      <c:pt idx="670">
                        <c:v>341.46341463414501</c:v>
                      </c:pt>
                      <c:pt idx="671">
                        <c:v>341.46341463414501</c:v>
                      </c:pt>
                      <c:pt idx="672">
                        <c:v>341.46341463414501</c:v>
                      </c:pt>
                      <c:pt idx="673">
                        <c:v>341.46341463414501</c:v>
                      </c:pt>
                      <c:pt idx="674">
                        <c:v>341.46341463414501</c:v>
                      </c:pt>
                      <c:pt idx="675">
                        <c:v>341.46341463414501</c:v>
                      </c:pt>
                      <c:pt idx="676">
                        <c:v>341.46341463414501</c:v>
                      </c:pt>
                      <c:pt idx="677">
                        <c:v>341.46341463414501</c:v>
                      </c:pt>
                      <c:pt idx="678">
                        <c:v>341.46341463414501</c:v>
                      </c:pt>
                      <c:pt idx="679">
                        <c:v>341.46341463414501</c:v>
                      </c:pt>
                      <c:pt idx="680">
                        <c:v>341.46341463414501</c:v>
                      </c:pt>
                      <c:pt idx="681">
                        <c:v>341.46341463414501</c:v>
                      </c:pt>
                      <c:pt idx="682">
                        <c:v>341.46341463414501</c:v>
                      </c:pt>
                      <c:pt idx="683">
                        <c:v>341.46341463414501</c:v>
                      </c:pt>
                      <c:pt idx="684">
                        <c:v>341.46341463414501</c:v>
                      </c:pt>
                      <c:pt idx="685">
                        <c:v>341.46341463414501</c:v>
                      </c:pt>
                      <c:pt idx="686">
                        <c:v>341.46341463414501</c:v>
                      </c:pt>
                      <c:pt idx="687">
                        <c:v>341.46341463414501</c:v>
                      </c:pt>
                      <c:pt idx="688">
                        <c:v>341.46341463414501</c:v>
                      </c:pt>
                      <c:pt idx="689">
                        <c:v>341.46341463414501</c:v>
                      </c:pt>
                      <c:pt idx="690">
                        <c:v>341.46341463414501</c:v>
                      </c:pt>
                      <c:pt idx="691">
                        <c:v>341.46341463414501</c:v>
                      </c:pt>
                      <c:pt idx="692">
                        <c:v>341.46341463414501</c:v>
                      </c:pt>
                      <c:pt idx="693">
                        <c:v>341.46341463414501</c:v>
                      </c:pt>
                      <c:pt idx="694">
                        <c:v>341.46341463414501</c:v>
                      </c:pt>
                      <c:pt idx="695">
                        <c:v>341.46341463414501</c:v>
                      </c:pt>
                      <c:pt idx="696">
                        <c:v>341.46341463414501</c:v>
                      </c:pt>
                      <c:pt idx="697">
                        <c:v>341.46341463414501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0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Linear_Model!$H$2</c15:sqref>
                        </c15:formulaRef>
                      </c:ext>
                    </c:extLst>
                    <c:strCache>
                      <c:ptCount val="1"/>
                      <c:pt idx="0">
                        <c:v>v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Linear_Model!$G$3:$G$483</c15:sqref>
                        </c15:formulaRef>
                      </c:ext>
                    </c:extLst>
                    <c:numCache>
                      <c:formatCode>General</c:formatCode>
                      <c:ptCount val="481"/>
                      <c:pt idx="0">
                        <c:v>0</c:v>
                      </c:pt>
                      <c:pt idx="1">
                        <c:v>1.8933889564392202E-2</c:v>
                      </c:pt>
                      <c:pt idx="2">
                        <c:v>4.7425474254742549E-2</c:v>
                      </c:pt>
                      <c:pt idx="3">
                        <c:v>6.6359363819134765E-2</c:v>
                      </c:pt>
                      <c:pt idx="4">
                        <c:v>9.4850948509485097E-2</c:v>
                      </c:pt>
                      <c:pt idx="5">
                        <c:v>0.11378483807387731</c:v>
                      </c:pt>
                      <c:pt idx="6">
                        <c:v>0.14227642276422767</c:v>
                      </c:pt>
                      <c:pt idx="7">
                        <c:v>0.16121031232861985</c:v>
                      </c:pt>
                      <c:pt idx="8">
                        <c:v>0.18970189701897019</c:v>
                      </c:pt>
                      <c:pt idx="9">
                        <c:v>0.20863578658336238</c:v>
                      </c:pt>
                      <c:pt idx="10">
                        <c:v>0.23712737127371275</c:v>
                      </c:pt>
                      <c:pt idx="11">
                        <c:v>0.25606126083810493</c:v>
                      </c:pt>
                      <c:pt idx="12">
                        <c:v>0.28455284552845528</c:v>
                      </c:pt>
                      <c:pt idx="13">
                        <c:v>0.30348673509284746</c:v>
                      </c:pt>
                      <c:pt idx="14">
                        <c:v>0.33197831978319781</c:v>
                      </c:pt>
                      <c:pt idx="15">
                        <c:v>0.35091220934759004</c:v>
                      </c:pt>
                      <c:pt idx="16">
                        <c:v>0.37940379403794039</c:v>
                      </c:pt>
                      <c:pt idx="17">
                        <c:v>0.39833768360233263</c:v>
                      </c:pt>
                      <c:pt idx="18">
                        <c:v>0.42682926829268297</c:v>
                      </c:pt>
                      <c:pt idx="19">
                        <c:v>0.44576315785707521</c:v>
                      </c:pt>
                      <c:pt idx="20">
                        <c:v>0.47425474254742556</c:v>
                      </c:pt>
                      <c:pt idx="21">
                        <c:v>0.49318863211181774</c:v>
                      </c:pt>
                      <c:pt idx="22">
                        <c:v>0.52168021680216814</c:v>
                      </c:pt>
                      <c:pt idx="23">
                        <c:v>0.54061410636656027</c:v>
                      </c:pt>
                      <c:pt idx="24">
                        <c:v>0.56910569105691078</c:v>
                      </c:pt>
                      <c:pt idx="25">
                        <c:v>0.5880395806213029</c:v>
                      </c:pt>
                      <c:pt idx="26">
                        <c:v>0.61653116531165331</c:v>
                      </c:pt>
                      <c:pt idx="27">
                        <c:v>0.63546505487604554</c:v>
                      </c:pt>
                      <c:pt idx="28">
                        <c:v>0.66395663956639572</c:v>
                      </c:pt>
                      <c:pt idx="29">
                        <c:v>0.68289052913078807</c:v>
                      </c:pt>
                      <c:pt idx="30">
                        <c:v>0.71138211382113836</c:v>
                      </c:pt>
                      <c:pt idx="31">
                        <c:v>0.73031600338553049</c:v>
                      </c:pt>
                      <c:pt idx="32">
                        <c:v>0.75880758807588078</c:v>
                      </c:pt>
                      <c:pt idx="33">
                        <c:v>0.77774147764027302</c:v>
                      </c:pt>
                      <c:pt idx="34">
                        <c:v>0.80623306233062331</c:v>
                      </c:pt>
                      <c:pt idx="35">
                        <c:v>0.82516695189501554</c:v>
                      </c:pt>
                      <c:pt idx="36">
                        <c:v>0.85365853658536572</c:v>
                      </c:pt>
                      <c:pt idx="37">
                        <c:v>0.87259242614975807</c:v>
                      </c:pt>
                      <c:pt idx="38">
                        <c:v>0.90108401084010836</c:v>
                      </c:pt>
                      <c:pt idx="39">
                        <c:v>0.92001790040450049</c:v>
                      </c:pt>
                      <c:pt idx="40">
                        <c:v>0.94850948509485078</c:v>
                      </c:pt>
                      <c:pt idx="41">
                        <c:v>0.96744337465924313</c:v>
                      </c:pt>
                      <c:pt idx="42">
                        <c:v>0.99593495934959331</c:v>
                      </c:pt>
                      <c:pt idx="43">
                        <c:v>1.0148688489139854</c:v>
                      </c:pt>
                      <c:pt idx="44">
                        <c:v>1.0433604336043358</c:v>
                      </c:pt>
                      <c:pt idx="45">
                        <c:v>1.0622943231687281</c:v>
                      </c:pt>
                      <c:pt idx="46">
                        <c:v>1.0907859078590783</c:v>
                      </c:pt>
                      <c:pt idx="47">
                        <c:v>1.1097197974234705</c:v>
                      </c:pt>
                      <c:pt idx="48">
                        <c:v>1.1382113821138207</c:v>
                      </c:pt>
                      <c:pt idx="49">
                        <c:v>1.1571452716782129</c:v>
                      </c:pt>
                      <c:pt idx="50">
                        <c:v>1.1856368563685635</c:v>
                      </c:pt>
                      <c:pt idx="51">
                        <c:v>1.2045707459329555</c:v>
                      </c:pt>
                      <c:pt idx="52">
                        <c:v>1.2330623306233059</c:v>
                      </c:pt>
                      <c:pt idx="53">
                        <c:v>1.2519962201876982</c:v>
                      </c:pt>
                      <c:pt idx="54">
                        <c:v>1.2804878048780484</c:v>
                      </c:pt>
                      <c:pt idx="55">
                        <c:v>1.2994216944424406</c:v>
                      </c:pt>
                      <c:pt idx="56">
                        <c:v>1.327913279132791</c:v>
                      </c:pt>
                      <c:pt idx="57">
                        <c:v>1.3468471686971832</c:v>
                      </c:pt>
                      <c:pt idx="58">
                        <c:v>1.3753387533875336</c:v>
                      </c:pt>
                      <c:pt idx="59">
                        <c:v>1.3942726429519259</c:v>
                      </c:pt>
                      <c:pt idx="60">
                        <c:v>1.4227642276422763</c:v>
                      </c:pt>
                      <c:pt idx="61">
                        <c:v>1.4416981172066685</c:v>
                      </c:pt>
                      <c:pt idx="62">
                        <c:v>1.4701897018970191</c:v>
                      </c:pt>
                      <c:pt idx="63">
                        <c:v>1.4891235914614112</c:v>
                      </c:pt>
                      <c:pt idx="64">
                        <c:v>1.5176151761517616</c:v>
                      </c:pt>
                      <c:pt idx="65">
                        <c:v>1.5365490657161538</c:v>
                      </c:pt>
                      <c:pt idx="66">
                        <c:v>1.5650406504065042</c:v>
                      </c:pt>
                      <c:pt idx="67">
                        <c:v>1.5839745399708964</c:v>
                      </c:pt>
                      <c:pt idx="68">
                        <c:v>1.6124661246612468</c:v>
                      </c:pt>
                      <c:pt idx="69">
                        <c:v>1.6314000142256391</c:v>
                      </c:pt>
                      <c:pt idx="70">
                        <c:v>1.6598915989159895</c:v>
                      </c:pt>
                      <c:pt idx="71">
                        <c:v>1.6788254884803817</c:v>
                      </c:pt>
                      <c:pt idx="72">
                        <c:v>1.7073170731707323</c:v>
                      </c:pt>
                      <c:pt idx="73">
                        <c:v>1.7262509627351244</c:v>
                      </c:pt>
                      <c:pt idx="74">
                        <c:v>1.754742547425475</c:v>
                      </c:pt>
                      <c:pt idx="75">
                        <c:v>1.7736764369898672</c:v>
                      </c:pt>
                      <c:pt idx="76">
                        <c:v>1.8021680216802174</c:v>
                      </c:pt>
                      <c:pt idx="77">
                        <c:v>1.8211019112446099</c:v>
                      </c:pt>
                      <c:pt idx="78">
                        <c:v>1.84959349593496</c:v>
                      </c:pt>
                      <c:pt idx="79">
                        <c:v>1.8685273854993523</c:v>
                      </c:pt>
                      <c:pt idx="80">
                        <c:v>1.8970189701897027</c:v>
                      </c:pt>
                      <c:pt idx="81">
                        <c:v>1.9159528597540949</c:v>
                      </c:pt>
                      <c:pt idx="82">
                        <c:v>1.9444444444444453</c:v>
                      </c:pt>
                      <c:pt idx="83">
                        <c:v>1.9633783340088375</c:v>
                      </c:pt>
                      <c:pt idx="84">
                        <c:v>1.9918699186991882</c:v>
                      </c:pt>
                      <c:pt idx="85">
                        <c:v>2.0108038082635802</c:v>
                      </c:pt>
                      <c:pt idx="86">
                        <c:v>2.0392953929539308</c:v>
                      </c:pt>
                      <c:pt idx="87">
                        <c:v>2.0582292825183228</c:v>
                      </c:pt>
                      <c:pt idx="88">
                        <c:v>2.0867208672086734</c:v>
                      </c:pt>
                      <c:pt idx="89">
                        <c:v>2.1056547567730655</c:v>
                      </c:pt>
                      <c:pt idx="90">
                        <c:v>2.1341463414634161</c:v>
                      </c:pt>
                      <c:pt idx="91">
                        <c:v>2.1530802310278085</c:v>
                      </c:pt>
                      <c:pt idx="92">
                        <c:v>2.1815718157181587</c:v>
                      </c:pt>
                      <c:pt idx="93">
                        <c:v>2.2005057052825507</c:v>
                      </c:pt>
                      <c:pt idx="94">
                        <c:v>2.2289972899729014</c:v>
                      </c:pt>
                      <c:pt idx="95">
                        <c:v>2.2479311795372938</c:v>
                      </c:pt>
                      <c:pt idx="96">
                        <c:v>2.276422764227644</c:v>
                      </c:pt>
                      <c:pt idx="97">
                        <c:v>2.295356653792036</c:v>
                      </c:pt>
                      <c:pt idx="98">
                        <c:v>2.3238482384823862</c:v>
                      </c:pt>
                      <c:pt idx="99">
                        <c:v>2.3427821280467787</c:v>
                      </c:pt>
                      <c:pt idx="100">
                        <c:v>2.3712737127371293</c:v>
                      </c:pt>
                      <c:pt idx="101">
                        <c:v>2.3902076023015217</c:v>
                      </c:pt>
                      <c:pt idx="102">
                        <c:v>2.4186991869918719</c:v>
                      </c:pt>
                      <c:pt idx="103">
                        <c:v>2.4376330765562639</c:v>
                      </c:pt>
                      <c:pt idx="104">
                        <c:v>2.4661246612466146</c:v>
                      </c:pt>
                      <c:pt idx="105">
                        <c:v>2.485058550811007</c:v>
                      </c:pt>
                      <c:pt idx="106">
                        <c:v>2.5135501355013572</c:v>
                      </c:pt>
                      <c:pt idx="107">
                        <c:v>2.5324840250657492</c:v>
                      </c:pt>
                      <c:pt idx="108">
                        <c:v>2.5609756097560994</c:v>
                      </c:pt>
                      <c:pt idx="109">
                        <c:v>2.5799094993204919</c:v>
                      </c:pt>
                      <c:pt idx="110">
                        <c:v>2.608401084010842</c:v>
                      </c:pt>
                      <c:pt idx="111">
                        <c:v>2.627334973575234</c:v>
                      </c:pt>
                      <c:pt idx="112">
                        <c:v>2.6558265582655847</c:v>
                      </c:pt>
                      <c:pt idx="113">
                        <c:v>2.6747604478299767</c:v>
                      </c:pt>
                      <c:pt idx="114">
                        <c:v>2.7032520325203264</c:v>
                      </c:pt>
                      <c:pt idx="115">
                        <c:v>2.7221859220847189</c:v>
                      </c:pt>
                      <c:pt idx="116">
                        <c:v>2.7506775067750691</c:v>
                      </c:pt>
                      <c:pt idx="117">
                        <c:v>2.7696113963394611</c:v>
                      </c:pt>
                      <c:pt idx="118">
                        <c:v>2.7981029810298113</c:v>
                      </c:pt>
                      <c:pt idx="119">
                        <c:v>2.8170368705942033</c:v>
                      </c:pt>
                      <c:pt idx="120">
                        <c:v>2.8455284552845539</c:v>
                      </c:pt>
                      <c:pt idx="121">
                        <c:v>2.8644623448489459</c:v>
                      </c:pt>
                      <c:pt idx="122">
                        <c:v>2.8929539295392961</c:v>
                      </c:pt>
                      <c:pt idx="123">
                        <c:v>2.9118878191036885</c:v>
                      </c:pt>
                      <c:pt idx="124">
                        <c:v>2.9403794037940387</c:v>
                      </c:pt>
                      <c:pt idx="125">
                        <c:v>2.9593132933584307</c:v>
                      </c:pt>
                      <c:pt idx="126">
                        <c:v>2.9878048780487809</c:v>
                      </c:pt>
                      <c:pt idx="127">
                        <c:v>3.0067387676131734</c:v>
                      </c:pt>
                      <c:pt idx="128">
                        <c:v>3.0352303523035231</c:v>
                      </c:pt>
                      <c:pt idx="129">
                        <c:v>3.0541642418679151</c:v>
                      </c:pt>
                      <c:pt idx="130">
                        <c:v>3.0826558265582653</c:v>
                      </c:pt>
                      <c:pt idx="131">
                        <c:v>3.1015897161226578</c:v>
                      </c:pt>
                      <c:pt idx="132">
                        <c:v>3.1300813008130079</c:v>
                      </c:pt>
                      <c:pt idx="133">
                        <c:v>3.1490151903774</c:v>
                      </c:pt>
                      <c:pt idx="134">
                        <c:v>3.1775067750677501</c:v>
                      </c:pt>
                      <c:pt idx="135">
                        <c:v>3.1964406646321426</c:v>
                      </c:pt>
                      <c:pt idx="136">
                        <c:v>3.2249322493224928</c:v>
                      </c:pt>
                      <c:pt idx="137">
                        <c:v>3.2438661388868848</c:v>
                      </c:pt>
                      <c:pt idx="138">
                        <c:v>3.2723577235772354</c:v>
                      </c:pt>
                      <c:pt idx="139">
                        <c:v>3.2912916131416274</c:v>
                      </c:pt>
                      <c:pt idx="140">
                        <c:v>3.3197831978319772</c:v>
                      </c:pt>
                      <c:pt idx="141">
                        <c:v>3.3387170873963692</c:v>
                      </c:pt>
                      <c:pt idx="142">
                        <c:v>3.3672086720867198</c:v>
                      </c:pt>
                      <c:pt idx="143">
                        <c:v>3.3861425616511118</c:v>
                      </c:pt>
                      <c:pt idx="144">
                        <c:v>3.414634146341462</c:v>
                      </c:pt>
                      <c:pt idx="145">
                        <c:v>3.4335680359058545</c:v>
                      </c:pt>
                      <c:pt idx="146">
                        <c:v>3.4620596205962046</c:v>
                      </c:pt>
                      <c:pt idx="147">
                        <c:v>3.4809935101605967</c:v>
                      </c:pt>
                      <c:pt idx="148">
                        <c:v>3.5094850948509468</c:v>
                      </c:pt>
                      <c:pt idx="149">
                        <c:v>3.5284189844153393</c:v>
                      </c:pt>
                      <c:pt idx="150">
                        <c:v>3.5569105691056895</c:v>
                      </c:pt>
                      <c:pt idx="151">
                        <c:v>3.5758444586700815</c:v>
                      </c:pt>
                      <c:pt idx="152">
                        <c:v>3.6043360433604312</c:v>
                      </c:pt>
                      <c:pt idx="153">
                        <c:v>3.6232699329248241</c:v>
                      </c:pt>
                      <c:pt idx="154">
                        <c:v>3.6517615176151739</c:v>
                      </c:pt>
                      <c:pt idx="155">
                        <c:v>3.6706954071795659</c:v>
                      </c:pt>
                      <c:pt idx="156">
                        <c:v>3.6991869918699161</c:v>
                      </c:pt>
                      <c:pt idx="157">
                        <c:v>3.7181208814343085</c:v>
                      </c:pt>
                      <c:pt idx="158">
                        <c:v>3.7466124661246587</c:v>
                      </c:pt>
                      <c:pt idx="159">
                        <c:v>3.7655463556890507</c:v>
                      </c:pt>
                      <c:pt idx="160">
                        <c:v>3.7940379403794009</c:v>
                      </c:pt>
                      <c:pt idx="161">
                        <c:v>3.8129718299437934</c:v>
                      </c:pt>
                      <c:pt idx="162">
                        <c:v>3.8414634146341435</c:v>
                      </c:pt>
                      <c:pt idx="163">
                        <c:v>3.8603973041985356</c:v>
                      </c:pt>
                      <c:pt idx="164">
                        <c:v>3.8888888888888862</c:v>
                      </c:pt>
                      <c:pt idx="165">
                        <c:v>3.9078227784532782</c:v>
                      </c:pt>
                      <c:pt idx="166">
                        <c:v>3.9363143631436279</c:v>
                      </c:pt>
                      <c:pt idx="167">
                        <c:v>3.9552482527080199</c:v>
                      </c:pt>
                      <c:pt idx="168">
                        <c:v>3.9837398373983706</c:v>
                      </c:pt>
                      <c:pt idx="169">
                        <c:v>4.0026737269627626</c:v>
                      </c:pt>
                      <c:pt idx="170">
                        <c:v>4.0311653116531128</c:v>
                      </c:pt>
                      <c:pt idx="171">
                        <c:v>4.0500992012175052</c:v>
                      </c:pt>
                      <c:pt idx="172">
                        <c:v>4.0785907859078554</c:v>
                      </c:pt>
                      <c:pt idx="173">
                        <c:v>4.0975246754722479</c:v>
                      </c:pt>
                      <c:pt idx="174">
                        <c:v>4.126016260162598</c:v>
                      </c:pt>
                      <c:pt idx="175">
                        <c:v>4.1449501497269896</c:v>
                      </c:pt>
                      <c:pt idx="176">
                        <c:v>4.1734417344173398</c:v>
                      </c:pt>
                      <c:pt idx="177">
                        <c:v>4.1923756239817322</c:v>
                      </c:pt>
                      <c:pt idx="178">
                        <c:v>4.2208672086720824</c:v>
                      </c:pt>
                      <c:pt idx="179">
                        <c:v>4.239801098236474</c:v>
                      </c:pt>
                      <c:pt idx="180">
                        <c:v>4.2682926829268242</c:v>
                      </c:pt>
                      <c:pt idx="181">
                        <c:v>4.2872265724912166</c:v>
                      </c:pt>
                      <c:pt idx="182">
                        <c:v>4.3157181571815668</c:v>
                      </c:pt>
                      <c:pt idx="183">
                        <c:v>4.3346520467459593</c:v>
                      </c:pt>
                      <c:pt idx="184">
                        <c:v>4.3631436314363095</c:v>
                      </c:pt>
                      <c:pt idx="185">
                        <c:v>4.3820775210007019</c:v>
                      </c:pt>
                      <c:pt idx="186">
                        <c:v>4.4105691056910512</c:v>
                      </c:pt>
                      <c:pt idx="187">
                        <c:v>4.4295029952554437</c:v>
                      </c:pt>
                      <c:pt idx="188">
                        <c:v>4.4579945799457947</c:v>
                      </c:pt>
                      <c:pt idx="189">
                        <c:v>4.4769284695101863</c:v>
                      </c:pt>
                      <c:pt idx="190">
                        <c:v>4.5054200542005365</c:v>
                      </c:pt>
                      <c:pt idx="191">
                        <c:v>4.5243539437649281</c:v>
                      </c:pt>
                      <c:pt idx="192">
                        <c:v>4.5528455284552791</c:v>
                      </c:pt>
                      <c:pt idx="193">
                        <c:v>4.5717794180196716</c:v>
                      </c:pt>
                      <c:pt idx="194">
                        <c:v>4.6002710027100209</c:v>
                      </c:pt>
                      <c:pt idx="195">
                        <c:v>4.6192048922744133</c:v>
                      </c:pt>
                      <c:pt idx="196">
                        <c:v>4.6476964769647644</c:v>
                      </c:pt>
                      <c:pt idx="197">
                        <c:v>4.666630366529156</c:v>
                      </c:pt>
                      <c:pt idx="198">
                        <c:v>4.6951219512195062</c:v>
                      </c:pt>
                      <c:pt idx="199">
                        <c:v>4.7140558407838986</c:v>
                      </c:pt>
                      <c:pt idx="200">
                        <c:v>4.7425474254742479</c:v>
                      </c:pt>
                      <c:pt idx="201">
                        <c:v>4.7614813150386404</c:v>
                      </c:pt>
                      <c:pt idx="202">
                        <c:v>4.7899728997289905</c:v>
                      </c:pt>
                      <c:pt idx="203">
                        <c:v>4.808906789293383</c:v>
                      </c:pt>
                      <c:pt idx="204">
                        <c:v>4.8373983739837332</c:v>
                      </c:pt>
                      <c:pt idx="205">
                        <c:v>4.8563322635481248</c:v>
                      </c:pt>
                      <c:pt idx="206">
                        <c:v>4.8848238482384758</c:v>
                      </c:pt>
                      <c:pt idx="207">
                        <c:v>4.9037577378028683</c:v>
                      </c:pt>
                      <c:pt idx="208">
                        <c:v>4.9322493224932176</c:v>
                      </c:pt>
                      <c:pt idx="209">
                        <c:v>4.95118321205761</c:v>
                      </c:pt>
                      <c:pt idx="210">
                        <c:v>4.9796747967479593</c:v>
                      </c:pt>
                      <c:pt idx="211">
                        <c:v>4.9986086863123518</c:v>
                      </c:pt>
                      <c:pt idx="212">
                        <c:v>5.0271002710027028</c:v>
                      </c:pt>
                      <c:pt idx="213">
                        <c:v>5.0460341605670944</c:v>
                      </c:pt>
                      <c:pt idx="214">
                        <c:v>5.0745257452574446</c:v>
                      </c:pt>
                      <c:pt idx="215">
                        <c:v>5.0934596348218379</c:v>
                      </c:pt>
                      <c:pt idx="216">
                        <c:v>5.1219512195121872</c:v>
                      </c:pt>
                      <c:pt idx="217">
                        <c:v>5.1408851090765797</c:v>
                      </c:pt>
                      <c:pt idx="218">
                        <c:v>5.1693766937669308</c:v>
                      </c:pt>
                      <c:pt idx="219">
                        <c:v>5.1883105833313223</c:v>
                      </c:pt>
                      <c:pt idx="220">
                        <c:v>5.2168021680216725</c:v>
                      </c:pt>
                      <c:pt idx="221">
                        <c:v>5.235736057586065</c:v>
                      </c:pt>
                      <c:pt idx="222">
                        <c:v>5.2642276422764152</c:v>
                      </c:pt>
                      <c:pt idx="223">
                        <c:v>5.2831615318408076</c:v>
                      </c:pt>
                      <c:pt idx="224">
                        <c:v>5.3116531165311569</c:v>
                      </c:pt>
                      <c:pt idx="225">
                        <c:v>5.3305870060955494</c:v>
                      </c:pt>
                      <c:pt idx="226">
                        <c:v>5.3590785907858995</c:v>
                      </c:pt>
                      <c:pt idx="227">
                        <c:v>5.3780124803502911</c:v>
                      </c:pt>
                      <c:pt idx="228">
                        <c:v>5.4065040650406422</c:v>
                      </c:pt>
                      <c:pt idx="229">
                        <c:v>5.4254379546050346</c:v>
                      </c:pt>
                      <c:pt idx="230">
                        <c:v>5.4539295392953839</c:v>
                      </c:pt>
                      <c:pt idx="231">
                        <c:v>5.4728634288597764</c:v>
                      </c:pt>
                      <c:pt idx="232">
                        <c:v>5.5013550135501275</c:v>
                      </c:pt>
                      <c:pt idx="233">
                        <c:v>5.520288903114519</c:v>
                      </c:pt>
                      <c:pt idx="234">
                        <c:v>5.5487804878048692</c:v>
                      </c:pt>
                      <c:pt idx="235">
                        <c:v>5.5677143773692608</c:v>
                      </c:pt>
                      <c:pt idx="236">
                        <c:v>5.5962059620596118</c:v>
                      </c:pt>
                      <c:pt idx="237">
                        <c:v>5.6151398516240043</c:v>
                      </c:pt>
                      <c:pt idx="238">
                        <c:v>5.6436314363143536</c:v>
                      </c:pt>
                      <c:pt idx="239">
                        <c:v>5.6625653258787461</c:v>
                      </c:pt>
                      <c:pt idx="240">
                        <c:v>5.6910569105690962</c:v>
                      </c:pt>
                      <c:pt idx="241">
                        <c:v>5.7099908001334878</c:v>
                      </c:pt>
                      <c:pt idx="242">
                        <c:v>5.7384823848238389</c:v>
                      </c:pt>
                      <c:pt idx="243">
                        <c:v>5.7574162743882313</c:v>
                      </c:pt>
                      <c:pt idx="244">
                        <c:v>5.7859078590785806</c:v>
                      </c:pt>
                      <c:pt idx="245">
                        <c:v>5.8048417486429731</c:v>
                      </c:pt>
                      <c:pt idx="246">
                        <c:v>5.8333333333333233</c:v>
                      </c:pt>
                      <c:pt idx="247">
                        <c:v>5.8522672228977157</c:v>
                      </c:pt>
                      <c:pt idx="248">
                        <c:v>5.8807588075880659</c:v>
                      </c:pt>
                      <c:pt idx="249">
                        <c:v>5.8996926971524575</c:v>
                      </c:pt>
                      <c:pt idx="250">
                        <c:v>5.9281842818428077</c:v>
                      </c:pt>
                      <c:pt idx="251">
                        <c:v>5.9471181714072001</c:v>
                      </c:pt>
                      <c:pt idx="252">
                        <c:v>5.9756097560975503</c:v>
                      </c:pt>
                      <c:pt idx="253">
                        <c:v>5.9945436456619428</c:v>
                      </c:pt>
                      <c:pt idx="254">
                        <c:v>6.023035230352292</c:v>
                      </c:pt>
                      <c:pt idx="255">
                        <c:v>6.0419691199166845</c:v>
                      </c:pt>
                      <c:pt idx="256">
                        <c:v>6.0704607046070356</c:v>
                      </c:pt>
                      <c:pt idx="257">
                        <c:v>6.0893945941714271</c:v>
                      </c:pt>
                      <c:pt idx="258">
                        <c:v>6.1178861788617773</c:v>
                      </c:pt>
                      <c:pt idx="259">
                        <c:v>6.1368200684261698</c:v>
                      </c:pt>
                      <c:pt idx="260">
                        <c:v>6.16531165311652</c:v>
                      </c:pt>
                      <c:pt idx="261">
                        <c:v>6.1842455426809124</c:v>
                      </c:pt>
                      <c:pt idx="262">
                        <c:v>6.2127371273712626</c:v>
                      </c:pt>
                      <c:pt idx="263">
                        <c:v>6.2316710169356542</c:v>
                      </c:pt>
                      <c:pt idx="264">
                        <c:v>6.2601626016260044</c:v>
                      </c:pt>
                      <c:pt idx="265">
                        <c:v>6.2790964911903959</c:v>
                      </c:pt>
                      <c:pt idx="266">
                        <c:v>6.307588075880747</c:v>
                      </c:pt>
                      <c:pt idx="267">
                        <c:v>6.3265219654451395</c:v>
                      </c:pt>
                      <c:pt idx="268">
                        <c:v>6.3550135501354887</c:v>
                      </c:pt>
                      <c:pt idx="269">
                        <c:v>6.3739474396998812</c:v>
                      </c:pt>
                      <c:pt idx="270">
                        <c:v>6.4024390243902323</c:v>
                      </c:pt>
                      <c:pt idx="271">
                        <c:v>6.4213729139546238</c:v>
                      </c:pt>
                      <c:pt idx="272">
                        <c:v>6.449864498644974</c:v>
                      </c:pt>
                      <c:pt idx="273">
                        <c:v>6.4687983882093665</c:v>
                      </c:pt>
                      <c:pt idx="274">
                        <c:v>6.4972899728997167</c:v>
                      </c:pt>
                      <c:pt idx="275">
                        <c:v>6.5162238624641091</c:v>
                      </c:pt>
                      <c:pt idx="276">
                        <c:v>6.5447154471544584</c:v>
                      </c:pt>
                      <c:pt idx="277">
                        <c:v>6.5636493367188509</c:v>
                      </c:pt>
                      <c:pt idx="278">
                        <c:v>6.592140921409201</c:v>
                      </c:pt>
                      <c:pt idx="279">
                        <c:v>6.6110748109735926</c:v>
                      </c:pt>
                      <c:pt idx="280">
                        <c:v>6.6395663956639437</c:v>
                      </c:pt>
                      <c:pt idx="281">
                        <c:v>6.6585002852283361</c:v>
                      </c:pt>
                      <c:pt idx="282">
                        <c:v>6.6869918699186854</c:v>
                      </c:pt>
                      <c:pt idx="283">
                        <c:v>6.7059257594830779</c:v>
                      </c:pt>
                      <c:pt idx="284">
                        <c:v>6.734417344173429</c:v>
                      </c:pt>
                      <c:pt idx="285">
                        <c:v>6.7533512337378205</c:v>
                      </c:pt>
                      <c:pt idx="286">
                        <c:v>6.7818428184281707</c:v>
                      </c:pt>
                      <c:pt idx="287">
                        <c:v>6.8007767079925623</c:v>
                      </c:pt>
                      <c:pt idx="288">
                        <c:v>6.8292682926829125</c:v>
                      </c:pt>
                      <c:pt idx="289">
                        <c:v>6.8482021822473049</c:v>
                      </c:pt>
                      <c:pt idx="290">
                        <c:v>6.8766937669376551</c:v>
                      </c:pt>
                      <c:pt idx="291">
                        <c:v>6.8956276565020476</c:v>
                      </c:pt>
                      <c:pt idx="292">
                        <c:v>6.9241192411923977</c:v>
                      </c:pt>
                      <c:pt idx="293">
                        <c:v>6.9430531307567893</c:v>
                      </c:pt>
                      <c:pt idx="294">
                        <c:v>6.9715447154471404</c:v>
                      </c:pt>
                      <c:pt idx="295">
                        <c:v>6.9904786050115328</c:v>
                      </c:pt>
                      <c:pt idx="296">
                        <c:v>7.0189701897018821</c:v>
                      </c:pt>
                      <c:pt idx="297">
                        <c:v>7.0379040792662746</c:v>
                      </c:pt>
                      <c:pt idx="298">
                        <c:v>7.0663956639566248</c:v>
                      </c:pt>
                      <c:pt idx="299">
                        <c:v>7.0853295535210172</c:v>
                      </c:pt>
                      <c:pt idx="300">
                        <c:v>7.1138211382113674</c:v>
                      </c:pt>
                      <c:pt idx="301">
                        <c:v>7.132755027775759</c:v>
                      </c:pt>
                      <c:pt idx="302">
                        <c:v>7.1612466124661092</c:v>
                      </c:pt>
                      <c:pt idx="303">
                        <c:v>7.1801805020305016</c:v>
                      </c:pt>
                      <c:pt idx="304">
                        <c:v>7.2086720867208518</c:v>
                      </c:pt>
                      <c:pt idx="305">
                        <c:v>7.2276059762852443</c:v>
                      </c:pt>
                      <c:pt idx="306">
                        <c:v>7.2560975609755936</c:v>
                      </c:pt>
                      <c:pt idx="307">
                        <c:v>7.275031450539986</c:v>
                      </c:pt>
                      <c:pt idx="308">
                        <c:v>7.3035230352303371</c:v>
                      </c:pt>
                      <c:pt idx="309">
                        <c:v>7.3224569247947286</c:v>
                      </c:pt>
                      <c:pt idx="310">
                        <c:v>7.3509485094850788</c:v>
                      </c:pt>
                      <c:pt idx="311">
                        <c:v>7.3698823990494713</c:v>
                      </c:pt>
                      <c:pt idx="312">
                        <c:v>7.3983739837398215</c:v>
                      </c:pt>
                      <c:pt idx="313">
                        <c:v>7.4173078733042139</c:v>
                      </c:pt>
                      <c:pt idx="314">
                        <c:v>7.4457994579945641</c:v>
                      </c:pt>
                      <c:pt idx="315">
                        <c:v>7.4647333475589557</c:v>
                      </c:pt>
                      <c:pt idx="316">
                        <c:v>7.4932249322493059</c:v>
                      </c:pt>
                      <c:pt idx="317">
                        <c:v>7.5121588218136974</c:v>
                      </c:pt>
                      <c:pt idx="318">
                        <c:v>7.5406504065040485</c:v>
                      </c:pt>
                      <c:pt idx="319">
                        <c:v>7.559584296068441</c:v>
                      </c:pt>
                      <c:pt idx="320">
                        <c:v>7.5880758807587902</c:v>
                      </c:pt>
                      <c:pt idx="321">
                        <c:v>7.6070097703231827</c:v>
                      </c:pt>
                      <c:pt idx="322">
                        <c:v>7.6355013550135338</c:v>
                      </c:pt>
                      <c:pt idx="323">
                        <c:v>7.6544352445779253</c:v>
                      </c:pt>
                      <c:pt idx="324">
                        <c:v>7.6829268292682755</c:v>
                      </c:pt>
                      <c:pt idx="325">
                        <c:v>7.701860718832668</c:v>
                      </c:pt>
                      <c:pt idx="326">
                        <c:v>7.7303523035230173</c:v>
                      </c:pt>
                      <c:pt idx="327">
                        <c:v>7.7492861930874097</c:v>
                      </c:pt>
                      <c:pt idx="328">
                        <c:v>7.7777777777777599</c:v>
                      </c:pt>
                      <c:pt idx="329">
                        <c:v>7.7967116673421524</c:v>
                      </c:pt>
                      <c:pt idx="330">
                        <c:v>7.8252032520325026</c:v>
                      </c:pt>
                      <c:pt idx="331">
                        <c:v>7.8441371415968941</c:v>
                      </c:pt>
                      <c:pt idx="332">
                        <c:v>7.8726287262872452</c:v>
                      </c:pt>
                      <c:pt idx="333">
                        <c:v>7.8915626158516377</c:v>
                      </c:pt>
                      <c:pt idx="334">
                        <c:v>7.9200542005419869</c:v>
                      </c:pt>
                      <c:pt idx="335">
                        <c:v>7.9389880901063794</c:v>
                      </c:pt>
                      <c:pt idx="336">
                        <c:v>7.9674796747967305</c:v>
                      </c:pt>
                      <c:pt idx="337">
                        <c:v>7.986413564361122</c:v>
                      </c:pt>
                      <c:pt idx="338">
                        <c:v>8.0149051490514722</c:v>
                      </c:pt>
                      <c:pt idx="339">
                        <c:v>8.0338390386158647</c:v>
                      </c:pt>
                      <c:pt idx="340">
                        <c:v>8.0623306233062149</c:v>
                      </c:pt>
                      <c:pt idx="341">
                        <c:v>8.0812645128706055</c:v>
                      </c:pt>
                      <c:pt idx="342">
                        <c:v>8.1097560975609575</c:v>
                      </c:pt>
                      <c:pt idx="343">
                        <c:v>8.12868998712535</c:v>
                      </c:pt>
                      <c:pt idx="344">
                        <c:v>8.1571815718156984</c:v>
                      </c:pt>
                      <c:pt idx="345">
                        <c:v>8.1761154613800908</c:v>
                      </c:pt>
                      <c:pt idx="346">
                        <c:v>8.204607046070441</c:v>
                      </c:pt>
                      <c:pt idx="347">
                        <c:v>8.2235409356348335</c:v>
                      </c:pt>
                      <c:pt idx="348">
                        <c:v>8.2520325203251836</c:v>
                      </c:pt>
                      <c:pt idx="349">
                        <c:v>8.2709664098895761</c:v>
                      </c:pt>
                      <c:pt idx="350">
                        <c:v>8.2994579945799263</c:v>
                      </c:pt>
                      <c:pt idx="351">
                        <c:v>8.3183918841443187</c:v>
                      </c:pt>
                      <c:pt idx="352">
                        <c:v>8.3468834688346689</c:v>
                      </c:pt>
                      <c:pt idx="353">
                        <c:v>8.3658173583990614</c:v>
                      </c:pt>
                      <c:pt idx="354">
                        <c:v>8.3943089430894098</c:v>
                      </c:pt>
                      <c:pt idx="355">
                        <c:v>8.4132428326538022</c:v>
                      </c:pt>
                      <c:pt idx="356">
                        <c:v>8.4417344173441542</c:v>
                      </c:pt>
                      <c:pt idx="357">
                        <c:v>8.4606683069085449</c:v>
                      </c:pt>
                      <c:pt idx="358">
                        <c:v>8.4891598915988951</c:v>
                      </c:pt>
                      <c:pt idx="359">
                        <c:v>8.5080937811632875</c:v>
                      </c:pt>
                      <c:pt idx="360">
                        <c:v>8.5365853658536377</c:v>
                      </c:pt>
                      <c:pt idx="361">
                        <c:v>8.5555192554180302</c:v>
                      </c:pt>
                      <c:pt idx="362">
                        <c:v>8.5840108401083803</c:v>
                      </c:pt>
                      <c:pt idx="363">
                        <c:v>8.6029447296727728</c:v>
                      </c:pt>
                      <c:pt idx="364">
                        <c:v>8.631436314363123</c:v>
                      </c:pt>
                      <c:pt idx="365">
                        <c:v>8.6503702039275137</c:v>
                      </c:pt>
                      <c:pt idx="366">
                        <c:v>8.6788617886178656</c:v>
                      </c:pt>
                      <c:pt idx="367">
                        <c:v>8.6977956781822581</c:v>
                      </c:pt>
                      <c:pt idx="368">
                        <c:v>8.7262872628726065</c:v>
                      </c:pt>
                      <c:pt idx="369">
                        <c:v>8.7452211524370007</c:v>
                      </c:pt>
                      <c:pt idx="370">
                        <c:v>8.7737127371273509</c:v>
                      </c:pt>
                      <c:pt idx="371">
                        <c:v>8.7926466266917416</c:v>
                      </c:pt>
                      <c:pt idx="372">
                        <c:v>8.8211382113820935</c:v>
                      </c:pt>
                      <c:pt idx="373">
                        <c:v>8.8400721009464842</c:v>
                      </c:pt>
                      <c:pt idx="374">
                        <c:v>8.8685636856368344</c:v>
                      </c:pt>
                      <c:pt idx="375">
                        <c:v>8.8874975752012269</c:v>
                      </c:pt>
                      <c:pt idx="376">
                        <c:v>8.915989159891577</c:v>
                      </c:pt>
                      <c:pt idx="377">
                        <c:v>8.9349230494559695</c:v>
                      </c:pt>
                      <c:pt idx="378">
                        <c:v>8.9634146341463197</c:v>
                      </c:pt>
                      <c:pt idx="379">
                        <c:v>8.9823485237107104</c:v>
                      </c:pt>
                      <c:pt idx="380">
                        <c:v>9.0108401084010605</c:v>
                      </c:pt>
                      <c:pt idx="381">
                        <c:v>9.0297739979654548</c:v>
                      </c:pt>
                      <c:pt idx="382">
                        <c:v>9.0582655826558032</c:v>
                      </c:pt>
                      <c:pt idx="383">
                        <c:v>9.0771994722201974</c:v>
                      </c:pt>
                      <c:pt idx="384">
                        <c:v>9.1056910569105476</c:v>
                      </c:pt>
                      <c:pt idx="385">
                        <c:v>9.1246249464749383</c:v>
                      </c:pt>
                      <c:pt idx="386">
                        <c:v>9.1531165311652902</c:v>
                      </c:pt>
                      <c:pt idx="387">
                        <c:v>9.1720504207296809</c:v>
                      </c:pt>
                      <c:pt idx="388">
                        <c:v>9.2005420054200311</c:v>
                      </c:pt>
                      <c:pt idx="389">
                        <c:v>9.2194758949844235</c:v>
                      </c:pt>
                      <c:pt idx="390">
                        <c:v>9.2479674796747737</c:v>
                      </c:pt>
                      <c:pt idx="391">
                        <c:v>9.2669013692391644</c:v>
                      </c:pt>
                      <c:pt idx="392">
                        <c:v>9.2953929539295164</c:v>
                      </c:pt>
                      <c:pt idx="393">
                        <c:v>9.314326843493907</c:v>
                      </c:pt>
                      <c:pt idx="394">
                        <c:v>9.3428184281842572</c:v>
                      </c:pt>
                      <c:pt idx="395">
                        <c:v>9.3617523177486515</c:v>
                      </c:pt>
                      <c:pt idx="396">
                        <c:v>9.3902439024389999</c:v>
                      </c:pt>
                      <c:pt idx="397">
                        <c:v>9.4091777920033941</c:v>
                      </c:pt>
                      <c:pt idx="398">
                        <c:v>9.4376693766937425</c:v>
                      </c:pt>
                      <c:pt idx="399">
                        <c:v>9.456603266258135</c:v>
                      </c:pt>
                      <c:pt idx="400">
                        <c:v>9.4850948509484869</c:v>
                      </c:pt>
                      <c:pt idx="401">
                        <c:v>9.5040287405128776</c:v>
                      </c:pt>
                      <c:pt idx="402">
                        <c:v>9.5325203252032278</c:v>
                      </c:pt>
                      <c:pt idx="403">
                        <c:v>9.5514542147676202</c:v>
                      </c:pt>
                      <c:pt idx="404">
                        <c:v>9.5799457994579704</c:v>
                      </c:pt>
                      <c:pt idx="405">
                        <c:v>9.5988796890223611</c:v>
                      </c:pt>
                      <c:pt idx="406">
                        <c:v>9.6273712737127131</c:v>
                      </c:pt>
                      <c:pt idx="407">
                        <c:v>9.6463051632771037</c:v>
                      </c:pt>
                      <c:pt idx="408">
                        <c:v>9.6747967479674539</c:v>
                      </c:pt>
                      <c:pt idx="409">
                        <c:v>9.6937306375318464</c:v>
                      </c:pt>
                      <c:pt idx="410">
                        <c:v>9.7222222222221966</c:v>
                      </c:pt>
                      <c:pt idx="411">
                        <c:v>9.7411561117865908</c:v>
                      </c:pt>
                      <c:pt idx="412">
                        <c:v>9.7696476964769392</c:v>
                      </c:pt>
                      <c:pt idx="413">
                        <c:v>9.7885815860413317</c:v>
                      </c:pt>
                      <c:pt idx="414">
                        <c:v>9.8170731707316801</c:v>
                      </c:pt>
                      <c:pt idx="415">
                        <c:v>9.8360070602960743</c:v>
                      </c:pt>
                      <c:pt idx="416">
                        <c:v>9.8644986449864245</c:v>
                      </c:pt>
                      <c:pt idx="417">
                        <c:v>9.8834325345508169</c:v>
                      </c:pt>
                      <c:pt idx="418">
                        <c:v>9.9119241192411671</c:v>
                      </c:pt>
                      <c:pt idx="419">
                        <c:v>9.9308580088055578</c:v>
                      </c:pt>
                      <c:pt idx="420">
                        <c:v>9.9593495934959098</c:v>
                      </c:pt>
                      <c:pt idx="421">
                        <c:v>9.9782834830603004</c:v>
                      </c:pt>
                      <c:pt idx="422">
                        <c:v>10.006775067750651</c:v>
                      </c:pt>
                      <c:pt idx="423">
                        <c:v>10.025708957315043</c:v>
                      </c:pt>
                      <c:pt idx="424">
                        <c:v>10.054200542005393</c:v>
                      </c:pt>
                      <c:pt idx="425">
                        <c:v>10.073134431569787</c:v>
                      </c:pt>
                      <c:pt idx="426">
                        <c:v>10.101626016260136</c:v>
                      </c:pt>
                      <c:pt idx="427">
                        <c:v>10.120559905824528</c:v>
                      </c:pt>
                      <c:pt idx="428">
                        <c:v>10.149051490514877</c:v>
                      </c:pt>
                      <c:pt idx="429">
                        <c:v>10.167985380079271</c:v>
                      </c:pt>
                      <c:pt idx="430">
                        <c:v>10.196476964769623</c:v>
                      </c:pt>
                      <c:pt idx="431">
                        <c:v>10.215410854334014</c:v>
                      </c:pt>
                      <c:pt idx="432">
                        <c:v>10.243902439024364</c:v>
                      </c:pt>
                      <c:pt idx="433">
                        <c:v>10.262836328588754</c:v>
                      </c:pt>
                      <c:pt idx="434">
                        <c:v>10.291327913279106</c:v>
                      </c:pt>
                      <c:pt idx="435">
                        <c:v>10.310261802843497</c:v>
                      </c:pt>
                      <c:pt idx="436">
                        <c:v>10.338753387533849</c:v>
                      </c:pt>
                      <c:pt idx="437">
                        <c:v>10.35768727709824</c:v>
                      </c:pt>
                      <c:pt idx="438">
                        <c:v>10.386178861788592</c:v>
                      </c:pt>
                      <c:pt idx="439">
                        <c:v>10.405112751352984</c:v>
                      </c:pt>
                      <c:pt idx="440">
                        <c:v>10.433604336043333</c:v>
                      </c:pt>
                      <c:pt idx="441">
                        <c:v>10.452538225607725</c:v>
                      </c:pt>
                      <c:pt idx="442">
                        <c:v>10.481029810298075</c:v>
                      </c:pt>
                      <c:pt idx="443">
                        <c:v>10.499963699862468</c:v>
                      </c:pt>
                      <c:pt idx="444">
                        <c:v>10.52845528455282</c:v>
                      </c:pt>
                      <c:pt idx="445">
                        <c:v>10.54738917411721</c:v>
                      </c:pt>
                      <c:pt idx="446">
                        <c:v>10.575880758807561</c:v>
                      </c:pt>
                      <c:pt idx="447">
                        <c:v>10.594814648371951</c:v>
                      </c:pt>
                      <c:pt idx="448">
                        <c:v>10.623306233062303</c:v>
                      </c:pt>
                      <c:pt idx="449">
                        <c:v>10.642240122626694</c:v>
                      </c:pt>
                      <c:pt idx="450">
                        <c:v>10.670731707317046</c:v>
                      </c:pt>
                      <c:pt idx="451">
                        <c:v>10.689665596881436</c:v>
                      </c:pt>
                      <c:pt idx="452">
                        <c:v>10.718157181571788</c:v>
                      </c:pt>
                      <c:pt idx="453">
                        <c:v>10.737091071136179</c:v>
                      </c:pt>
                      <c:pt idx="454">
                        <c:v>10.765582655826529</c:v>
                      </c:pt>
                      <c:pt idx="455">
                        <c:v>10.784516545390922</c:v>
                      </c:pt>
                      <c:pt idx="456">
                        <c:v>10.813008130081272</c:v>
                      </c:pt>
                      <c:pt idx="457">
                        <c:v>10.831942019645664</c:v>
                      </c:pt>
                      <c:pt idx="458">
                        <c:v>10.860433604336016</c:v>
                      </c:pt>
                      <c:pt idx="459">
                        <c:v>10.879367493900407</c:v>
                      </c:pt>
                      <c:pt idx="460">
                        <c:v>10.907859078590757</c:v>
                      </c:pt>
                      <c:pt idx="461">
                        <c:v>10.926792968155148</c:v>
                      </c:pt>
                      <c:pt idx="462">
                        <c:v>10.9552845528455</c:v>
                      </c:pt>
                      <c:pt idx="463">
                        <c:v>10.974218442409891</c:v>
                      </c:pt>
                      <c:pt idx="464">
                        <c:v>11.002710027100242</c:v>
                      </c:pt>
                      <c:pt idx="465">
                        <c:v>11.021643916664633</c:v>
                      </c:pt>
                      <c:pt idx="466">
                        <c:v>11.050135501354985</c:v>
                      </c:pt>
                      <c:pt idx="467">
                        <c:v>11.069069390919374</c:v>
                      </c:pt>
                      <c:pt idx="468">
                        <c:v>11.097560975609726</c:v>
                      </c:pt>
                      <c:pt idx="469">
                        <c:v>11.116494865174117</c:v>
                      </c:pt>
                      <c:pt idx="470">
                        <c:v>11.144986449864469</c:v>
                      </c:pt>
                      <c:pt idx="471">
                        <c:v>11.163920339428861</c:v>
                      </c:pt>
                      <c:pt idx="472">
                        <c:v>11.192411924119213</c:v>
                      </c:pt>
                      <c:pt idx="473">
                        <c:v>11.211345813683604</c:v>
                      </c:pt>
                      <c:pt idx="474">
                        <c:v>11.239837398373954</c:v>
                      </c:pt>
                      <c:pt idx="475">
                        <c:v>11.258771287938345</c:v>
                      </c:pt>
                      <c:pt idx="476">
                        <c:v>11.287262872628697</c:v>
                      </c:pt>
                      <c:pt idx="477">
                        <c:v>11.306196762193087</c:v>
                      </c:pt>
                      <c:pt idx="478">
                        <c:v>11.334688346883439</c:v>
                      </c:pt>
                      <c:pt idx="479">
                        <c:v>11.35362223644783</c:v>
                      </c:pt>
                      <c:pt idx="480">
                        <c:v>11.382113821138182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Linear_Model!$H$3:$H$483</c15:sqref>
                        </c15:formulaRef>
                      </c:ext>
                    </c:extLst>
                    <c:numCache>
                      <c:formatCode>General</c:formatCode>
                      <c:ptCount val="481"/>
                      <c:pt idx="0">
                        <c:v>0</c:v>
                      </c:pt>
                      <c:pt idx="1">
                        <c:v>545.29601945449554</c:v>
                      </c:pt>
                      <c:pt idx="2">
                        <c:v>341.46341463414643</c:v>
                      </c:pt>
                      <c:pt idx="3">
                        <c:v>341.46341463414637</c:v>
                      </c:pt>
                      <c:pt idx="4">
                        <c:v>341.46341463414632</c:v>
                      </c:pt>
                      <c:pt idx="5">
                        <c:v>341.46341463414643</c:v>
                      </c:pt>
                      <c:pt idx="6">
                        <c:v>341.46341463414632</c:v>
                      </c:pt>
                      <c:pt idx="7">
                        <c:v>341.46341463414632</c:v>
                      </c:pt>
                      <c:pt idx="8">
                        <c:v>341.46341463414632</c:v>
                      </c:pt>
                      <c:pt idx="9">
                        <c:v>341.46341463414632</c:v>
                      </c:pt>
                      <c:pt idx="10">
                        <c:v>341.46341463414632</c:v>
                      </c:pt>
                      <c:pt idx="11">
                        <c:v>341.46341463414632</c:v>
                      </c:pt>
                      <c:pt idx="12">
                        <c:v>341.46341463414632</c:v>
                      </c:pt>
                      <c:pt idx="13">
                        <c:v>341.46341463414632</c:v>
                      </c:pt>
                      <c:pt idx="14">
                        <c:v>341.46341463414655</c:v>
                      </c:pt>
                      <c:pt idx="15">
                        <c:v>341.46341463414655</c:v>
                      </c:pt>
                      <c:pt idx="16">
                        <c:v>341.46341463414655</c:v>
                      </c:pt>
                      <c:pt idx="17">
                        <c:v>341.46341463414655</c:v>
                      </c:pt>
                      <c:pt idx="18">
                        <c:v>341.46341463414655</c:v>
                      </c:pt>
                      <c:pt idx="19">
                        <c:v>341.46341463414655</c:v>
                      </c:pt>
                      <c:pt idx="20">
                        <c:v>341.46341463414655</c:v>
                      </c:pt>
                      <c:pt idx="21">
                        <c:v>341.46341463414655</c:v>
                      </c:pt>
                      <c:pt idx="22">
                        <c:v>341.46341463414655</c:v>
                      </c:pt>
                      <c:pt idx="23">
                        <c:v>341.46341463414655</c:v>
                      </c:pt>
                      <c:pt idx="24">
                        <c:v>341.46341463414655</c:v>
                      </c:pt>
                      <c:pt idx="25">
                        <c:v>341.46341463414655</c:v>
                      </c:pt>
                      <c:pt idx="26">
                        <c:v>341.46341463414655</c:v>
                      </c:pt>
                      <c:pt idx="27">
                        <c:v>341.46341463414603</c:v>
                      </c:pt>
                      <c:pt idx="28">
                        <c:v>341.46341463414603</c:v>
                      </c:pt>
                      <c:pt idx="29">
                        <c:v>341.46341463414603</c:v>
                      </c:pt>
                      <c:pt idx="30">
                        <c:v>341.46341463414603</c:v>
                      </c:pt>
                      <c:pt idx="31">
                        <c:v>341.46341463414603</c:v>
                      </c:pt>
                      <c:pt idx="32">
                        <c:v>341.46341463414603</c:v>
                      </c:pt>
                      <c:pt idx="33">
                        <c:v>341.46341463414603</c:v>
                      </c:pt>
                      <c:pt idx="34">
                        <c:v>341.46341463414603</c:v>
                      </c:pt>
                      <c:pt idx="35">
                        <c:v>341.46341463414603</c:v>
                      </c:pt>
                      <c:pt idx="36">
                        <c:v>341.46341463414603</c:v>
                      </c:pt>
                      <c:pt idx="37">
                        <c:v>341.46341463414603</c:v>
                      </c:pt>
                      <c:pt idx="38">
                        <c:v>341.46341463414603</c:v>
                      </c:pt>
                      <c:pt idx="39">
                        <c:v>341.46341463414603</c:v>
                      </c:pt>
                      <c:pt idx="40">
                        <c:v>341.46341463414603</c:v>
                      </c:pt>
                      <c:pt idx="41">
                        <c:v>341.46341463414603</c:v>
                      </c:pt>
                      <c:pt idx="42">
                        <c:v>341.46341463414603</c:v>
                      </c:pt>
                      <c:pt idx="43">
                        <c:v>341.46341463414603</c:v>
                      </c:pt>
                      <c:pt idx="44">
                        <c:v>341.46341463414603</c:v>
                      </c:pt>
                      <c:pt idx="45">
                        <c:v>341.46341463414603</c:v>
                      </c:pt>
                      <c:pt idx="46">
                        <c:v>341.46341463414603</c:v>
                      </c:pt>
                      <c:pt idx="47">
                        <c:v>341.46341463414603</c:v>
                      </c:pt>
                      <c:pt idx="48">
                        <c:v>341.46341463414603</c:v>
                      </c:pt>
                      <c:pt idx="49">
                        <c:v>341.46341463414603</c:v>
                      </c:pt>
                      <c:pt idx="50">
                        <c:v>341.46341463414603</c:v>
                      </c:pt>
                      <c:pt idx="51">
                        <c:v>341.46341463414603</c:v>
                      </c:pt>
                      <c:pt idx="52">
                        <c:v>341.46341463414603</c:v>
                      </c:pt>
                      <c:pt idx="53">
                        <c:v>341.46341463414603</c:v>
                      </c:pt>
                      <c:pt idx="54">
                        <c:v>341.46341463414603</c:v>
                      </c:pt>
                      <c:pt idx="55">
                        <c:v>341.46341463414706</c:v>
                      </c:pt>
                      <c:pt idx="56">
                        <c:v>341.46341463414706</c:v>
                      </c:pt>
                      <c:pt idx="57">
                        <c:v>341.46341463414706</c:v>
                      </c:pt>
                      <c:pt idx="58">
                        <c:v>341.46341463414706</c:v>
                      </c:pt>
                      <c:pt idx="59">
                        <c:v>341.46341463414706</c:v>
                      </c:pt>
                      <c:pt idx="60">
                        <c:v>341.46341463414706</c:v>
                      </c:pt>
                      <c:pt idx="61">
                        <c:v>341.46341463414706</c:v>
                      </c:pt>
                      <c:pt idx="62">
                        <c:v>341.46341463414706</c:v>
                      </c:pt>
                      <c:pt idx="63">
                        <c:v>341.46341463414706</c:v>
                      </c:pt>
                      <c:pt idx="64">
                        <c:v>341.46341463414706</c:v>
                      </c:pt>
                      <c:pt idx="65">
                        <c:v>341.46341463414706</c:v>
                      </c:pt>
                      <c:pt idx="66">
                        <c:v>341.46341463414706</c:v>
                      </c:pt>
                      <c:pt idx="67">
                        <c:v>341.46341463414706</c:v>
                      </c:pt>
                      <c:pt idx="68">
                        <c:v>341.46341463414706</c:v>
                      </c:pt>
                      <c:pt idx="69">
                        <c:v>341.46341463414706</c:v>
                      </c:pt>
                      <c:pt idx="70">
                        <c:v>341.46341463414706</c:v>
                      </c:pt>
                      <c:pt idx="71">
                        <c:v>341.46341463414706</c:v>
                      </c:pt>
                      <c:pt idx="72">
                        <c:v>341.46341463414706</c:v>
                      </c:pt>
                      <c:pt idx="73">
                        <c:v>341.46341463414706</c:v>
                      </c:pt>
                      <c:pt idx="74">
                        <c:v>341.46341463414706</c:v>
                      </c:pt>
                      <c:pt idx="75">
                        <c:v>341.46341463414706</c:v>
                      </c:pt>
                      <c:pt idx="76">
                        <c:v>341.46341463414706</c:v>
                      </c:pt>
                      <c:pt idx="77">
                        <c:v>341.46341463414706</c:v>
                      </c:pt>
                      <c:pt idx="78">
                        <c:v>341.46341463414706</c:v>
                      </c:pt>
                      <c:pt idx="79">
                        <c:v>341.46341463414706</c:v>
                      </c:pt>
                      <c:pt idx="80">
                        <c:v>341.46341463414706</c:v>
                      </c:pt>
                      <c:pt idx="81">
                        <c:v>341.46341463414706</c:v>
                      </c:pt>
                      <c:pt idx="82">
                        <c:v>341.46341463414706</c:v>
                      </c:pt>
                      <c:pt idx="83">
                        <c:v>341.46341463414706</c:v>
                      </c:pt>
                      <c:pt idx="84">
                        <c:v>341.46341463414706</c:v>
                      </c:pt>
                      <c:pt idx="85">
                        <c:v>341.46341463414706</c:v>
                      </c:pt>
                      <c:pt idx="86">
                        <c:v>341.46341463414706</c:v>
                      </c:pt>
                      <c:pt idx="87">
                        <c:v>341.46341463414706</c:v>
                      </c:pt>
                      <c:pt idx="88">
                        <c:v>341.46341463414706</c:v>
                      </c:pt>
                      <c:pt idx="89">
                        <c:v>341.46341463414706</c:v>
                      </c:pt>
                      <c:pt idx="90">
                        <c:v>341.46341463414706</c:v>
                      </c:pt>
                      <c:pt idx="91">
                        <c:v>341.46341463414706</c:v>
                      </c:pt>
                      <c:pt idx="92">
                        <c:v>341.46341463414706</c:v>
                      </c:pt>
                      <c:pt idx="93">
                        <c:v>341.46341463414706</c:v>
                      </c:pt>
                      <c:pt idx="94">
                        <c:v>341.46341463414706</c:v>
                      </c:pt>
                      <c:pt idx="95">
                        <c:v>341.46341463414706</c:v>
                      </c:pt>
                      <c:pt idx="96">
                        <c:v>341.46341463414706</c:v>
                      </c:pt>
                      <c:pt idx="97">
                        <c:v>341.46341463414706</c:v>
                      </c:pt>
                      <c:pt idx="98">
                        <c:v>341.46341463414706</c:v>
                      </c:pt>
                      <c:pt idx="99">
                        <c:v>341.46341463414706</c:v>
                      </c:pt>
                      <c:pt idx="100">
                        <c:v>341.46341463414706</c:v>
                      </c:pt>
                      <c:pt idx="101">
                        <c:v>341.46341463414706</c:v>
                      </c:pt>
                      <c:pt idx="102">
                        <c:v>341.46341463414706</c:v>
                      </c:pt>
                      <c:pt idx="103">
                        <c:v>341.46341463414706</c:v>
                      </c:pt>
                      <c:pt idx="104">
                        <c:v>341.46341463414706</c:v>
                      </c:pt>
                      <c:pt idx="105">
                        <c:v>341.46341463414706</c:v>
                      </c:pt>
                      <c:pt idx="106">
                        <c:v>341.46341463414706</c:v>
                      </c:pt>
                      <c:pt idx="107">
                        <c:v>341.46341463414501</c:v>
                      </c:pt>
                      <c:pt idx="108">
                        <c:v>341.46341463414501</c:v>
                      </c:pt>
                      <c:pt idx="109">
                        <c:v>341.46341463414501</c:v>
                      </c:pt>
                      <c:pt idx="110">
                        <c:v>341.46341463414501</c:v>
                      </c:pt>
                      <c:pt idx="111">
                        <c:v>341.46341463414501</c:v>
                      </c:pt>
                      <c:pt idx="112">
                        <c:v>341.46341463414501</c:v>
                      </c:pt>
                      <c:pt idx="113">
                        <c:v>341.46341463414501</c:v>
                      </c:pt>
                      <c:pt idx="114">
                        <c:v>341.46341463414501</c:v>
                      </c:pt>
                      <c:pt idx="115">
                        <c:v>341.46341463414501</c:v>
                      </c:pt>
                      <c:pt idx="116">
                        <c:v>341.46341463414501</c:v>
                      </c:pt>
                      <c:pt idx="117">
                        <c:v>341.46341463414501</c:v>
                      </c:pt>
                      <c:pt idx="118">
                        <c:v>341.46341463414501</c:v>
                      </c:pt>
                      <c:pt idx="119">
                        <c:v>341.46341463414501</c:v>
                      </c:pt>
                      <c:pt idx="120">
                        <c:v>341.46341463414501</c:v>
                      </c:pt>
                      <c:pt idx="121">
                        <c:v>341.46341463414501</c:v>
                      </c:pt>
                      <c:pt idx="122">
                        <c:v>341.46341463414501</c:v>
                      </c:pt>
                      <c:pt idx="123">
                        <c:v>341.46341463414501</c:v>
                      </c:pt>
                      <c:pt idx="124">
                        <c:v>341.46341463414501</c:v>
                      </c:pt>
                      <c:pt idx="125">
                        <c:v>341.46341463414501</c:v>
                      </c:pt>
                      <c:pt idx="126">
                        <c:v>341.46341463414501</c:v>
                      </c:pt>
                      <c:pt idx="127">
                        <c:v>341.46341463414501</c:v>
                      </c:pt>
                      <c:pt idx="128">
                        <c:v>341.46341463414501</c:v>
                      </c:pt>
                      <c:pt idx="129">
                        <c:v>341.46341463414501</c:v>
                      </c:pt>
                      <c:pt idx="130">
                        <c:v>341.46341463414501</c:v>
                      </c:pt>
                      <c:pt idx="131">
                        <c:v>341.46341463414501</c:v>
                      </c:pt>
                      <c:pt idx="132">
                        <c:v>341.46341463414501</c:v>
                      </c:pt>
                      <c:pt idx="133">
                        <c:v>341.46341463414501</c:v>
                      </c:pt>
                      <c:pt idx="134">
                        <c:v>341.46341463414501</c:v>
                      </c:pt>
                      <c:pt idx="135">
                        <c:v>341.46341463414501</c:v>
                      </c:pt>
                      <c:pt idx="136">
                        <c:v>341.46341463414501</c:v>
                      </c:pt>
                      <c:pt idx="137">
                        <c:v>341.46341463414501</c:v>
                      </c:pt>
                      <c:pt idx="138">
                        <c:v>341.46341463414501</c:v>
                      </c:pt>
                      <c:pt idx="139">
                        <c:v>341.46341463414501</c:v>
                      </c:pt>
                      <c:pt idx="140">
                        <c:v>341.46341463414501</c:v>
                      </c:pt>
                      <c:pt idx="141">
                        <c:v>341.46341463414501</c:v>
                      </c:pt>
                      <c:pt idx="142">
                        <c:v>341.46341463414501</c:v>
                      </c:pt>
                      <c:pt idx="143">
                        <c:v>341.46341463414501</c:v>
                      </c:pt>
                      <c:pt idx="144">
                        <c:v>341.46341463414501</c:v>
                      </c:pt>
                      <c:pt idx="145">
                        <c:v>341.46341463414501</c:v>
                      </c:pt>
                      <c:pt idx="146">
                        <c:v>341.46341463414501</c:v>
                      </c:pt>
                      <c:pt idx="147">
                        <c:v>341.46341463414501</c:v>
                      </c:pt>
                      <c:pt idx="148">
                        <c:v>341.46341463414501</c:v>
                      </c:pt>
                      <c:pt idx="149">
                        <c:v>341.46341463414501</c:v>
                      </c:pt>
                      <c:pt idx="150">
                        <c:v>341.46341463414501</c:v>
                      </c:pt>
                      <c:pt idx="151">
                        <c:v>341.46341463414501</c:v>
                      </c:pt>
                      <c:pt idx="152">
                        <c:v>341.46341463414501</c:v>
                      </c:pt>
                      <c:pt idx="153">
                        <c:v>341.46341463414501</c:v>
                      </c:pt>
                      <c:pt idx="154">
                        <c:v>341.46341463414501</c:v>
                      </c:pt>
                      <c:pt idx="155">
                        <c:v>341.46341463414501</c:v>
                      </c:pt>
                      <c:pt idx="156">
                        <c:v>341.46341463414501</c:v>
                      </c:pt>
                      <c:pt idx="157">
                        <c:v>341.46341463414501</c:v>
                      </c:pt>
                      <c:pt idx="158">
                        <c:v>341.46341463414501</c:v>
                      </c:pt>
                      <c:pt idx="159">
                        <c:v>341.46341463414501</c:v>
                      </c:pt>
                      <c:pt idx="160">
                        <c:v>341.46341463414501</c:v>
                      </c:pt>
                      <c:pt idx="161">
                        <c:v>341.46341463414501</c:v>
                      </c:pt>
                      <c:pt idx="162">
                        <c:v>341.46341463414501</c:v>
                      </c:pt>
                      <c:pt idx="163">
                        <c:v>341.46341463414501</c:v>
                      </c:pt>
                      <c:pt idx="164">
                        <c:v>341.46341463414501</c:v>
                      </c:pt>
                      <c:pt idx="165">
                        <c:v>341.46341463414501</c:v>
                      </c:pt>
                      <c:pt idx="166">
                        <c:v>341.46341463414501</c:v>
                      </c:pt>
                      <c:pt idx="167">
                        <c:v>341.46341463414501</c:v>
                      </c:pt>
                      <c:pt idx="168">
                        <c:v>341.46341463414501</c:v>
                      </c:pt>
                      <c:pt idx="169">
                        <c:v>341.46341463414501</c:v>
                      </c:pt>
                      <c:pt idx="170">
                        <c:v>341.46341463414501</c:v>
                      </c:pt>
                      <c:pt idx="171">
                        <c:v>341.46341463414501</c:v>
                      </c:pt>
                      <c:pt idx="172">
                        <c:v>341.46341463414501</c:v>
                      </c:pt>
                      <c:pt idx="173">
                        <c:v>341.46341463414501</c:v>
                      </c:pt>
                      <c:pt idx="174">
                        <c:v>341.46341463414501</c:v>
                      </c:pt>
                      <c:pt idx="175">
                        <c:v>341.46341463414501</c:v>
                      </c:pt>
                      <c:pt idx="176">
                        <c:v>341.46341463414501</c:v>
                      </c:pt>
                      <c:pt idx="177">
                        <c:v>341.46341463414501</c:v>
                      </c:pt>
                      <c:pt idx="178">
                        <c:v>341.46341463414501</c:v>
                      </c:pt>
                      <c:pt idx="179">
                        <c:v>341.46341463414501</c:v>
                      </c:pt>
                      <c:pt idx="180">
                        <c:v>341.46341463414501</c:v>
                      </c:pt>
                      <c:pt idx="181">
                        <c:v>341.46341463414501</c:v>
                      </c:pt>
                      <c:pt idx="182">
                        <c:v>341.46341463414501</c:v>
                      </c:pt>
                      <c:pt idx="183">
                        <c:v>341.46341463414501</c:v>
                      </c:pt>
                      <c:pt idx="184">
                        <c:v>341.46341463414501</c:v>
                      </c:pt>
                      <c:pt idx="185">
                        <c:v>341.46341463414501</c:v>
                      </c:pt>
                      <c:pt idx="186">
                        <c:v>341.46341463414501</c:v>
                      </c:pt>
                      <c:pt idx="187">
                        <c:v>341.46341463414501</c:v>
                      </c:pt>
                      <c:pt idx="188">
                        <c:v>341.46341463414501</c:v>
                      </c:pt>
                      <c:pt idx="189">
                        <c:v>341.46341463414501</c:v>
                      </c:pt>
                      <c:pt idx="190">
                        <c:v>341.46341463414501</c:v>
                      </c:pt>
                      <c:pt idx="191">
                        <c:v>341.46341463414501</c:v>
                      </c:pt>
                      <c:pt idx="192">
                        <c:v>341.46341463414501</c:v>
                      </c:pt>
                      <c:pt idx="193">
                        <c:v>341.46341463414501</c:v>
                      </c:pt>
                      <c:pt idx="194">
                        <c:v>341.46341463414501</c:v>
                      </c:pt>
                      <c:pt idx="195">
                        <c:v>341.46341463414501</c:v>
                      </c:pt>
                      <c:pt idx="196">
                        <c:v>341.46341463414501</c:v>
                      </c:pt>
                      <c:pt idx="197">
                        <c:v>341.46341463414501</c:v>
                      </c:pt>
                      <c:pt idx="198">
                        <c:v>341.46341463414501</c:v>
                      </c:pt>
                      <c:pt idx="199">
                        <c:v>341.46341463414501</c:v>
                      </c:pt>
                      <c:pt idx="200">
                        <c:v>341.46341463414501</c:v>
                      </c:pt>
                      <c:pt idx="201">
                        <c:v>341.46341463414501</c:v>
                      </c:pt>
                      <c:pt idx="202">
                        <c:v>341.46341463414501</c:v>
                      </c:pt>
                      <c:pt idx="203">
                        <c:v>341.46341463414501</c:v>
                      </c:pt>
                      <c:pt idx="204">
                        <c:v>341.46341463414501</c:v>
                      </c:pt>
                      <c:pt idx="205">
                        <c:v>341.46341463414501</c:v>
                      </c:pt>
                      <c:pt idx="206">
                        <c:v>341.46341463414501</c:v>
                      </c:pt>
                      <c:pt idx="207">
                        <c:v>341.46341463414501</c:v>
                      </c:pt>
                      <c:pt idx="208">
                        <c:v>341.46341463414501</c:v>
                      </c:pt>
                      <c:pt idx="209">
                        <c:v>341.46341463414501</c:v>
                      </c:pt>
                      <c:pt idx="210">
                        <c:v>341.46341463414501</c:v>
                      </c:pt>
                      <c:pt idx="211">
                        <c:v>341.46341463414501</c:v>
                      </c:pt>
                      <c:pt idx="212">
                        <c:v>341.46341463414501</c:v>
                      </c:pt>
                      <c:pt idx="213">
                        <c:v>341.46341463414501</c:v>
                      </c:pt>
                      <c:pt idx="214">
                        <c:v>341.4634146341491</c:v>
                      </c:pt>
                      <c:pt idx="215">
                        <c:v>341.4634146341491</c:v>
                      </c:pt>
                      <c:pt idx="216">
                        <c:v>341.46341463414501</c:v>
                      </c:pt>
                      <c:pt idx="217">
                        <c:v>341.46341463414501</c:v>
                      </c:pt>
                      <c:pt idx="218">
                        <c:v>341.46341463414501</c:v>
                      </c:pt>
                      <c:pt idx="219">
                        <c:v>341.46341463414501</c:v>
                      </c:pt>
                      <c:pt idx="220">
                        <c:v>341.46341463414501</c:v>
                      </c:pt>
                      <c:pt idx="221">
                        <c:v>341.46341463414501</c:v>
                      </c:pt>
                      <c:pt idx="222">
                        <c:v>341.46341463414501</c:v>
                      </c:pt>
                      <c:pt idx="223">
                        <c:v>341.46341463414501</c:v>
                      </c:pt>
                      <c:pt idx="224">
                        <c:v>341.46341463414501</c:v>
                      </c:pt>
                      <c:pt idx="225">
                        <c:v>341.46341463414501</c:v>
                      </c:pt>
                      <c:pt idx="226">
                        <c:v>341.46341463414501</c:v>
                      </c:pt>
                      <c:pt idx="227">
                        <c:v>341.46341463414501</c:v>
                      </c:pt>
                      <c:pt idx="228">
                        <c:v>341.46341463414501</c:v>
                      </c:pt>
                      <c:pt idx="229">
                        <c:v>341.46341463414501</c:v>
                      </c:pt>
                      <c:pt idx="230">
                        <c:v>341.46341463414501</c:v>
                      </c:pt>
                      <c:pt idx="231">
                        <c:v>341.46341463414501</c:v>
                      </c:pt>
                      <c:pt idx="232">
                        <c:v>341.46341463414501</c:v>
                      </c:pt>
                      <c:pt idx="233">
                        <c:v>341.46341463414501</c:v>
                      </c:pt>
                      <c:pt idx="234">
                        <c:v>341.46341463414501</c:v>
                      </c:pt>
                      <c:pt idx="235">
                        <c:v>341.46341463414501</c:v>
                      </c:pt>
                      <c:pt idx="236">
                        <c:v>341.46341463414501</c:v>
                      </c:pt>
                      <c:pt idx="237">
                        <c:v>341.46341463414501</c:v>
                      </c:pt>
                      <c:pt idx="238">
                        <c:v>341.46341463414501</c:v>
                      </c:pt>
                      <c:pt idx="239">
                        <c:v>341.46341463414501</c:v>
                      </c:pt>
                      <c:pt idx="240">
                        <c:v>341.46341463414501</c:v>
                      </c:pt>
                      <c:pt idx="241">
                        <c:v>341.46341463414501</c:v>
                      </c:pt>
                      <c:pt idx="242">
                        <c:v>341.46341463414501</c:v>
                      </c:pt>
                      <c:pt idx="243">
                        <c:v>341.46341463414501</c:v>
                      </c:pt>
                      <c:pt idx="244">
                        <c:v>341.46341463414501</c:v>
                      </c:pt>
                      <c:pt idx="245">
                        <c:v>341.46341463414501</c:v>
                      </c:pt>
                      <c:pt idx="246">
                        <c:v>341.46341463414501</c:v>
                      </c:pt>
                      <c:pt idx="247">
                        <c:v>341.46341463414501</c:v>
                      </c:pt>
                      <c:pt idx="248">
                        <c:v>341.46341463414501</c:v>
                      </c:pt>
                      <c:pt idx="249">
                        <c:v>341.46341463414501</c:v>
                      </c:pt>
                      <c:pt idx="250">
                        <c:v>341.46341463414501</c:v>
                      </c:pt>
                      <c:pt idx="251">
                        <c:v>341.46341463414501</c:v>
                      </c:pt>
                      <c:pt idx="252">
                        <c:v>341.46341463414501</c:v>
                      </c:pt>
                      <c:pt idx="253">
                        <c:v>341.46341463414501</c:v>
                      </c:pt>
                      <c:pt idx="254">
                        <c:v>341.46341463414501</c:v>
                      </c:pt>
                      <c:pt idx="255">
                        <c:v>341.46341463414501</c:v>
                      </c:pt>
                      <c:pt idx="256">
                        <c:v>341.46341463414501</c:v>
                      </c:pt>
                      <c:pt idx="257">
                        <c:v>341.46341463414501</c:v>
                      </c:pt>
                      <c:pt idx="258">
                        <c:v>341.46341463414501</c:v>
                      </c:pt>
                      <c:pt idx="259">
                        <c:v>341.46341463414501</c:v>
                      </c:pt>
                      <c:pt idx="260">
                        <c:v>341.46341463414501</c:v>
                      </c:pt>
                      <c:pt idx="261">
                        <c:v>341.46341463414501</c:v>
                      </c:pt>
                      <c:pt idx="262">
                        <c:v>341.46341463414501</c:v>
                      </c:pt>
                      <c:pt idx="263">
                        <c:v>341.46341463414501</c:v>
                      </c:pt>
                      <c:pt idx="264">
                        <c:v>341.46341463414501</c:v>
                      </c:pt>
                      <c:pt idx="265">
                        <c:v>341.46341463414501</c:v>
                      </c:pt>
                      <c:pt idx="266">
                        <c:v>341.46341463414501</c:v>
                      </c:pt>
                      <c:pt idx="267">
                        <c:v>341.46341463414501</c:v>
                      </c:pt>
                      <c:pt idx="268">
                        <c:v>341.46341463414501</c:v>
                      </c:pt>
                      <c:pt idx="269">
                        <c:v>341.46341463414501</c:v>
                      </c:pt>
                      <c:pt idx="270">
                        <c:v>341.46341463414501</c:v>
                      </c:pt>
                      <c:pt idx="271">
                        <c:v>341.46341463414501</c:v>
                      </c:pt>
                      <c:pt idx="272">
                        <c:v>341.46341463414501</c:v>
                      </c:pt>
                      <c:pt idx="273">
                        <c:v>341.46341463414501</c:v>
                      </c:pt>
                      <c:pt idx="274">
                        <c:v>341.46341463414501</c:v>
                      </c:pt>
                      <c:pt idx="275">
                        <c:v>341.46341463414501</c:v>
                      </c:pt>
                      <c:pt idx="276">
                        <c:v>341.46341463414501</c:v>
                      </c:pt>
                      <c:pt idx="277">
                        <c:v>341.46341463414501</c:v>
                      </c:pt>
                      <c:pt idx="278">
                        <c:v>341.46341463414501</c:v>
                      </c:pt>
                      <c:pt idx="279">
                        <c:v>341.46341463414501</c:v>
                      </c:pt>
                      <c:pt idx="280">
                        <c:v>341.46341463414501</c:v>
                      </c:pt>
                      <c:pt idx="281">
                        <c:v>341.46341463414501</c:v>
                      </c:pt>
                      <c:pt idx="282">
                        <c:v>341.46341463414501</c:v>
                      </c:pt>
                      <c:pt idx="283">
                        <c:v>341.46341463414501</c:v>
                      </c:pt>
                      <c:pt idx="284">
                        <c:v>341.46341463414501</c:v>
                      </c:pt>
                      <c:pt idx="285">
                        <c:v>341.46341463414501</c:v>
                      </c:pt>
                      <c:pt idx="286">
                        <c:v>341.46341463414501</c:v>
                      </c:pt>
                      <c:pt idx="287">
                        <c:v>341.46341463414501</c:v>
                      </c:pt>
                      <c:pt idx="288">
                        <c:v>341.46341463414501</c:v>
                      </c:pt>
                      <c:pt idx="289">
                        <c:v>341.46341463414501</c:v>
                      </c:pt>
                      <c:pt idx="290">
                        <c:v>341.46341463414501</c:v>
                      </c:pt>
                      <c:pt idx="291">
                        <c:v>341.46341463414501</c:v>
                      </c:pt>
                      <c:pt idx="292">
                        <c:v>341.46341463414501</c:v>
                      </c:pt>
                      <c:pt idx="293">
                        <c:v>341.46341463414501</c:v>
                      </c:pt>
                      <c:pt idx="294">
                        <c:v>341.46341463414501</c:v>
                      </c:pt>
                      <c:pt idx="295">
                        <c:v>341.46341463414501</c:v>
                      </c:pt>
                      <c:pt idx="296">
                        <c:v>341.46341463414501</c:v>
                      </c:pt>
                      <c:pt idx="297">
                        <c:v>341.46341463414501</c:v>
                      </c:pt>
                      <c:pt idx="298">
                        <c:v>341.46341463414501</c:v>
                      </c:pt>
                      <c:pt idx="299">
                        <c:v>341.46341463414501</c:v>
                      </c:pt>
                      <c:pt idx="300">
                        <c:v>341.46341463414501</c:v>
                      </c:pt>
                      <c:pt idx="301">
                        <c:v>341.46341463414501</c:v>
                      </c:pt>
                      <c:pt idx="302">
                        <c:v>341.46341463414501</c:v>
                      </c:pt>
                      <c:pt idx="303">
                        <c:v>341.46341463414501</c:v>
                      </c:pt>
                      <c:pt idx="304">
                        <c:v>341.46341463414501</c:v>
                      </c:pt>
                      <c:pt idx="305">
                        <c:v>341.46341463414501</c:v>
                      </c:pt>
                      <c:pt idx="306">
                        <c:v>341.46341463414501</c:v>
                      </c:pt>
                      <c:pt idx="307">
                        <c:v>341.46341463414501</c:v>
                      </c:pt>
                      <c:pt idx="308">
                        <c:v>341.46341463414501</c:v>
                      </c:pt>
                      <c:pt idx="309">
                        <c:v>341.46341463414501</c:v>
                      </c:pt>
                      <c:pt idx="310">
                        <c:v>341.46341463414501</c:v>
                      </c:pt>
                      <c:pt idx="311">
                        <c:v>341.46341463414501</c:v>
                      </c:pt>
                      <c:pt idx="312">
                        <c:v>341.46341463414501</c:v>
                      </c:pt>
                      <c:pt idx="313">
                        <c:v>341.46341463414501</c:v>
                      </c:pt>
                      <c:pt idx="314">
                        <c:v>341.46341463414501</c:v>
                      </c:pt>
                      <c:pt idx="315">
                        <c:v>341.46341463414501</c:v>
                      </c:pt>
                      <c:pt idx="316">
                        <c:v>341.46341463414501</c:v>
                      </c:pt>
                      <c:pt idx="317">
                        <c:v>341.46341463414501</c:v>
                      </c:pt>
                      <c:pt idx="318">
                        <c:v>341.46341463414501</c:v>
                      </c:pt>
                      <c:pt idx="319">
                        <c:v>341.46341463414501</c:v>
                      </c:pt>
                      <c:pt idx="320">
                        <c:v>341.46341463414501</c:v>
                      </c:pt>
                      <c:pt idx="321">
                        <c:v>341.46341463414501</c:v>
                      </c:pt>
                      <c:pt idx="322">
                        <c:v>341.46341463414501</c:v>
                      </c:pt>
                      <c:pt idx="323">
                        <c:v>341.46341463414501</c:v>
                      </c:pt>
                      <c:pt idx="324">
                        <c:v>341.46341463414501</c:v>
                      </c:pt>
                      <c:pt idx="325">
                        <c:v>341.46341463414501</c:v>
                      </c:pt>
                      <c:pt idx="326">
                        <c:v>341.46341463414501</c:v>
                      </c:pt>
                      <c:pt idx="327">
                        <c:v>341.46341463414501</c:v>
                      </c:pt>
                      <c:pt idx="328">
                        <c:v>341.46341463414501</c:v>
                      </c:pt>
                      <c:pt idx="329">
                        <c:v>341.46341463414501</c:v>
                      </c:pt>
                      <c:pt idx="330">
                        <c:v>341.46341463414501</c:v>
                      </c:pt>
                      <c:pt idx="331">
                        <c:v>341.46341463414501</c:v>
                      </c:pt>
                      <c:pt idx="332">
                        <c:v>341.46341463414501</c:v>
                      </c:pt>
                      <c:pt idx="333">
                        <c:v>341.46341463414501</c:v>
                      </c:pt>
                      <c:pt idx="334">
                        <c:v>341.46341463414501</c:v>
                      </c:pt>
                      <c:pt idx="335">
                        <c:v>341.46341463414501</c:v>
                      </c:pt>
                      <c:pt idx="336">
                        <c:v>341.46341463414501</c:v>
                      </c:pt>
                      <c:pt idx="337">
                        <c:v>341.46341463414501</c:v>
                      </c:pt>
                      <c:pt idx="338">
                        <c:v>341.46341463414501</c:v>
                      </c:pt>
                      <c:pt idx="339">
                        <c:v>341.46341463414501</c:v>
                      </c:pt>
                      <c:pt idx="340">
                        <c:v>341.46341463414501</c:v>
                      </c:pt>
                      <c:pt idx="341">
                        <c:v>341.46341463414501</c:v>
                      </c:pt>
                      <c:pt idx="342">
                        <c:v>341.46341463414501</c:v>
                      </c:pt>
                      <c:pt idx="343">
                        <c:v>341.46341463414501</c:v>
                      </c:pt>
                      <c:pt idx="344">
                        <c:v>341.46341463414501</c:v>
                      </c:pt>
                      <c:pt idx="345">
                        <c:v>341.46341463414501</c:v>
                      </c:pt>
                      <c:pt idx="346">
                        <c:v>341.46341463414501</c:v>
                      </c:pt>
                      <c:pt idx="347">
                        <c:v>341.46341463414501</c:v>
                      </c:pt>
                      <c:pt idx="348">
                        <c:v>341.46341463414501</c:v>
                      </c:pt>
                      <c:pt idx="349">
                        <c:v>341.46341463414501</c:v>
                      </c:pt>
                      <c:pt idx="350">
                        <c:v>341.46341463414501</c:v>
                      </c:pt>
                      <c:pt idx="351">
                        <c:v>341.46341463414501</c:v>
                      </c:pt>
                      <c:pt idx="352">
                        <c:v>341.46341463414501</c:v>
                      </c:pt>
                      <c:pt idx="353">
                        <c:v>341.46341463414501</c:v>
                      </c:pt>
                      <c:pt idx="354">
                        <c:v>341.46341463414501</c:v>
                      </c:pt>
                      <c:pt idx="355">
                        <c:v>341.46341463414501</c:v>
                      </c:pt>
                      <c:pt idx="356">
                        <c:v>341.46341463414501</c:v>
                      </c:pt>
                      <c:pt idx="357">
                        <c:v>341.46341463414501</c:v>
                      </c:pt>
                      <c:pt idx="358">
                        <c:v>341.46341463414501</c:v>
                      </c:pt>
                      <c:pt idx="359">
                        <c:v>341.46341463414501</c:v>
                      </c:pt>
                      <c:pt idx="360">
                        <c:v>341.46341463414501</c:v>
                      </c:pt>
                      <c:pt idx="361">
                        <c:v>341.46341463414501</c:v>
                      </c:pt>
                      <c:pt idx="362">
                        <c:v>341.46341463414501</c:v>
                      </c:pt>
                      <c:pt idx="363">
                        <c:v>341.46341463414501</c:v>
                      </c:pt>
                      <c:pt idx="364">
                        <c:v>341.46341463414501</c:v>
                      </c:pt>
                      <c:pt idx="365">
                        <c:v>341.46341463414501</c:v>
                      </c:pt>
                      <c:pt idx="366">
                        <c:v>341.46341463414501</c:v>
                      </c:pt>
                      <c:pt idx="367">
                        <c:v>341.46341463414501</c:v>
                      </c:pt>
                      <c:pt idx="368">
                        <c:v>341.46341463414501</c:v>
                      </c:pt>
                      <c:pt idx="369">
                        <c:v>341.46341463414501</c:v>
                      </c:pt>
                      <c:pt idx="370">
                        <c:v>341.46341463414501</c:v>
                      </c:pt>
                      <c:pt idx="371">
                        <c:v>341.46341463414501</c:v>
                      </c:pt>
                      <c:pt idx="372">
                        <c:v>341.46341463414501</c:v>
                      </c:pt>
                      <c:pt idx="373">
                        <c:v>341.46341463414501</c:v>
                      </c:pt>
                      <c:pt idx="374">
                        <c:v>341.46341463414501</c:v>
                      </c:pt>
                      <c:pt idx="375">
                        <c:v>341.46341463414501</c:v>
                      </c:pt>
                      <c:pt idx="376">
                        <c:v>341.46341463414501</c:v>
                      </c:pt>
                      <c:pt idx="377">
                        <c:v>341.46341463414501</c:v>
                      </c:pt>
                      <c:pt idx="378">
                        <c:v>341.46341463414501</c:v>
                      </c:pt>
                      <c:pt idx="379">
                        <c:v>341.46341463414501</c:v>
                      </c:pt>
                      <c:pt idx="380">
                        <c:v>341.46341463414501</c:v>
                      </c:pt>
                      <c:pt idx="381">
                        <c:v>341.46341463414501</c:v>
                      </c:pt>
                      <c:pt idx="382">
                        <c:v>341.46341463414501</c:v>
                      </c:pt>
                      <c:pt idx="383">
                        <c:v>341.46341463414501</c:v>
                      </c:pt>
                      <c:pt idx="384">
                        <c:v>341.46341463414501</c:v>
                      </c:pt>
                      <c:pt idx="385">
                        <c:v>341.46341463414501</c:v>
                      </c:pt>
                      <c:pt idx="386">
                        <c:v>341.46341463414501</c:v>
                      </c:pt>
                      <c:pt idx="387">
                        <c:v>341.46341463414501</c:v>
                      </c:pt>
                      <c:pt idx="388">
                        <c:v>341.46341463414501</c:v>
                      </c:pt>
                      <c:pt idx="389">
                        <c:v>341.46341463414501</c:v>
                      </c:pt>
                      <c:pt idx="390">
                        <c:v>341.46341463414501</c:v>
                      </c:pt>
                      <c:pt idx="391">
                        <c:v>341.46341463414501</c:v>
                      </c:pt>
                      <c:pt idx="392">
                        <c:v>341.46341463414501</c:v>
                      </c:pt>
                      <c:pt idx="393">
                        <c:v>341.46341463414501</c:v>
                      </c:pt>
                      <c:pt idx="394">
                        <c:v>341.46341463414501</c:v>
                      </c:pt>
                      <c:pt idx="395">
                        <c:v>341.46341463414501</c:v>
                      </c:pt>
                      <c:pt idx="396">
                        <c:v>341.46341463414501</c:v>
                      </c:pt>
                      <c:pt idx="397">
                        <c:v>341.46341463414501</c:v>
                      </c:pt>
                      <c:pt idx="398">
                        <c:v>341.46341463414501</c:v>
                      </c:pt>
                      <c:pt idx="399">
                        <c:v>341.46341463414501</c:v>
                      </c:pt>
                      <c:pt idx="400">
                        <c:v>341.46341463414501</c:v>
                      </c:pt>
                      <c:pt idx="401">
                        <c:v>341.46341463414501</c:v>
                      </c:pt>
                      <c:pt idx="402">
                        <c:v>341.46341463414501</c:v>
                      </c:pt>
                      <c:pt idx="403">
                        <c:v>341.46341463414501</c:v>
                      </c:pt>
                      <c:pt idx="404">
                        <c:v>341.46341463414501</c:v>
                      </c:pt>
                      <c:pt idx="405">
                        <c:v>341.46341463414501</c:v>
                      </c:pt>
                      <c:pt idx="406">
                        <c:v>341.46341463414501</c:v>
                      </c:pt>
                      <c:pt idx="407">
                        <c:v>341.46341463414501</c:v>
                      </c:pt>
                      <c:pt idx="408">
                        <c:v>341.46341463414501</c:v>
                      </c:pt>
                      <c:pt idx="409">
                        <c:v>341.46341463414501</c:v>
                      </c:pt>
                      <c:pt idx="410">
                        <c:v>341.46341463414501</c:v>
                      </c:pt>
                      <c:pt idx="411">
                        <c:v>341.46341463414501</c:v>
                      </c:pt>
                      <c:pt idx="412">
                        <c:v>341.46341463414501</c:v>
                      </c:pt>
                      <c:pt idx="413">
                        <c:v>341.46341463414501</c:v>
                      </c:pt>
                      <c:pt idx="414">
                        <c:v>341.46341463414501</c:v>
                      </c:pt>
                      <c:pt idx="415">
                        <c:v>341.46341463414501</c:v>
                      </c:pt>
                      <c:pt idx="416">
                        <c:v>341.46341463414501</c:v>
                      </c:pt>
                      <c:pt idx="417">
                        <c:v>341.46341463414501</c:v>
                      </c:pt>
                      <c:pt idx="418">
                        <c:v>341.46341463414501</c:v>
                      </c:pt>
                      <c:pt idx="419">
                        <c:v>341.46341463414501</c:v>
                      </c:pt>
                      <c:pt idx="420">
                        <c:v>341.46341463414501</c:v>
                      </c:pt>
                      <c:pt idx="421">
                        <c:v>341.46341463414501</c:v>
                      </c:pt>
                      <c:pt idx="422">
                        <c:v>341.46341463414501</c:v>
                      </c:pt>
                      <c:pt idx="423">
                        <c:v>341.46341463414501</c:v>
                      </c:pt>
                      <c:pt idx="424">
                        <c:v>341.46341463414501</c:v>
                      </c:pt>
                      <c:pt idx="425">
                        <c:v>341.46341463414501</c:v>
                      </c:pt>
                      <c:pt idx="426">
                        <c:v>341.46341463414501</c:v>
                      </c:pt>
                      <c:pt idx="427">
                        <c:v>341.46341463414501</c:v>
                      </c:pt>
                      <c:pt idx="428">
                        <c:v>341.46341463414501</c:v>
                      </c:pt>
                      <c:pt idx="429">
                        <c:v>341.46341463415314</c:v>
                      </c:pt>
                      <c:pt idx="430">
                        <c:v>341.46341463414501</c:v>
                      </c:pt>
                      <c:pt idx="431">
                        <c:v>341.46341463414501</c:v>
                      </c:pt>
                      <c:pt idx="432">
                        <c:v>341.46341463414501</c:v>
                      </c:pt>
                      <c:pt idx="433">
                        <c:v>341.46341463414501</c:v>
                      </c:pt>
                      <c:pt idx="434">
                        <c:v>341.46341463414501</c:v>
                      </c:pt>
                      <c:pt idx="435">
                        <c:v>341.46341463414501</c:v>
                      </c:pt>
                      <c:pt idx="436">
                        <c:v>341.46341463414501</c:v>
                      </c:pt>
                      <c:pt idx="437">
                        <c:v>341.46341463414501</c:v>
                      </c:pt>
                      <c:pt idx="438">
                        <c:v>341.46341463414501</c:v>
                      </c:pt>
                      <c:pt idx="439">
                        <c:v>341.46341463414501</c:v>
                      </c:pt>
                      <c:pt idx="440">
                        <c:v>341.46341463414501</c:v>
                      </c:pt>
                      <c:pt idx="441">
                        <c:v>341.46341463414501</c:v>
                      </c:pt>
                      <c:pt idx="442">
                        <c:v>341.46341463414501</c:v>
                      </c:pt>
                      <c:pt idx="443">
                        <c:v>341.46341463414501</c:v>
                      </c:pt>
                      <c:pt idx="444">
                        <c:v>341.46341463414501</c:v>
                      </c:pt>
                      <c:pt idx="445">
                        <c:v>341.46341463414501</c:v>
                      </c:pt>
                      <c:pt idx="446">
                        <c:v>341.46341463414501</c:v>
                      </c:pt>
                      <c:pt idx="447">
                        <c:v>341.46341463414501</c:v>
                      </c:pt>
                      <c:pt idx="448">
                        <c:v>341.46341463414501</c:v>
                      </c:pt>
                      <c:pt idx="449">
                        <c:v>341.46341463414501</c:v>
                      </c:pt>
                      <c:pt idx="450">
                        <c:v>341.46341463414501</c:v>
                      </c:pt>
                      <c:pt idx="451">
                        <c:v>341.46341463414501</c:v>
                      </c:pt>
                      <c:pt idx="452">
                        <c:v>341.46341463414501</c:v>
                      </c:pt>
                      <c:pt idx="453">
                        <c:v>341.46341463414501</c:v>
                      </c:pt>
                      <c:pt idx="454">
                        <c:v>341.46341463414501</c:v>
                      </c:pt>
                      <c:pt idx="455">
                        <c:v>341.46341463414501</c:v>
                      </c:pt>
                      <c:pt idx="456">
                        <c:v>341.46341463414501</c:v>
                      </c:pt>
                      <c:pt idx="457">
                        <c:v>341.46341463414501</c:v>
                      </c:pt>
                      <c:pt idx="458">
                        <c:v>341.46341463414501</c:v>
                      </c:pt>
                      <c:pt idx="459">
                        <c:v>341.46341463414501</c:v>
                      </c:pt>
                      <c:pt idx="460">
                        <c:v>341.46341463414501</c:v>
                      </c:pt>
                      <c:pt idx="461">
                        <c:v>341.46341463414501</c:v>
                      </c:pt>
                      <c:pt idx="462">
                        <c:v>341.46341463414501</c:v>
                      </c:pt>
                      <c:pt idx="463">
                        <c:v>341.46341463414501</c:v>
                      </c:pt>
                      <c:pt idx="464">
                        <c:v>341.46341463414501</c:v>
                      </c:pt>
                      <c:pt idx="465">
                        <c:v>341.46341463414501</c:v>
                      </c:pt>
                      <c:pt idx="466">
                        <c:v>341.46341463414501</c:v>
                      </c:pt>
                      <c:pt idx="467">
                        <c:v>341.46341463414501</c:v>
                      </c:pt>
                      <c:pt idx="468">
                        <c:v>341.46341463414501</c:v>
                      </c:pt>
                      <c:pt idx="469">
                        <c:v>341.46341463414501</c:v>
                      </c:pt>
                      <c:pt idx="470">
                        <c:v>341.46341463414501</c:v>
                      </c:pt>
                      <c:pt idx="471">
                        <c:v>341.46341463414501</c:v>
                      </c:pt>
                      <c:pt idx="472">
                        <c:v>341.46341463414501</c:v>
                      </c:pt>
                      <c:pt idx="473">
                        <c:v>341.46341463414501</c:v>
                      </c:pt>
                      <c:pt idx="474">
                        <c:v>341.46341463414501</c:v>
                      </c:pt>
                      <c:pt idx="475">
                        <c:v>341.46341463414501</c:v>
                      </c:pt>
                      <c:pt idx="476">
                        <c:v>341.46341463414501</c:v>
                      </c:pt>
                      <c:pt idx="477">
                        <c:v>341.46341463414501</c:v>
                      </c:pt>
                      <c:pt idx="478">
                        <c:v>341.46341463414501</c:v>
                      </c:pt>
                      <c:pt idx="479">
                        <c:v>341.46341463414501</c:v>
                      </c:pt>
                      <c:pt idx="480">
                        <c:v>341.46341463414501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scatterChart>
        <c:scatterStyle val="smoothMarker"/>
        <c:varyColors val="0"/>
        <c:ser>
          <c:idx val="7"/>
          <c:order val="7"/>
          <c:tx>
            <c:v>EngineRPM</c:v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Non_Linear_Model_With_Slip!$G$3:$G$700</c:f>
              <c:numCache>
                <c:formatCode>General</c:formatCode>
                <c:ptCount val="698"/>
                <c:pt idx="0">
                  <c:v>0</c:v>
                </c:pt>
                <c:pt idx="1">
                  <c:v>4.4525129493756462E-5</c:v>
                </c:pt>
                <c:pt idx="2">
                  <c:v>1.7810051797502585E-4</c:v>
                </c:pt>
                <c:pt idx="3">
                  <c:v>4.0072616544380813E-4</c:v>
                </c:pt>
                <c:pt idx="4">
                  <c:v>7.1240207190010338E-4</c:v>
                </c:pt>
                <c:pt idx="5">
                  <c:v>1.1131282373439116E-3</c:v>
                </c:pt>
                <c:pt idx="6">
                  <c:v>1.6029046617752325E-3</c:v>
                </c:pt>
                <c:pt idx="7">
                  <c:v>2.1817313451940666E-3</c:v>
                </c:pt>
                <c:pt idx="8">
                  <c:v>2.8496082876004135E-3</c:v>
                </c:pt>
                <c:pt idx="9">
                  <c:v>3.606535488994274E-3</c:v>
                </c:pt>
                <c:pt idx="10">
                  <c:v>4.4525129493756472E-3</c:v>
                </c:pt>
                <c:pt idx="11">
                  <c:v>5.3875406687445334E-3</c:v>
                </c:pt>
                <c:pt idx="12">
                  <c:v>6.4116186471009327E-3</c:v>
                </c:pt>
                <c:pt idx="13">
                  <c:v>7.5247468844448452E-3</c:v>
                </c:pt>
                <c:pt idx="14">
                  <c:v>8.7269253807762698E-3</c:v>
                </c:pt>
                <c:pt idx="15">
                  <c:v>1.0018154136095209E-2</c:v>
                </c:pt>
                <c:pt idx="16">
                  <c:v>1.1398433150401661E-2</c:v>
                </c:pt>
                <c:pt idx="17">
                  <c:v>1.2867762423695627E-2</c:v>
                </c:pt>
                <c:pt idx="18">
                  <c:v>1.4426141955977105E-2</c:v>
                </c:pt>
                <c:pt idx="19">
                  <c:v>1.6073571747246097E-2</c:v>
                </c:pt>
                <c:pt idx="20">
                  <c:v>1.7810051797502599E-2</c:v>
                </c:pt>
                <c:pt idx="21">
                  <c:v>1.9635582106746617E-2</c:v>
                </c:pt>
                <c:pt idx="22">
                  <c:v>2.1550162674978147E-2</c:v>
                </c:pt>
                <c:pt idx="23">
                  <c:v>2.3553793502197187E-2</c:v>
                </c:pt>
                <c:pt idx="24">
                  <c:v>2.5646474588403741E-2</c:v>
                </c:pt>
                <c:pt idx="25">
                  <c:v>2.7828205933597808E-2</c:v>
                </c:pt>
                <c:pt idx="26">
                  <c:v>3.0098987537779388E-2</c:v>
                </c:pt>
                <c:pt idx="27">
                  <c:v>3.2458819400948483E-2</c:v>
                </c:pt>
                <c:pt idx="28">
                  <c:v>3.4907701523105079E-2</c:v>
                </c:pt>
                <c:pt idx="29">
                  <c:v>3.7445633904249202E-2</c:v>
                </c:pt>
                <c:pt idx="30">
                  <c:v>4.007261654438083E-2</c:v>
                </c:pt>
                <c:pt idx="31">
                  <c:v>4.2788649443499971E-2</c:v>
                </c:pt>
                <c:pt idx="32">
                  <c:v>4.559373260160661E-2</c:v>
                </c:pt>
                <c:pt idx="33">
                  <c:v>4.8487866018700768E-2</c:v>
                </c:pt>
                <c:pt idx="34">
                  <c:v>5.1471049694782424E-2</c:v>
                </c:pt>
                <c:pt idx="35">
                  <c:v>5.4543283629851599E-2</c:v>
                </c:pt>
                <c:pt idx="36">
                  <c:v>5.7704567823908273E-2</c:v>
                </c:pt>
                <c:pt idx="37">
                  <c:v>6.0954902276952466E-2</c:v>
                </c:pt>
                <c:pt idx="38">
                  <c:v>6.4294286988984164E-2</c:v>
                </c:pt>
                <c:pt idx="39">
                  <c:v>6.7722721960003368E-2</c:v>
                </c:pt>
                <c:pt idx="40">
                  <c:v>7.1240207190010077E-2</c:v>
                </c:pt>
                <c:pt idx="41">
                  <c:v>7.4846742679004305E-2</c:v>
                </c:pt>
                <c:pt idx="42">
                  <c:v>7.8542328426986052E-2</c:v>
                </c:pt>
                <c:pt idx="43">
                  <c:v>8.2326964433955291E-2</c:v>
                </c:pt>
                <c:pt idx="44">
                  <c:v>8.6200650699912035E-2</c:v>
                </c:pt>
                <c:pt idx="45">
                  <c:v>9.0163387224856326E-2</c:v>
                </c:pt>
                <c:pt idx="46">
                  <c:v>9.4215174008788108E-2</c:v>
                </c:pt>
                <c:pt idx="47">
                  <c:v>9.8356011051707437E-2</c:v>
                </c:pt>
                <c:pt idx="48">
                  <c:v>0.10258589835361426</c:v>
                </c:pt>
                <c:pt idx="49">
                  <c:v>0.1069048359145086</c:v>
                </c:pt>
                <c:pt idx="50">
                  <c:v>0.11131282373439047</c:v>
                </c:pt>
                <c:pt idx="51">
                  <c:v>0.11580986181325985</c:v>
                </c:pt>
                <c:pt idx="52">
                  <c:v>0.12039595015111675</c:v>
                </c:pt>
                <c:pt idx="53">
                  <c:v>0.12507108874796116</c:v>
                </c:pt>
                <c:pt idx="54">
                  <c:v>0.1298352776037931</c:v>
                </c:pt>
                <c:pt idx="55">
                  <c:v>0.13468851671861257</c:v>
                </c:pt>
                <c:pt idx="56">
                  <c:v>0.13963080609241954</c:v>
                </c:pt>
                <c:pt idx="57">
                  <c:v>0.14466214572521402</c:v>
                </c:pt>
                <c:pt idx="58">
                  <c:v>0.149782535616996</c:v>
                </c:pt>
                <c:pt idx="59">
                  <c:v>0.15499197576776555</c:v>
                </c:pt>
                <c:pt idx="60">
                  <c:v>0.16029046617752254</c:v>
                </c:pt>
                <c:pt idx="61">
                  <c:v>0.16567800684626705</c:v>
                </c:pt>
                <c:pt idx="62">
                  <c:v>0.17115459777399902</c:v>
                </c:pt>
                <c:pt idx="63">
                  <c:v>0.17672023896071851</c:v>
                </c:pt>
                <c:pt idx="64">
                  <c:v>0.1823749304064255</c:v>
                </c:pt>
                <c:pt idx="65">
                  <c:v>0.18811867211111999</c:v>
                </c:pt>
                <c:pt idx="66">
                  <c:v>0.19395146407480196</c:v>
                </c:pt>
                <c:pt idx="67">
                  <c:v>0.19987330629747146</c:v>
                </c:pt>
                <c:pt idx="68">
                  <c:v>0.20588419877912842</c:v>
                </c:pt>
                <c:pt idx="69">
                  <c:v>0.21198414151977293</c:v>
                </c:pt>
                <c:pt idx="70">
                  <c:v>0.2181731345194049</c:v>
                </c:pt>
                <c:pt idx="71">
                  <c:v>0.22445117777802442</c:v>
                </c:pt>
                <c:pt idx="72">
                  <c:v>0.23081827129563137</c:v>
                </c:pt>
                <c:pt idx="73">
                  <c:v>0.23727441507222588</c:v>
                </c:pt>
                <c:pt idx="74">
                  <c:v>0.24381960910780787</c:v>
                </c:pt>
                <c:pt idx="75">
                  <c:v>0.25045385340237736</c:v>
                </c:pt>
                <c:pt idx="76">
                  <c:v>0.25717714795593433</c:v>
                </c:pt>
                <c:pt idx="77">
                  <c:v>0.26398949276847883</c:v>
                </c:pt>
                <c:pt idx="78">
                  <c:v>0.27089088784001081</c:v>
                </c:pt>
                <c:pt idx="79">
                  <c:v>0.27788133317053032</c:v>
                </c:pt>
                <c:pt idx="80">
                  <c:v>0.28496082876003731</c:v>
                </c:pt>
                <c:pt idx="81">
                  <c:v>0.29212937460853178</c:v>
                </c:pt>
                <c:pt idx="82">
                  <c:v>0.29938697071601372</c:v>
                </c:pt>
                <c:pt idx="83">
                  <c:v>0.30673361708248326</c:v>
                </c:pt>
                <c:pt idx="84">
                  <c:v>0.31416931370794021</c:v>
                </c:pt>
                <c:pt idx="85">
                  <c:v>0.3216940605923847</c:v>
                </c:pt>
                <c:pt idx="86">
                  <c:v>0.32930785773581667</c:v>
                </c:pt>
                <c:pt idx="87">
                  <c:v>0.33701070513823617</c:v>
                </c:pt>
                <c:pt idx="88">
                  <c:v>0.3448026027996432</c:v>
                </c:pt>
                <c:pt idx="89">
                  <c:v>0.35268355072003765</c:v>
                </c:pt>
                <c:pt idx="90">
                  <c:v>0.36065354889941964</c:v>
                </c:pt>
                <c:pt idx="91">
                  <c:v>0.36871259733778911</c:v>
                </c:pt>
                <c:pt idx="92">
                  <c:v>0.3768606960351461</c:v>
                </c:pt>
                <c:pt idx="93">
                  <c:v>0.38509784499149058</c:v>
                </c:pt>
                <c:pt idx="94">
                  <c:v>0.39342404420682259</c:v>
                </c:pt>
                <c:pt idx="95">
                  <c:v>0.40183929368114207</c:v>
                </c:pt>
                <c:pt idx="96">
                  <c:v>0.41032008079218846</c:v>
                </c:pt>
                <c:pt idx="97">
                  <c:v>0.41888991816222232</c:v>
                </c:pt>
                <c:pt idx="98">
                  <c:v>0.42754880579124371</c:v>
                </c:pt>
                <c:pt idx="99">
                  <c:v>0.43629674367925259</c:v>
                </c:pt>
                <c:pt idx="100">
                  <c:v>0.44513373182624899</c:v>
                </c:pt>
                <c:pt idx="101">
                  <c:v>0.45405977023223287</c:v>
                </c:pt>
                <c:pt idx="102">
                  <c:v>0.46307485889720423</c:v>
                </c:pt>
                <c:pt idx="103">
                  <c:v>0.47217899782116313</c:v>
                </c:pt>
                <c:pt idx="104">
                  <c:v>0.4813721870041095</c:v>
                </c:pt>
                <c:pt idx="105">
                  <c:v>0.4906544264460434</c:v>
                </c:pt>
                <c:pt idx="106">
                  <c:v>0.50002571614696478</c:v>
                </c:pt>
                <c:pt idx="107">
                  <c:v>0.50948605610687359</c:v>
                </c:pt>
                <c:pt idx="108">
                  <c:v>0.51903544632577003</c:v>
                </c:pt>
                <c:pt idx="109">
                  <c:v>0.5286738868036539</c:v>
                </c:pt>
                <c:pt idx="110">
                  <c:v>0.53840137754052531</c:v>
                </c:pt>
                <c:pt idx="111">
                  <c:v>0.54821791853638424</c:v>
                </c:pt>
                <c:pt idx="112">
                  <c:v>0.5581235097912306</c:v>
                </c:pt>
                <c:pt idx="113">
                  <c:v>0.56811815130506449</c:v>
                </c:pt>
                <c:pt idx="114">
                  <c:v>0.5782018430778858</c:v>
                </c:pt>
                <c:pt idx="115">
                  <c:v>0.58837458510969476</c:v>
                </c:pt>
                <c:pt idx="116">
                  <c:v>0.59863637740049114</c:v>
                </c:pt>
                <c:pt idx="117">
                  <c:v>0.60898721995027494</c:v>
                </c:pt>
                <c:pt idx="118">
                  <c:v>0.61942711275904638</c:v>
                </c:pt>
                <c:pt idx="119">
                  <c:v>0.62995605582680525</c:v>
                </c:pt>
                <c:pt idx="120">
                  <c:v>0.64057404915355176</c:v>
                </c:pt>
                <c:pt idx="121">
                  <c:v>0.65128109273928581</c:v>
                </c:pt>
                <c:pt idx="122">
                  <c:v>0.66207718658400738</c:v>
                </c:pt>
                <c:pt idx="123">
                  <c:v>0.67296233068771649</c:v>
                </c:pt>
                <c:pt idx="124">
                  <c:v>0.68393652505041325</c:v>
                </c:pt>
                <c:pt idx="125">
                  <c:v>0.69499976967209764</c:v>
                </c:pt>
                <c:pt idx="126">
                  <c:v>0.70615206455276935</c:v>
                </c:pt>
                <c:pt idx="127">
                  <c:v>0.71739340969242893</c:v>
                </c:pt>
                <c:pt idx="128">
                  <c:v>0.72872380509107582</c:v>
                </c:pt>
                <c:pt idx="129">
                  <c:v>0.74014325074871057</c:v>
                </c:pt>
                <c:pt idx="130">
                  <c:v>0.75165174666533263</c:v>
                </c:pt>
                <c:pt idx="131">
                  <c:v>0.76324929284094245</c:v>
                </c:pt>
                <c:pt idx="132">
                  <c:v>0.77493588927553969</c:v>
                </c:pt>
                <c:pt idx="133">
                  <c:v>0.78671153596912446</c:v>
                </c:pt>
                <c:pt idx="134">
                  <c:v>0.79857623292169699</c:v>
                </c:pt>
                <c:pt idx="135">
                  <c:v>0.81052998013325706</c:v>
                </c:pt>
                <c:pt idx="136">
                  <c:v>0.82257277760380465</c:v>
                </c:pt>
                <c:pt idx="137">
                  <c:v>0.83470462533333978</c:v>
                </c:pt>
                <c:pt idx="138">
                  <c:v>0.84692552332186244</c:v>
                </c:pt>
                <c:pt idx="139">
                  <c:v>0.85923547156937274</c:v>
                </c:pt>
                <c:pt idx="140">
                  <c:v>0.87163447007587058</c:v>
                </c:pt>
                <c:pt idx="141">
                  <c:v>0.88412251884135595</c:v>
                </c:pt>
                <c:pt idx="142">
                  <c:v>0.89669961786582908</c:v>
                </c:pt>
                <c:pt idx="143">
                  <c:v>0.90936576714928963</c:v>
                </c:pt>
                <c:pt idx="144">
                  <c:v>0.92212096669173782</c:v>
                </c:pt>
                <c:pt idx="145">
                  <c:v>0.93496521649317355</c:v>
                </c:pt>
                <c:pt idx="146">
                  <c:v>0.947747699415315</c:v>
                </c:pt>
                <c:pt idx="147">
                  <c:v>0.96059268385250851</c:v>
                </c:pt>
                <c:pt idx="148">
                  <c:v>0.97349968349839322</c:v>
                </c:pt>
                <c:pt idx="149">
                  <c:v>0.98646821350988523</c:v>
                </c:pt>
                <c:pt idx="150">
                  <c:v>0.99949779055016164</c:v>
                </c:pt>
                <c:pt idx="151">
                  <c:v>1.0125879328306582</c:v>
                </c:pt>
                <c:pt idx="152">
                  <c:v>1.0257381601520825</c:v>
                </c:pt>
                <c:pt idx="153">
                  <c:v>1.0389479939444528</c:v>
                </c:pt>
                <c:pt idx="154">
                  <c:v>1.0522169573061593</c:v>
                </c:pt>
                <c:pt idx="155">
                  <c:v>1.065544575042062</c:v>
                </c:pt>
                <c:pt idx="156">
                  <c:v>1.0789303737006255</c:v>
                </c:pt>
                <c:pt idx="157">
                  <c:v>1.0923738816100961</c:v>
                </c:pt>
                <c:pt idx="158">
                  <c:v>1.1058746289137327</c:v>
                </c:pt>
                <c:pt idx="159">
                  <c:v>1.1194321476040954</c:v>
                </c:pt>
                <c:pt idx="160">
                  <c:v>1.1330459715563945</c:v>
                </c:pt>
                <c:pt idx="161">
                  <c:v>1.146715636560915</c:v>
                </c:pt>
                <c:pt idx="162">
                  <c:v>1.1604406803545182</c:v>
                </c:pt>
                <c:pt idx="163">
                  <c:v>1.1742206426512296</c:v>
                </c:pt>
                <c:pt idx="164">
                  <c:v>1.1880550651719231</c:v>
                </c:pt>
                <c:pt idx="165">
                  <c:v>1.2019434916731069</c:v>
                </c:pt>
                <c:pt idx="166">
                  <c:v>1.2158854679748192</c:v>
                </c:pt>
                <c:pt idx="167">
                  <c:v>1.2298805419876455</c:v>
                </c:pt>
                <c:pt idx="168">
                  <c:v>1.24392826373886</c:v>
                </c:pt>
                <c:pt idx="169">
                  <c:v>1.258028185397712</c:v>
                </c:pt>
                <c:pt idx="170">
                  <c:v>1.2721798612998494</c:v>
                </c:pt>
                <c:pt idx="171">
                  <c:v>1.2863828479709052</c:v>
                </c:pt>
                <c:pt idx="172">
                  <c:v>1.3006367041492422</c:v>
                </c:pt>
                <c:pt idx="173">
                  <c:v>1.3149409908078773</c:v>
                </c:pt>
                <c:pt idx="174">
                  <c:v>1.3292952711755879</c:v>
                </c:pt>
                <c:pt idx="175">
                  <c:v>1.34369911075721</c:v>
                </c:pt>
                <c:pt idx="176">
                  <c:v>1.3581520773531432</c:v>
                </c:pt>
                <c:pt idx="177">
                  <c:v>1.3726537410780655</c:v>
                </c:pt>
                <c:pt idx="178">
                  <c:v>1.3872036743788771</c:v>
                </c:pt>
                <c:pt idx="179">
                  <c:v>1.4018014520518738</c:v>
                </c:pt>
                <c:pt idx="180">
                  <c:v>1.4164466512591656</c:v>
                </c:pt>
                <c:pt idx="181">
                  <c:v>1.4311388515443497</c:v>
                </c:pt>
                <c:pt idx="182">
                  <c:v>1.4458776348474498</c:v>
                </c:pt>
                <c:pt idx="183">
                  <c:v>1.4606625855191284</c:v>
                </c:pt>
                <c:pt idx="184">
                  <c:v>1.4754932903341862</c:v>
                </c:pt>
                <c:pt idx="185">
                  <c:v>1.4903693385043588</c:v>
                </c:pt>
                <c:pt idx="186">
                  <c:v>1.505290321690419</c:v>
                </c:pt>
                <c:pt idx="187">
                  <c:v>1.5202558340135981</c:v>
                </c:pt>
                <c:pt idx="188">
                  <c:v>1.5352654720663332</c:v>
                </c:pt>
                <c:pt idx="189">
                  <c:v>1.5503188349223551</c:v>
                </c:pt>
                <c:pt idx="190">
                  <c:v>1.5654155241461265</c:v>
                </c:pt>
                <c:pt idx="191">
                  <c:v>1.5805551438016385</c:v>
                </c:pt>
                <c:pt idx="192">
                  <c:v>1.5957373004605822</c:v>
                </c:pt>
                <c:pt idx="193">
                  <c:v>1.6109616032098948</c:v>
                </c:pt>
                <c:pt idx="194">
                  <c:v>1.6262276636587065</c:v>
                </c:pt>
                <c:pt idx="195">
                  <c:v>1.6415350959446848</c:v>
                </c:pt>
                <c:pt idx="196">
                  <c:v>1.6568835167397922</c:v>
                </c:pt>
                <c:pt idx="197">
                  <c:v>1.6722725452554719</c:v>
                </c:pt>
                <c:pt idx="198">
                  <c:v>1.6877018032472673</c:v>
                </c:pt>
                <c:pt idx="199">
                  <c:v>1.7031709150188832</c:v>
                </c:pt>
                <c:pt idx="200">
                  <c:v>1.7186795074257073</c:v>
                </c:pt>
                <c:pt idx="201">
                  <c:v>1.7342272098777969</c:v>
                </c:pt>
                <c:pt idx="202">
                  <c:v>1.7498136543423408</c:v>
                </c:pt>
                <c:pt idx="203">
                  <c:v>1.7654384753456094</c:v>
                </c:pt>
                <c:pt idx="204">
                  <c:v>1.781101309974402</c:v>
                </c:pt>
                <c:pt idx="205">
                  <c:v>1.7968017978770017</c:v>
                </c:pt>
                <c:pt idx="206">
                  <c:v>1.8125395812636473</c:v>
                </c:pt>
                <c:pt idx="207">
                  <c:v>1.8283143049065378</c:v>
                </c:pt>
                <c:pt idx="208">
                  <c:v>1.8441256161393651</c:v>
                </c:pt>
                <c:pt idx="209">
                  <c:v>1.8599731648564055</c:v>
                </c:pt>
                <c:pt idx="210">
                  <c:v>1.8757881550960047</c:v>
                </c:pt>
                <c:pt idx="211">
                  <c:v>1.891622795642611</c:v>
                </c:pt>
                <c:pt idx="212">
                  <c:v>1.9074506940526441</c:v>
                </c:pt>
                <c:pt idx="213">
                  <c:v>1.9232981190961205</c:v>
                </c:pt>
                <c:pt idx="214">
                  <c:v>1.9391648834979682</c:v>
                </c:pt>
                <c:pt idx="215">
                  <c:v>1.9550508015539581</c:v>
                </c:pt>
                <c:pt idx="216">
                  <c:v>1.9709556891221063</c:v>
                </c:pt>
                <c:pt idx="217">
                  <c:v>1.9868793636140305</c:v>
                </c:pt>
                <c:pt idx="218">
                  <c:v>2.0028216439862523</c:v>
                </c:pt>
                <c:pt idx="219">
                  <c:v>2.018782350731458</c:v>
                </c:pt>
                <c:pt idx="220">
                  <c:v>2.0347613058697083</c:v>
                </c:pt>
                <c:pt idx="221">
                  <c:v>2.0507583329396146</c:v>
                </c:pt>
                <c:pt idx="222">
                  <c:v>2.0667732569894701</c:v>
                </c:pt>
                <c:pt idx="223">
                  <c:v>2.0828059045683505</c:v>
                </c:pt>
                <c:pt idx="224">
                  <c:v>2.0988561037171749</c:v>
                </c:pt>
                <c:pt idx="225">
                  <c:v>2.1149236839597378</c:v>
                </c:pt>
                <c:pt idx="226">
                  <c:v>2.1310084762937138</c:v>
                </c:pt>
                <c:pt idx="227">
                  <c:v>2.1471103131816354</c:v>
                </c:pt>
                <c:pt idx="228">
                  <c:v>2.163229028541839</c:v>
                </c:pt>
                <c:pt idx="229">
                  <c:v>2.1793644577393967</c:v>
                </c:pt>
                <c:pt idx="230">
                  <c:v>2.1955164375770275</c:v>
                </c:pt>
                <c:pt idx="231">
                  <c:v>2.2116848062859842</c:v>
                </c:pt>
                <c:pt idx="232">
                  <c:v>2.2278694035169289</c:v>
                </c:pt>
                <c:pt idx="233">
                  <c:v>2.2440700703307925</c:v>
                </c:pt>
                <c:pt idx="234">
                  <c:v>2.2602866491896236</c:v>
                </c:pt>
                <c:pt idx="235">
                  <c:v>2.2765189839474274</c:v>
                </c:pt>
                <c:pt idx="236">
                  <c:v>2.2927669198409895</c:v>
                </c:pt>
                <c:pt idx="237">
                  <c:v>2.3090303034807054</c:v>
                </c:pt>
                <c:pt idx="238">
                  <c:v>2.3253089828413933</c:v>
                </c:pt>
                <c:pt idx="239">
                  <c:v>2.3416028072531136</c:v>
                </c:pt>
                <c:pt idx="240">
                  <c:v>2.3579116273919771</c:v>
                </c:pt>
                <c:pt idx="241">
                  <c:v>2.374235295270962</c:v>
                </c:pt>
                <c:pt idx="242">
                  <c:v>2.3905736642307298</c:v>
                </c:pt>
                <c:pt idx="243">
                  <c:v>2.406926588930443</c:v>
                </c:pt>
                <c:pt idx="244">
                  <c:v>2.4232939253385921</c:v>
                </c:pt>
                <c:pt idx="245">
                  <c:v>2.4396755307238234</c:v>
                </c:pt>
                <c:pt idx="246">
                  <c:v>2.4560712636457813</c:v>
                </c:pt>
                <c:pt idx="247">
                  <c:v>2.4724809839459554</c:v>
                </c:pt>
                <c:pt idx="248">
                  <c:v>2.4889045527385401</c:v>
                </c:pt>
                <c:pt idx="249">
                  <c:v>2.505341832401307</c:v>
                </c:pt>
                <c:pt idx="250">
                  <c:v>2.5217926865664908</c:v>
                </c:pt>
                <c:pt idx="251">
                  <c:v>2.5382569801116874</c:v>
                </c:pt>
                <c:pt idx="252">
                  <c:v>2.5547345791507756</c:v>
                </c:pt>
                <c:pt idx="253">
                  <c:v>2.5712253510248448</c:v>
                </c:pt>
                <c:pt idx="254">
                  <c:v>2.5877291642931537</c:v>
                </c:pt>
                <c:pt idx="255">
                  <c:v>2.6042458887240962</c:v>
                </c:pt>
                <c:pt idx="256">
                  <c:v>2.6207753952862034</c:v>
                </c:pt>
                <c:pt idx="257">
                  <c:v>2.6373175561391502</c:v>
                </c:pt>
                <c:pt idx="258">
                  <c:v>2.6538722446247975</c:v>
                </c:pt>
                <c:pt idx="259">
                  <c:v>2.6704393352582549</c:v>
                </c:pt>
                <c:pt idx="260">
                  <c:v>2.6870187037189663</c:v>
                </c:pt>
                <c:pt idx="261">
                  <c:v>2.7036102268418238</c:v>
                </c:pt>
                <c:pt idx="262">
                  <c:v>2.7202137826083095</c:v>
                </c:pt>
                <c:pt idx="263">
                  <c:v>2.7368292501376636</c:v>
                </c:pt>
                <c:pt idx="264">
                  <c:v>2.7534565096780796</c:v>
                </c:pt>
                <c:pt idx="265">
                  <c:v>2.7700954425979325</c:v>
                </c:pt>
                <c:pt idx="266">
                  <c:v>2.7867459313770353</c:v>
                </c:pt>
                <c:pt idx="267">
                  <c:v>2.8034078595979279</c:v>
                </c:pt>
                <c:pt idx="268">
                  <c:v>2.8200811119371973</c:v>
                </c:pt>
                <c:pt idx="269">
                  <c:v>2.8367655741568316</c:v>
                </c:pt>
                <c:pt idx="270">
                  <c:v>2.853461133095605</c:v>
                </c:pt>
                <c:pt idx="271">
                  <c:v>2.8701676766605022</c:v>
                </c:pt>
                <c:pt idx="272">
                  <c:v>2.8868850938181723</c:v>
                </c:pt>
                <c:pt idx="273">
                  <c:v>2.9036132745864194</c:v>
                </c:pt>
                <c:pt idx="274">
                  <c:v>2.9203521100257315</c:v>
                </c:pt>
                <c:pt idx="275">
                  <c:v>2.937101492230846</c:v>
                </c:pt>
                <c:pt idx="276">
                  <c:v>2.9538613143223498</c:v>
                </c:pt>
                <c:pt idx="277">
                  <c:v>2.9706314704383208</c:v>
                </c:pt>
                <c:pt idx="278">
                  <c:v>2.9874118557260068</c:v>
                </c:pt>
                <c:pt idx="279">
                  <c:v>3.0042023663335402</c:v>
                </c:pt>
                <c:pt idx="280">
                  <c:v>3.0210028994016982</c:v>
                </c:pt>
                <c:pt idx="281">
                  <c:v>3.0378133530556966</c:v>
                </c:pt>
                <c:pt idx="282">
                  <c:v>3.0546336263970311</c:v>
                </c:pt>
                <c:pt idx="283">
                  <c:v>3.0714636194953528</c:v>
                </c:pt>
                <c:pt idx="284">
                  <c:v>3.0883032333803855</c:v>
                </c:pt>
                <c:pt idx="285">
                  <c:v>3.1051523700338941</c:v>
                </c:pt>
                <c:pt idx="286">
                  <c:v>3.1220109323816825</c:v>
                </c:pt>
                <c:pt idx="287">
                  <c:v>3.1388788242856411</c:v>
                </c:pt>
                <c:pt idx="288">
                  <c:v>3.1557559505358359</c:v>
                </c:pt>
                <c:pt idx="289">
                  <c:v>3.1726422168426391</c:v>
                </c:pt>
                <c:pt idx="290">
                  <c:v>3.1895375298289061</c:v>
                </c:pt>
                <c:pt idx="291">
                  <c:v>3.206441797022193</c:v>
                </c:pt>
                <c:pt idx="292">
                  <c:v>3.2233549268470219</c:v>
                </c:pt>
                <c:pt idx="293">
                  <c:v>3.2402768286171852</c:v>
                </c:pt>
                <c:pt idx="294">
                  <c:v>3.2572074125280994</c:v>
                </c:pt>
                <c:pt idx="295">
                  <c:v>3.2741465896492041</c:v>
                </c:pt>
                <c:pt idx="296">
                  <c:v>3.2910942719163989</c:v>
                </c:pt>
                <c:pt idx="297">
                  <c:v>3.308050372124534</c:v>
                </c:pt>
                <c:pt idx="298">
                  <c:v>3.3250148039199394</c:v>
                </c:pt>
                <c:pt idx="299">
                  <c:v>3.3419874817930078</c:v>
                </c:pt>
                <c:pt idx="300">
                  <c:v>3.3589683210708112</c:v>
                </c:pt>
                <c:pt idx="301">
                  <c:v>3.3759572379097769</c:v>
                </c:pt>
                <c:pt idx="302">
                  <c:v>3.3929541492883994</c:v>
                </c:pt>
                <c:pt idx="303">
                  <c:v>3.4099589730000068</c:v>
                </c:pt>
                <c:pt idx="304">
                  <c:v>3.4269716276455604</c:v>
                </c:pt>
                <c:pt idx="305">
                  <c:v>3.4439920326265163</c:v>
                </c:pt>
                <c:pt idx="306">
                  <c:v>3.4610201081377214</c:v>
                </c:pt>
                <c:pt idx="307">
                  <c:v>3.4780557751603656</c:v>
                </c:pt>
                <c:pt idx="308">
                  <c:v>3.4950989554549707</c:v>
                </c:pt>
                <c:pt idx="309">
                  <c:v>3.5121495715544353</c:v>
                </c:pt>
                <c:pt idx="310">
                  <c:v>3.5292075467571187</c:v>
                </c:pt>
                <c:pt idx="311">
                  <c:v>3.5462728051199766</c:v>
                </c:pt>
                <c:pt idx="312">
                  <c:v>3.563345271451742</c:v>
                </c:pt>
                <c:pt idx="313">
                  <c:v>3.5804248713061497</c:v>
                </c:pt>
                <c:pt idx="314">
                  <c:v>3.5975115309752161</c:v>
                </c:pt>
                <c:pt idx="315">
                  <c:v>3.6146051774825545</c:v>
                </c:pt>
                <c:pt idx="316">
                  <c:v>3.6317057385767475</c:v>
                </c:pt>
                <c:pt idx="317">
                  <c:v>3.648813142724757</c:v>
                </c:pt>
                <c:pt idx="318">
                  <c:v>3.6659273191053909</c:v>
                </c:pt>
                <c:pt idx="319">
                  <c:v>3.6830481976028073</c:v>
                </c:pt>
                <c:pt idx="320">
                  <c:v>3.7001757088000682</c:v>
                </c:pt>
                <c:pt idx="321">
                  <c:v>3.7173097839727434</c:v>
                </c:pt>
                <c:pt idx="322">
                  <c:v>3.7344503550825587</c:v>
                </c:pt>
                <c:pt idx="323">
                  <c:v>3.7515973547710861</c:v>
                </c:pt>
                <c:pt idx="324">
                  <c:v>3.7687507163534866</c:v>
                </c:pt>
                <c:pt idx="325">
                  <c:v>3.7859103738122988</c:v>
                </c:pt>
                <c:pt idx="326">
                  <c:v>3.803076261791269</c:v>
                </c:pt>
                <c:pt idx="327">
                  <c:v>3.8202483155892297</c:v>
                </c:pt>
                <c:pt idx="328">
                  <c:v>3.8374264711540298</c:v>
                </c:pt>
                <c:pt idx="329">
                  <c:v>3.8546106650764989</c:v>
                </c:pt>
                <c:pt idx="330">
                  <c:v>3.8718008345844686</c:v>
                </c:pt>
                <c:pt idx="331">
                  <c:v>3.8889969175368329</c:v>
                </c:pt>
                <c:pt idx="332">
                  <c:v>3.9061988524176559</c:v>
                </c:pt>
                <c:pt idx="333">
                  <c:v>3.9234065783303262</c:v>
                </c:pt>
                <c:pt idx="334">
                  <c:v>3.9406200349917566</c:v>
                </c:pt>
                <c:pt idx="335">
                  <c:v>3.9578391627266254</c:v>
                </c:pt>
                <c:pt idx="336">
                  <c:v>3.9750639024616645</c:v>
                </c:pt>
                <c:pt idx="337">
                  <c:v>3.9922941957199956</c:v>
                </c:pt>
                <c:pt idx="338">
                  <c:v>4.009529984615507</c:v>
                </c:pt>
                <c:pt idx="339">
                  <c:v>4.0267712118472767</c:v>
                </c:pt>
                <c:pt idx="340">
                  <c:v>4.0440178206940374</c:v>
                </c:pt>
                <c:pt idx="341">
                  <c:v>4.0612697550086914</c:v>
                </c:pt>
                <c:pt idx="342">
                  <c:v>4.078526959212863</c:v>
                </c:pt>
                <c:pt idx="343">
                  <c:v>4.0957893782914994</c:v>
                </c:pt>
                <c:pt idx="344">
                  <c:v>4.11305695778751</c:v>
                </c:pt>
                <c:pt idx="345">
                  <c:v>4.130329643796455</c:v>
                </c:pt>
                <c:pt idx="346">
                  <c:v>4.1476073829612758</c:v>
                </c:pt>
                <c:pt idx="347">
                  <c:v>4.1648901224670674</c:v>
                </c:pt>
                <c:pt idx="348">
                  <c:v>4.1821778100358866</c:v>
                </c:pt>
                <c:pt idx="349">
                  <c:v>4.1994703939216214</c:v>
                </c:pt>
                <c:pt idx="350">
                  <c:v>4.2167678229048846</c:v>
                </c:pt>
                <c:pt idx="351">
                  <c:v>4.2340700462879566</c:v>
                </c:pt>
                <c:pt idx="352">
                  <c:v>4.2513770138897717</c:v>
                </c:pt>
                <c:pt idx="353">
                  <c:v>4.2686886760409468</c:v>
                </c:pt>
                <c:pt idx="354">
                  <c:v>4.2860049835788461</c:v>
                </c:pt>
                <c:pt idx="355">
                  <c:v>4.303325887842691</c:v>
                </c:pt>
                <c:pt idx="356">
                  <c:v>4.3206513406687161</c:v>
                </c:pt>
                <c:pt idx="357">
                  <c:v>4.3379812943853571</c:v>
                </c:pt>
                <c:pt idx="358">
                  <c:v>4.3553157018084843</c:v>
                </c:pt>
                <c:pt idx="359">
                  <c:v>4.3726545162366746</c:v>
                </c:pt>
                <c:pt idx="360">
                  <c:v>4.3899976914465304</c:v>
                </c:pt>
                <c:pt idx="361">
                  <c:v>4.4073451816880285</c:v>
                </c:pt>
                <c:pt idx="362">
                  <c:v>4.4246969416799153</c:v>
                </c:pt>
                <c:pt idx="363">
                  <c:v>4.4420529266051414</c:v>
                </c:pt>
                <c:pt idx="364">
                  <c:v>4.4594130921063364</c:v>
                </c:pt>
                <c:pt idx="365">
                  <c:v>4.4767773942813154</c:v>
                </c:pt>
                <c:pt idx="366">
                  <c:v>4.4941457896786341</c:v>
                </c:pt>
                <c:pt idx="367">
                  <c:v>4.5115182352931811</c:v>
                </c:pt>
                <c:pt idx="368">
                  <c:v>4.5288946885617989</c:v>
                </c:pt>
                <c:pt idx="369">
                  <c:v>4.5462751073589587</c:v>
                </c:pt>
                <c:pt idx="370">
                  <c:v>4.5636594499924596</c:v>
                </c:pt>
                <c:pt idx="371">
                  <c:v>4.5810476751991764</c:v>
                </c:pt>
                <c:pt idx="372">
                  <c:v>4.5984397421408332</c:v>
                </c:pt>
                <c:pt idx="373">
                  <c:v>4.6158356103998264</c:v>
                </c:pt>
                <c:pt idx="374">
                  <c:v>4.6332352399750736</c:v>
                </c:pt>
                <c:pt idx="375">
                  <c:v>4.6506385912779145</c:v>
                </c:pt>
                <c:pt idx="376">
                  <c:v>4.6680456251280287</c:v>
                </c:pt>
                <c:pt idx="377">
                  <c:v>4.6854563027494054</c:v>
                </c:pt>
                <c:pt idx="378">
                  <c:v>4.7028705857663429</c:v>
                </c:pt>
                <c:pt idx="379">
                  <c:v>4.7202884361994899</c:v>
                </c:pt>
                <c:pt idx="380">
                  <c:v>4.737709816461904</c:v>
                </c:pt>
                <c:pt idx="381">
                  <c:v>4.7551346893551756</c:v>
                </c:pt>
                <c:pt idx="382">
                  <c:v>4.7725630180655596</c:v>
                </c:pt>
                <c:pt idx="383">
                  <c:v>4.7899947661601558</c:v>
                </c:pt>
                <c:pt idx="384">
                  <c:v>4.8074298975831251</c:v>
                </c:pt>
                <c:pt idx="385">
                  <c:v>4.8248683766519305</c:v>
                </c:pt>
                <c:pt idx="386">
                  <c:v>4.8423101680536202</c:v>
                </c:pt>
                <c:pt idx="387">
                  <c:v>4.859755236841143</c:v>
                </c:pt>
                <c:pt idx="388">
                  <c:v>4.8772035484296952</c:v>
                </c:pt>
                <c:pt idx="389">
                  <c:v>4.8946550685931038</c:v>
                </c:pt>
                <c:pt idx="390">
                  <c:v>4.9121097634602435</c:v>
                </c:pt>
                <c:pt idx="391">
                  <c:v>4.9295675995114818</c:v>
                </c:pt>
                <c:pt idx="392">
                  <c:v>4.9470285435751578</c:v>
                </c:pt>
                <c:pt idx="393">
                  <c:v>4.9644925628241046</c:v>
                </c:pt>
                <c:pt idx="394">
                  <c:v>4.981959624772184</c:v>
                </c:pt>
                <c:pt idx="395">
                  <c:v>4.9994296972708741</c:v>
                </c:pt>
                <c:pt idx="396">
                  <c:v>5.016902748505867</c:v>
                </c:pt>
                <c:pt idx="397">
                  <c:v>5.0343787469937267</c:v>
                </c:pt>
                <c:pt idx="398">
                  <c:v>5.0518576615785404</c:v>
                </c:pt>
                <c:pt idx="399">
                  <c:v>5.0693394614286422</c:v>
                </c:pt>
                <c:pt idx="400">
                  <c:v>5.0868241160333332</c:v>
                </c:pt>
                <c:pt idx="401">
                  <c:v>5.1043115951996514</c:v>
                </c:pt>
                <c:pt idx="402">
                  <c:v>5.1218018690491682</c:v>
                </c:pt>
                <c:pt idx="403">
                  <c:v>5.1392949080148069</c:v>
                </c:pt>
                <c:pt idx="404">
                  <c:v>5.1567906828377081</c:v>
                </c:pt>
                <c:pt idx="405">
                  <c:v>5.174289164564108</c:v>
                </c:pt>
                <c:pt idx="406">
                  <c:v>5.191790324542251</c:v>
                </c:pt>
                <c:pt idx="407">
                  <c:v>5.2092941344193413</c:v>
                </c:pt>
                <c:pt idx="408">
                  <c:v>5.2268005661385031</c:v>
                </c:pt>
                <c:pt idx="409">
                  <c:v>5.2443095919357905</c:v>
                </c:pt>
                <c:pt idx="410">
                  <c:v>5.2618211843372125</c:v>
                </c:pt>
                <c:pt idx="411">
                  <c:v>5.2793353161557972</c:v>
                </c:pt>
                <c:pt idx="412">
                  <c:v>5.2968519604886675</c:v>
                </c:pt>
                <c:pt idx="413">
                  <c:v>5.3143710907141628</c:v>
                </c:pt>
                <c:pt idx="414">
                  <c:v>5.331892680488977</c:v>
                </c:pt>
                <c:pt idx="415">
                  <c:v>5.3494167037453266</c:v>
                </c:pt>
                <c:pt idx="416">
                  <c:v>5.3669431346881495</c:v>
                </c:pt>
                <c:pt idx="417">
                  <c:v>5.3844719477923224</c:v>
                </c:pt>
                <c:pt idx="418">
                  <c:v>5.4020031177999126</c:v>
                </c:pt>
                <c:pt idx="419">
                  <c:v>5.4195366197174542</c:v>
                </c:pt>
                <c:pt idx="420">
                  <c:v>5.4370724288132513</c:v>
                </c:pt>
                <c:pt idx="421">
                  <c:v>5.4546105206146978</c:v>
                </c:pt>
                <c:pt idx="422">
                  <c:v>5.4721508709056437</c:v>
                </c:pt>
                <c:pt idx="423">
                  <c:v>5.4896934557237644</c:v>
                </c:pt>
                <c:pt idx="424">
                  <c:v>5.5072382513579701</c:v>
                </c:pt>
                <c:pt idx="425">
                  <c:v>5.5247852343458304</c:v>
                </c:pt>
                <c:pt idx="426">
                  <c:v>5.5423343814710382</c:v>
                </c:pt>
                <c:pt idx="427">
                  <c:v>5.5598856697608783</c:v>
                </c:pt>
                <c:pt idx="428">
                  <c:v>5.5774390764837412</c:v>
                </c:pt>
                <c:pt idx="429">
                  <c:v>5.5949945791466424</c:v>
                </c:pt>
                <c:pt idx="430">
                  <c:v>5.6125521554927813</c:v>
                </c:pt>
                <c:pt idx="431">
                  <c:v>5.6301117834991139</c:v>
                </c:pt>
                <c:pt idx="432">
                  <c:v>5.6476734413739571</c:v>
                </c:pt>
                <c:pt idx="433">
                  <c:v>5.6652371075546037</c:v>
                </c:pt>
                <c:pt idx="434">
                  <c:v>5.6828027607049787</c:v>
                </c:pt>
                <c:pt idx="435">
                  <c:v>5.7003703797133021</c:v>
                </c:pt>
                <c:pt idx="436">
                  <c:v>5.7179399436897853</c:v>
                </c:pt>
                <c:pt idx="437">
                  <c:v>5.7355114319643397</c:v>
                </c:pt>
                <c:pt idx="438">
                  <c:v>5.7530848240843246</c:v>
                </c:pt>
                <c:pt idx="439">
                  <c:v>5.770660099812301</c:v>
                </c:pt>
                <c:pt idx="440">
                  <c:v>5.7882372391238128</c:v>
                </c:pt>
                <c:pt idx="441">
                  <c:v>5.8058162222051948</c:v>
                </c:pt>
                <c:pt idx="442">
                  <c:v>5.8233970294513933</c:v>
                </c:pt>
                <c:pt idx="443">
                  <c:v>5.8409796414638162</c:v>
                </c:pt>
                <c:pt idx="444">
                  <c:v>5.8585640390482014</c:v>
                </c:pt>
                <c:pt idx="445">
                  <c:v>5.8761502032125046</c:v>
                </c:pt>
                <c:pt idx="446">
                  <c:v>5.8937381151648127</c:v>
                </c:pt>
                <c:pt idx="447">
                  <c:v>5.9113277563112705</c:v>
                </c:pt>
                <c:pt idx="448">
                  <c:v>5.9289191082540356</c:v>
                </c:pt>
                <c:pt idx="449">
                  <c:v>5.9465121527892499</c:v>
                </c:pt>
                <c:pt idx="450">
                  <c:v>5.9641068719050301</c:v>
                </c:pt>
                <c:pt idx="451">
                  <c:v>5.9817032477794809</c:v>
                </c:pt>
                <c:pt idx="452">
                  <c:v>5.9993012627787268</c:v>
                </c:pt>
                <c:pt idx="453">
                  <c:v>6.0169008994549653</c:v>
                </c:pt>
                <c:pt idx="454">
                  <c:v>6.0345021405445323</c:v>
                </c:pt>
                <c:pt idx="455">
                  <c:v>6.0521049689660025</c:v>
                </c:pt>
                <c:pt idx="456">
                  <c:v>6.0697093678182865</c:v>
                </c:pt>
                <c:pt idx="457">
                  <c:v>6.08731532037877</c:v>
                </c:pt>
                <c:pt idx="458">
                  <c:v>6.1049228101014519</c:v>
                </c:pt>
                <c:pt idx="459">
                  <c:v>6.1225318206151149</c:v>
                </c:pt>
                <c:pt idx="460">
                  <c:v>6.1401423357215084</c:v>
                </c:pt>
                <c:pt idx="461">
                  <c:v>6.1577543393935503</c:v>
                </c:pt>
                <c:pt idx="462">
                  <c:v>6.1753678157735479</c:v>
                </c:pt>
                <c:pt idx="463">
                  <c:v>6.1929827491714375</c:v>
                </c:pt>
                <c:pt idx="464">
                  <c:v>6.2105991240630347</c:v>
                </c:pt>
                <c:pt idx="465">
                  <c:v>6.2282169250883133</c:v>
                </c:pt>
                <c:pt idx="466">
                  <c:v>6.245836137049694</c:v>
                </c:pt>
                <c:pt idx="467">
                  <c:v>6.2634567449103535</c:v>
                </c:pt>
                <c:pt idx="468">
                  <c:v>6.2810787337925467</c:v>
                </c:pt>
                <c:pt idx="469">
                  <c:v>6.2987020889759515</c:v>
                </c:pt>
                <c:pt idx="470">
                  <c:v>6.3163267958960256</c:v>
                </c:pt>
                <c:pt idx="471">
                  <c:v>6.3339528401423877</c:v>
                </c:pt>
                <c:pt idx="472">
                  <c:v>6.3515802074572001</c:v>
                </c:pt>
                <c:pt idx="473">
                  <c:v>6.3692088837335801</c:v>
                </c:pt>
                <c:pt idx="474">
                  <c:v>6.3868388550140267</c:v>
                </c:pt>
                <c:pt idx="475">
                  <c:v>6.404470107488863</c:v>
                </c:pt>
                <c:pt idx="476">
                  <c:v>6.4221026274946809</c:v>
                </c:pt>
                <c:pt idx="477">
                  <c:v>6.4397364015128264</c:v>
                </c:pt>
                <c:pt idx="478">
                  <c:v>6.4573714161678764</c:v>
                </c:pt>
                <c:pt idx="479">
                  <c:v>6.475007658226148</c:v>
                </c:pt>
                <c:pt idx="480">
                  <c:v>6.4926451145942128</c:v>
                </c:pt>
                <c:pt idx="481">
                  <c:v>6.5102837723174298</c:v>
                </c:pt>
                <c:pt idx="482">
                  <c:v>6.5279236185784963</c:v>
                </c:pt>
                <c:pt idx="483">
                  <c:v>6.5455646406960053</c:v>
                </c:pt>
                <c:pt idx="484">
                  <c:v>6.5632068261230252</c:v>
                </c:pt>
                <c:pt idx="485">
                  <c:v>6.5808501624456941</c:v>
                </c:pt>
                <c:pt idx="486">
                  <c:v>6.5984946373818216</c:v>
                </c:pt>
                <c:pt idx="487">
                  <c:v>6.6161402387795141</c:v>
                </c:pt>
                <c:pt idx="488">
                  <c:v>6.6337869546157986</c:v>
                </c:pt>
                <c:pt idx="489">
                  <c:v>6.6514347729952865</c:v>
                </c:pt>
                <c:pt idx="490">
                  <c:v>6.6690836821488251</c:v>
                </c:pt>
                <c:pt idx="491">
                  <c:v>6.6867336704321758</c:v>
                </c:pt>
                <c:pt idx="492">
                  <c:v>6.7043847263247063</c:v>
                </c:pt>
                <c:pt idx="493">
                  <c:v>6.722036838428088</c:v>
                </c:pt>
                <c:pt idx="494">
                  <c:v>6.7396899954650147</c:v>
                </c:pt>
                <c:pt idx="495">
                  <c:v>6.757344186277936</c:v>
                </c:pt>
                <c:pt idx="496">
                  <c:v>6.7749993998277951</c:v>
                </c:pt>
                <c:pt idx="497">
                  <c:v>6.7926556251927828</c:v>
                </c:pt>
                <c:pt idx="498">
                  <c:v>6.8103128515671107</c:v>
                </c:pt>
                <c:pt idx="499">
                  <c:v>6.8279710682597887</c:v>
                </c:pt>
                <c:pt idx="500">
                  <c:v>6.8456302646934182</c:v>
                </c:pt>
                <c:pt idx="501">
                  <c:v>6.8632904304029987</c:v>
                </c:pt>
                <c:pt idx="502">
                  <c:v>6.8809515550347422</c:v>
                </c:pt>
                <c:pt idx="503">
                  <c:v>6.898613628344914</c:v>
                </c:pt>
                <c:pt idx="504">
                  <c:v>6.9162766401986575</c:v>
                </c:pt>
                <c:pt idx="505">
                  <c:v>6.9339405805688656</c:v>
                </c:pt>
                <c:pt idx="506">
                  <c:v>6.9516054395350331</c:v>
                </c:pt>
                <c:pt idx="507">
                  <c:v>6.9692712072821452</c:v>
                </c:pt>
                <c:pt idx="508">
                  <c:v>6.98693787409956</c:v>
                </c:pt>
                <c:pt idx="509">
                  <c:v>7.0046054303799092</c:v>
                </c:pt>
                <c:pt idx="510">
                  <c:v>7.0222738666180176</c:v>
                </c:pt>
                <c:pt idx="511">
                  <c:v>7.0399431734098128</c:v>
                </c:pt>
                <c:pt idx="512">
                  <c:v>7.0576133414512734</c:v>
                </c:pt>
                <c:pt idx="513">
                  <c:v>7.0752843615373617</c:v>
                </c:pt>
                <c:pt idx="514">
                  <c:v>7.0929562245609947</c:v>
                </c:pt>
                <c:pt idx="515">
                  <c:v>7.1106289215119958</c:v>
                </c:pt>
                <c:pt idx="516">
                  <c:v>7.128302443476084</c:v>
                </c:pt>
                <c:pt idx="517">
                  <c:v>7.1459767816338591</c:v>
                </c:pt>
                <c:pt idx="518">
                  <c:v>7.1636519272597958</c:v>
                </c:pt>
                <c:pt idx="519">
                  <c:v>7.1813278717212601</c:v>
                </c:pt>
                <c:pt idx="520">
                  <c:v>7.1990046064775219</c:v>
                </c:pt>
                <c:pt idx="521">
                  <c:v>7.2166821230787912</c:v>
                </c:pt>
                <c:pt idx="522">
                  <c:v>7.2343604131652555</c:v>
                </c:pt>
                <c:pt idx="523">
                  <c:v>7.2520394684661271</c:v>
                </c:pt>
                <c:pt idx="524">
                  <c:v>7.2697192807987046</c:v>
                </c:pt>
                <c:pt idx="525">
                  <c:v>7.287399842067444</c:v>
                </c:pt>
                <c:pt idx="526">
                  <c:v>7.3050811442630348</c:v>
                </c:pt>
                <c:pt idx="527">
                  <c:v>7.3227631794614902</c:v>
                </c:pt>
                <c:pt idx="528">
                  <c:v>7.3404459398232422</c:v>
                </c:pt>
                <c:pt idx="529">
                  <c:v>7.3581294175922558</c:v>
                </c:pt>
                <c:pt idx="530">
                  <c:v>7.3758136050951393</c:v>
                </c:pt>
                <c:pt idx="531">
                  <c:v>7.3934984947402729</c:v>
                </c:pt>
                <c:pt idx="532">
                  <c:v>7.4111840790169436</c:v>
                </c:pt>
                <c:pt idx="533">
                  <c:v>7.4288703504944875</c:v>
                </c:pt>
                <c:pt idx="534">
                  <c:v>7.4465573018214455</c:v>
                </c:pt>
                <c:pt idx="535">
                  <c:v>7.4642449257247252</c:v>
                </c:pt>
                <c:pt idx="536">
                  <c:v>7.4819332150087705</c:v>
                </c:pt>
                <c:pt idx="537">
                  <c:v>7.499622162554739</c:v>
                </c:pt>
                <c:pt idx="538">
                  <c:v>7.5173117613196911</c:v>
                </c:pt>
                <c:pt idx="539">
                  <c:v>7.5350020043357864</c:v>
                </c:pt>
                <c:pt idx="540">
                  <c:v>7.5526928847094918</c:v>
                </c:pt>
                <c:pt idx="541">
                  <c:v>7.5703843956207875</c:v>
                </c:pt>
                <c:pt idx="542">
                  <c:v>7.5880765303223949</c:v>
                </c:pt>
                <c:pt idx="543">
                  <c:v>7.6057692821389997</c:v>
                </c:pt>
                <c:pt idx="544">
                  <c:v>7.6234626444664935</c:v>
                </c:pt>
                <c:pt idx="545">
                  <c:v>7.641156610771219</c:v>
                </c:pt>
                <c:pt idx="546">
                  <c:v>7.6588511745892216</c:v>
                </c:pt>
                <c:pt idx="547">
                  <c:v>7.6765463295255119</c:v>
                </c:pt>
                <c:pt idx="548">
                  <c:v>7.6942420692533311</c:v>
                </c:pt>
                <c:pt idx="549">
                  <c:v>7.7119383875134329</c:v>
                </c:pt>
                <c:pt idx="550">
                  <c:v>7.729635278113367</c:v>
                </c:pt>
                <c:pt idx="551">
                  <c:v>7.7473327349267622</c:v>
                </c:pt>
                <c:pt idx="552">
                  <c:v>7.7650307518926347</c:v>
                </c:pt>
                <c:pt idx="553">
                  <c:v>7.7827293230146921</c:v>
                </c:pt>
                <c:pt idx="554">
                  <c:v>7.800428442360646</c:v>
                </c:pt>
                <c:pt idx="555">
                  <c:v>7.8181281040615298</c:v>
                </c:pt>
                <c:pt idx="556">
                  <c:v>7.8358283023110316</c:v>
                </c:pt>
                <c:pt idx="557">
                  <c:v>7.8535290313648298</c:v>
                </c:pt>
                <c:pt idx="558">
                  <c:v>7.8712302855399292</c:v>
                </c:pt>
                <c:pt idx="559">
                  <c:v>7.8889320592140129</c:v>
                </c:pt>
                <c:pt idx="560">
                  <c:v>7.9066343468247977</c:v>
                </c:pt>
                <c:pt idx="561">
                  <c:v>7.9243371428694012</c:v>
                </c:pt>
                <c:pt idx="562">
                  <c:v>7.9420404419037016</c:v>
                </c:pt>
                <c:pt idx="563">
                  <c:v>7.9597442385417221</c:v>
                </c:pt>
                <c:pt idx="564">
                  <c:v>7.9774485274550058</c:v>
                </c:pt>
                <c:pt idx="565">
                  <c:v>7.9951533033720112</c:v>
                </c:pt>
                <c:pt idx="566">
                  <c:v>8.012858561077504</c:v>
                </c:pt>
                <c:pt idx="567">
                  <c:v>8.0305642954119616</c:v>
                </c:pt>
                <c:pt idx="568">
                  <c:v>8.0482705012709737</c:v>
                </c:pt>
                <c:pt idx="569">
                  <c:v>8.0659771736046633</c:v>
                </c:pt>
                <c:pt idx="570">
                  <c:v>8.083684307417105</c:v>
                </c:pt>
                <c:pt idx="571">
                  <c:v>8.1013918977657546</c:v>
                </c:pt>
                <c:pt idx="572">
                  <c:v>8.1190999397608774</c:v>
                </c:pt>
                <c:pt idx="573">
                  <c:v>8.1368084285649829</c:v>
                </c:pt>
                <c:pt idx="574">
                  <c:v>8.1545173593922762</c:v>
                </c:pt>
                <c:pt idx="575">
                  <c:v>8.1722267275081091</c:v>
                </c:pt>
                <c:pt idx="576">
                  <c:v>8.1899365282284293</c:v>
                </c:pt>
                <c:pt idx="577">
                  <c:v>8.2076467569192424</c:v>
                </c:pt>
                <c:pt idx="578">
                  <c:v>8.225357408996091</c:v>
                </c:pt>
                <c:pt idx="579">
                  <c:v>8.2430684799235134</c:v>
                </c:pt>
                <c:pt idx="580">
                  <c:v>8.2607799652145246</c:v>
                </c:pt>
                <c:pt idx="581">
                  <c:v>8.2784918604301083</c:v>
                </c:pt>
                <c:pt idx="582">
                  <c:v>8.2962041611787019</c:v>
                </c:pt>
                <c:pt idx="583">
                  <c:v>8.3139168631156934</c:v>
                </c:pt>
                <c:pt idx="584">
                  <c:v>8.3316299619429124</c:v>
                </c:pt>
                <c:pt idx="585">
                  <c:v>8.3493434534081459</c:v>
                </c:pt>
                <c:pt idx="586">
                  <c:v>8.3670573333046487</c:v>
                </c:pt>
                <c:pt idx="587">
                  <c:v>8.3847715974706531</c:v>
                </c:pt>
                <c:pt idx="588">
                  <c:v>8.4024862417888926</c:v>
                </c:pt>
                <c:pt idx="589">
                  <c:v>8.4202012621861293</c:v>
                </c:pt>
                <c:pt idx="590">
                  <c:v>8.4379166546326818</c:v>
                </c:pt>
                <c:pt idx="591">
                  <c:v>8.4556324151419648</c:v>
                </c:pt>
                <c:pt idx="592">
                  <c:v>8.473348539770031</c:v>
                </c:pt>
                <c:pt idx="593">
                  <c:v>8.4910650246151125</c:v>
                </c:pt>
                <c:pt idx="594">
                  <c:v>8.5087818658171734</c:v>
                </c:pt>
                <c:pt idx="595">
                  <c:v>8.5264990595574623</c:v>
                </c:pt>
                <c:pt idx="596">
                  <c:v>8.5442166020580821</c:v>
                </c:pt>
                <c:pt idx="597">
                  <c:v>8.5619344895815352</c:v>
                </c:pt>
                <c:pt idx="598">
                  <c:v>8.5796527184303173</c:v>
                </c:pt>
                <c:pt idx="599">
                  <c:v>8.5973712849464725</c:v>
                </c:pt>
                <c:pt idx="600">
                  <c:v>8.6150901855111837</c:v>
                </c:pt>
                <c:pt idx="601">
                  <c:v>8.6328094165443456</c:v>
                </c:pt>
                <c:pt idx="602">
                  <c:v>8.6505289745041587</c:v>
                </c:pt>
                <c:pt idx="603">
                  <c:v>8.6682488558867146</c:v>
                </c:pt>
                <c:pt idx="604">
                  <c:v>8.6859690572256039</c:v>
                </c:pt>
                <c:pt idx="605">
                  <c:v>8.7036895750915004</c:v>
                </c:pt>
                <c:pt idx="606">
                  <c:v>8.7214104060917741</c:v>
                </c:pt>
                <c:pt idx="607">
                  <c:v>8.7391315468700999</c:v>
                </c:pt>
                <c:pt idx="608">
                  <c:v>8.7568529941060742</c:v>
                </c:pt>
                <c:pt idx="609">
                  <c:v>8.7745747445148243</c:v>
                </c:pt>
                <c:pt idx="610">
                  <c:v>8.7922967948466315</c:v>
                </c:pt>
                <c:pt idx="611">
                  <c:v>8.8100191418865581</c:v>
                </c:pt>
                <c:pt idx="612">
                  <c:v>8.8277417824540763</c:v>
                </c:pt>
                <c:pt idx="613">
                  <c:v>8.8454647134026931</c:v>
                </c:pt>
                <c:pt idx="614">
                  <c:v>8.8631879316196027</c:v>
                </c:pt>
                <c:pt idx="615">
                  <c:v>8.8809114340253092</c:v>
                </c:pt>
                <c:pt idx="616">
                  <c:v>8.8986352175732879</c:v>
                </c:pt>
                <c:pt idx="617">
                  <c:v>8.9163592792496189</c:v>
                </c:pt>
                <c:pt idx="618">
                  <c:v>8.9340836160726536</c:v>
                </c:pt>
                <c:pt idx="619">
                  <c:v>8.9518082250926536</c:v>
                </c:pt>
                <c:pt idx="620">
                  <c:v>8.9695331033914645</c:v>
                </c:pt>
                <c:pt idx="621">
                  <c:v>8.9872582480821723</c:v>
                </c:pt>
                <c:pt idx="622">
                  <c:v>9.004983656308772</c:v>
                </c:pt>
                <c:pt idx="623">
                  <c:v>9.0227093252458328</c:v>
                </c:pt>
                <c:pt idx="624">
                  <c:v>9.0404352520981739</c:v>
                </c:pt>
                <c:pt idx="625">
                  <c:v>9.0581614341005494</c:v>
                </c:pt>
                <c:pt idx="626">
                  <c:v>9.0758878685173165</c:v>
                </c:pt>
                <c:pt idx="627">
                  <c:v>9.0936145526421228</c:v>
                </c:pt>
                <c:pt idx="628">
                  <c:v>9.1113414837976059</c:v>
                </c:pt>
                <c:pt idx="629">
                  <c:v>9.1290686593350614</c:v>
                </c:pt>
                <c:pt idx="630">
                  <c:v>9.1467960766341552</c:v>
                </c:pt>
                <c:pt idx="631">
                  <c:v>9.1645237331026141</c:v>
                </c:pt>
                <c:pt idx="632">
                  <c:v>9.1822516261759208</c:v>
                </c:pt>
                <c:pt idx="633">
                  <c:v>9.1999797533170309</c:v>
                </c:pt>
                <c:pt idx="634">
                  <c:v>9.2177081120160622</c:v>
                </c:pt>
                <c:pt idx="635">
                  <c:v>9.2354366997900215</c:v>
                </c:pt>
                <c:pt idx="636">
                  <c:v>9.253165514182502</c:v>
                </c:pt>
                <c:pt idx="637">
                  <c:v>9.2708945527634103</c:v>
                </c:pt>
                <c:pt idx="638">
                  <c:v>9.2886238131286838</c:v>
                </c:pt>
                <c:pt idx="639">
                  <c:v>9.3063532929000008</c:v>
                </c:pt>
                <c:pt idx="640">
                  <c:v>9.3240829897245252</c:v>
                </c:pt>
                <c:pt idx="641">
                  <c:v>9.3418129012746132</c:v>
                </c:pt>
                <c:pt idx="642">
                  <c:v>9.3595430252475662</c:v>
                </c:pt>
                <c:pt idx="643">
                  <c:v>9.377273359365347</c:v>
                </c:pt>
                <c:pt idx="644">
                  <c:v>9.3950039013743201</c:v>
                </c:pt>
                <c:pt idx="645">
                  <c:v>9.4127346490449959</c:v>
                </c:pt>
                <c:pt idx="646">
                  <c:v>9.4304656001717646</c:v>
                </c:pt>
                <c:pt idx="647">
                  <c:v>9.4481967525726542</c:v>
                </c:pt>
                <c:pt idx="648">
                  <c:v>9.4659281040890519</c:v>
                </c:pt>
                <c:pt idx="649">
                  <c:v>9.483659652585489</c:v>
                </c:pt>
                <c:pt idx="650">
                  <c:v>9.5013913959493674</c:v>
                </c:pt>
                <c:pt idx="651">
                  <c:v>9.5191233320907269</c:v>
                </c:pt>
                <c:pt idx="652">
                  <c:v>9.5368554589419947</c:v>
                </c:pt>
                <c:pt idx="653">
                  <c:v>9.5545877744577616</c:v>
                </c:pt>
                <c:pt idx="654">
                  <c:v>9.5723202766145228</c:v>
                </c:pt>
                <c:pt idx="655">
                  <c:v>9.5900529634104608</c:v>
                </c:pt>
                <c:pt idx="656">
                  <c:v>9.6077858328652095</c:v>
                </c:pt>
                <c:pt idx="657">
                  <c:v>9.6255188830196197</c:v>
                </c:pt>
                <c:pt idx="658">
                  <c:v>9.6432521119355403</c:v>
                </c:pt>
                <c:pt idx="659">
                  <c:v>9.6609855176955861</c:v>
                </c:pt>
                <c:pt idx="660">
                  <c:v>9.6787190984029152</c:v>
                </c:pt>
                <c:pt idx="661">
                  <c:v>9.6964528521810234</c:v>
                </c:pt>
                <c:pt idx="662">
                  <c:v>9.714186777173504</c:v>
                </c:pt>
                <c:pt idx="663">
                  <c:v>9.7319208715438563</c:v>
                </c:pt>
                <c:pt idx="664">
                  <c:v>9.7496551334752546</c:v>
                </c:pt>
                <c:pt idx="665">
                  <c:v>9.7673895611703454</c:v>
                </c:pt>
                <c:pt idx="666">
                  <c:v>9.7851241528510347</c:v>
                </c:pt>
                <c:pt idx="667">
                  <c:v>9.8028589067582939</c:v>
                </c:pt>
                <c:pt idx="668">
                  <c:v>9.8205938211519399</c:v>
                </c:pt>
                <c:pt idx="669">
                  <c:v>9.8383288943104414</c:v>
                </c:pt>
                <c:pt idx="670">
                  <c:v>9.8560641245307252</c:v>
                </c:pt>
                <c:pt idx="671">
                  <c:v>9.8737995101279648</c:v>
                </c:pt>
                <c:pt idx="672">
                  <c:v>9.8915350494353937</c:v>
                </c:pt>
                <c:pt idx="673">
                  <c:v>9.9092707408041143</c:v>
                </c:pt>
                <c:pt idx="674">
                  <c:v>9.9270065826029033</c:v>
                </c:pt>
                <c:pt idx="675">
                  <c:v>9.9447425732180186</c:v>
                </c:pt>
                <c:pt idx="676">
                  <c:v>9.9624787110530164</c:v>
                </c:pt>
                <c:pt idx="677">
                  <c:v>9.9802149945285716</c:v>
                </c:pt>
                <c:pt idx="678">
                  <c:v>9.9979514220822843</c:v>
                </c:pt>
                <c:pt idx="679">
                  <c:v>10.015687992168504</c:v>
                </c:pt>
                <c:pt idx="680">
                  <c:v>10.033424703258147</c:v>
                </c:pt>
                <c:pt idx="681">
                  <c:v>10.051161553838527</c:v>
                </c:pt>
                <c:pt idx="682">
                  <c:v>10.068898542413173</c:v>
                </c:pt>
                <c:pt idx="683">
                  <c:v>10.08663566750165</c:v>
                </c:pt>
                <c:pt idx="684">
                  <c:v>10.104372927639401</c:v>
                </c:pt>
                <c:pt idx="685">
                  <c:v>10.122110321377574</c:v>
                </c:pt>
                <c:pt idx="686">
                  <c:v>10.139847847282839</c:v>
                </c:pt>
                <c:pt idx="687">
                  <c:v>10.15758550393724</c:v>
                </c:pt>
                <c:pt idx="688">
                  <c:v>10.175323289938023</c:v>
                </c:pt>
                <c:pt idx="689">
                  <c:v>10.19306120389747</c:v>
                </c:pt>
                <c:pt idx="690">
                  <c:v>10.210799244442743</c:v>
                </c:pt>
                <c:pt idx="691">
                  <c:v>10.228537410215731</c:v>
                </c:pt>
                <c:pt idx="692">
                  <c:v>10.24627569987287</c:v>
                </c:pt>
                <c:pt idx="693">
                  <c:v>10.264014112085011</c:v>
                </c:pt>
                <c:pt idx="694">
                  <c:v>10.281752645537257</c:v>
                </c:pt>
                <c:pt idx="695">
                  <c:v>10.299491298928803</c:v>
                </c:pt>
                <c:pt idx="696">
                  <c:v>10.3172300709728</c:v>
                </c:pt>
                <c:pt idx="697">
                  <c:v>10.334968960396193</c:v>
                </c:pt>
              </c:numCache>
            </c:numRef>
          </c:xVal>
          <c:yVal>
            <c:numRef>
              <c:f>Non_Linear_Model_With_Slip!$U$3:$U$700</c:f>
              <c:numCache>
                <c:formatCode>General</c:formatCode>
                <c:ptCount val="698"/>
                <c:pt idx="0">
                  <c:v>0</c:v>
                </c:pt>
                <c:pt idx="1">
                  <c:v>86.330497382968204</c:v>
                </c:pt>
                <c:pt idx="2">
                  <c:v>172.66099476593641</c:v>
                </c:pt>
                <c:pt idx="3">
                  <c:v>258.99149214890457</c:v>
                </c:pt>
                <c:pt idx="4">
                  <c:v>345.32198953187282</c:v>
                </c:pt>
                <c:pt idx="5">
                  <c:v>431.65248691484095</c:v>
                </c:pt>
                <c:pt idx="6">
                  <c:v>517.98298429780903</c:v>
                </c:pt>
                <c:pt idx="7">
                  <c:v>604.31348168077739</c:v>
                </c:pt>
                <c:pt idx="8">
                  <c:v>690.64397906374575</c:v>
                </c:pt>
                <c:pt idx="9">
                  <c:v>776.97447644671422</c:v>
                </c:pt>
                <c:pt idx="10">
                  <c:v>863.30497382968224</c:v>
                </c:pt>
                <c:pt idx="11">
                  <c:v>949.63547121265049</c:v>
                </c:pt>
                <c:pt idx="12">
                  <c:v>1035.965968595619</c:v>
                </c:pt>
                <c:pt idx="13">
                  <c:v>1122.2964659785873</c:v>
                </c:pt>
                <c:pt idx="14">
                  <c:v>1208.6269633615559</c:v>
                </c:pt>
                <c:pt idx="15">
                  <c:v>1294.9574607445243</c:v>
                </c:pt>
                <c:pt idx="16">
                  <c:v>1381.2879581274926</c:v>
                </c:pt>
                <c:pt idx="17">
                  <c:v>1467.6184555104608</c:v>
                </c:pt>
                <c:pt idx="18">
                  <c:v>1553.9489528934296</c:v>
                </c:pt>
                <c:pt idx="19">
                  <c:v>1640.2794502763979</c:v>
                </c:pt>
                <c:pt idx="20">
                  <c:v>1726.6099476593665</c:v>
                </c:pt>
                <c:pt idx="21">
                  <c:v>1812.9404450423335</c:v>
                </c:pt>
                <c:pt idx="22">
                  <c:v>1899.2709424253001</c:v>
                </c:pt>
                <c:pt idx="23">
                  <c:v>1985.6014398082673</c:v>
                </c:pt>
                <c:pt idx="24">
                  <c:v>2071.9319371912356</c:v>
                </c:pt>
                <c:pt idx="25">
                  <c:v>2158.2624345742042</c:v>
                </c:pt>
                <c:pt idx="26">
                  <c:v>2244.5929319571728</c:v>
                </c:pt>
                <c:pt idx="27">
                  <c:v>2330.923429340141</c:v>
                </c:pt>
                <c:pt idx="28">
                  <c:v>2417.2539267231095</c:v>
                </c:pt>
                <c:pt idx="29">
                  <c:v>2503.5844241060754</c:v>
                </c:pt>
                <c:pt idx="30">
                  <c:v>2589.9149214890399</c:v>
                </c:pt>
                <c:pt idx="31">
                  <c:v>2676.2454188720035</c:v>
                </c:pt>
                <c:pt idx="32">
                  <c:v>2762.575916254968</c:v>
                </c:pt>
                <c:pt idx="33">
                  <c:v>2848.906413637932</c:v>
                </c:pt>
                <c:pt idx="34">
                  <c:v>2935.2369110208965</c:v>
                </c:pt>
                <c:pt idx="35">
                  <c:v>3021.5674084038601</c:v>
                </c:pt>
                <c:pt idx="36">
                  <c:v>3107.8979057868246</c:v>
                </c:pt>
                <c:pt idx="37">
                  <c:v>3194.2284031697886</c:v>
                </c:pt>
                <c:pt idx="38">
                  <c:v>3280.5589005527531</c:v>
                </c:pt>
                <c:pt idx="39">
                  <c:v>3366.8893979357167</c:v>
                </c:pt>
                <c:pt idx="40">
                  <c:v>3453.2198953186812</c:v>
                </c:pt>
                <c:pt idx="41">
                  <c:v>3539.5503927016453</c:v>
                </c:pt>
                <c:pt idx="42">
                  <c:v>3625.8808900846097</c:v>
                </c:pt>
                <c:pt idx="43">
                  <c:v>3712.2113874675783</c:v>
                </c:pt>
                <c:pt idx="44">
                  <c:v>3798.5418848505506</c:v>
                </c:pt>
                <c:pt idx="45">
                  <c:v>3884.8723822335237</c:v>
                </c:pt>
                <c:pt idx="46">
                  <c:v>3971.2028796164964</c:v>
                </c:pt>
                <c:pt idx="47">
                  <c:v>4057.5333769994681</c:v>
                </c:pt>
                <c:pt idx="48">
                  <c:v>4143.8638743824422</c:v>
                </c:pt>
                <c:pt idx="49">
                  <c:v>4230.194371765414</c:v>
                </c:pt>
                <c:pt idx="50">
                  <c:v>4316.5248691483876</c:v>
                </c:pt>
                <c:pt idx="51">
                  <c:v>4402.8553665313602</c:v>
                </c:pt>
                <c:pt idx="52">
                  <c:v>4489.185863914332</c:v>
                </c:pt>
                <c:pt idx="53">
                  <c:v>4575.5163612973047</c:v>
                </c:pt>
                <c:pt idx="54">
                  <c:v>4661.8468586802783</c:v>
                </c:pt>
                <c:pt idx="55">
                  <c:v>4748.177356063251</c:v>
                </c:pt>
                <c:pt idx="56">
                  <c:v>4834.5078534462236</c:v>
                </c:pt>
                <c:pt idx="57">
                  <c:v>4920.8383508291963</c:v>
                </c:pt>
                <c:pt idx="58">
                  <c:v>5007.168848212169</c:v>
                </c:pt>
                <c:pt idx="59">
                  <c:v>5093.4993455951244</c:v>
                </c:pt>
                <c:pt idx="60">
                  <c:v>5179.8298429780634</c:v>
                </c:pt>
                <c:pt idx="61">
                  <c:v>5266.1603403610097</c:v>
                </c:pt>
                <c:pt idx="62">
                  <c:v>5352.4908377439651</c:v>
                </c:pt>
                <c:pt idx="63">
                  <c:v>5438.8213351269205</c:v>
                </c:pt>
                <c:pt idx="64">
                  <c:v>5525.1518325098759</c:v>
                </c:pt>
                <c:pt idx="65">
                  <c:v>5611.4823298928322</c:v>
                </c:pt>
                <c:pt idx="66">
                  <c:v>5697.8128272757876</c:v>
                </c:pt>
                <c:pt idx="67">
                  <c:v>5784.1433246587439</c:v>
                </c:pt>
                <c:pt idx="68">
                  <c:v>5870.4738220416993</c:v>
                </c:pt>
                <c:pt idx="69">
                  <c:v>5956.8043194246548</c:v>
                </c:pt>
                <c:pt idx="70">
                  <c:v>6043.1348168076111</c:v>
                </c:pt>
                <c:pt idx="71">
                  <c:v>6129.4653141905656</c:v>
                </c:pt>
                <c:pt idx="72">
                  <c:v>6215.795811573521</c:v>
                </c:pt>
                <c:pt idx="73">
                  <c:v>6302.1263089564773</c:v>
                </c:pt>
                <c:pt idx="74">
                  <c:v>6388.4568063394318</c:v>
                </c:pt>
                <c:pt idx="75">
                  <c:v>6474.7873037223872</c:v>
                </c:pt>
                <c:pt idx="76">
                  <c:v>6561.1178011053444</c:v>
                </c:pt>
                <c:pt idx="77">
                  <c:v>6647.4482984882989</c:v>
                </c:pt>
                <c:pt idx="78">
                  <c:v>6733.7787958712543</c:v>
                </c:pt>
                <c:pt idx="79">
                  <c:v>6820.1092932542115</c:v>
                </c:pt>
                <c:pt idx="80">
                  <c:v>6906.439790637166</c:v>
                </c:pt>
                <c:pt idx="81">
                  <c:v>6992.7702880201214</c:v>
                </c:pt>
                <c:pt idx="82">
                  <c:v>7079.1007854030786</c:v>
                </c:pt>
                <c:pt idx="83">
                  <c:v>7165.4312827860322</c:v>
                </c:pt>
                <c:pt idx="84">
                  <c:v>7251.7617801689876</c:v>
                </c:pt>
                <c:pt idx="85">
                  <c:v>7338.0922775519457</c:v>
                </c:pt>
                <c:pt idx="86">
                  <c:v>7424.4227749348993</c:v>
                </c:pt>
                <c:pt idx="87">
                  <c:v>7510.7532723178547</c:v>
                </c:pt>
                <c:pt idx="88">
                  <c:v>7597.083769700811</c:v>
                </c:pt>
                <c:pt idx="89">
                  <c:v>7683.4142670837655</c:v>
                </c:pt>
                <c:pt idx="90">
                  <c:v>7769.7447644667218</c:v>
                </c:pt>
                <c:pt idx="91">
                  <c:v>7856.0752618496781</c:v>
                </c:pt>
                <c:pt idx="92">
                  <c:v>7942.4057592326326</c:v>
                </c:pt>
                <c:pt idx="93">
                  <c:v>8028.7362566155889</c:v>
                </c:pt>
                <c:pt idx="94">
                  <c:v>8115.0667539985452</c:v>
                </c:pt>
                <c:pt idx="95">
                  <c:v>8190.0000000000055</c:v>
                </c:pt>
                <c:pt idx="96">
                  <c:v>5455.8309189460088</c:v>
                </c:pt>
                <c:pt idx="97">
                  <c:v>5512.8192312348947</c:v>
                </c:pt>
                <c:pt idx="98">
                  <c:v>5569.8075435237788</c:v>
                </c:pt>
                <c:pt idx="99">
                  <c:v>5626.7958558126629</c:v>
                </c:pt>
                <c:pt idx="100">
                  <c:v>5683.7841681015489</c:v>
                </c:pt>
                <c:pt idx="101">
                  <c:v>5740.772480390433</c:v>
                </c:pt>
                <c:pt idx="102">
                  <c:v>5797.7607926793171</c:v>
                </c:pt>
                <c:pt idx="103">
                  <c:v>5854.749104968203</c:v>
                </c:pt>
                <c:pt idx="104">
                  <c:v>5911.7374172570871</c:v>
                </c:pt>
                <c:pt idx="105">
                  <c:v>5968.7257295459713</c:v>
                </c:pt>
                <c:pt idx="106">
                  <c:v>6025.7140418348563</c:v>
                </c:pt>
                <c:pt idx="107">
                  <c:v>6082.7023541237404</c:v>
                </c:pt>
                <c:pt idx="108">
                  <c:v>6139.6906664126254</c:v>
                </c:pt>
                <c:pt idx="109">
                  <c:v>6196.6789787015105</c:v>
                </c:pt>
                <c:pt idx="110">
                  <c:v>6253.6672909903937</c:v>
                </c:pt>
                <c:pt idx="111">
                  <c:v>6310.6556032792796</c:v>
                </c:pt>
                <c:pt idx="112">
                  <c:v>6367.6439155681646</c:v>
                </c:pt>
                <c:pt idx="113">
                  <c:v>6424.6322278570478</c:v>
                </c:pt>
                <c:pt idx="114">
                  <c:v>6481.6205401459329</c:v>
                </c:pt>
                <c:pt idx="115">
                  <c:v>6538.6088524348188</c:v>
                </c:pt>
                <c:pt idx="116">
                  <c:v>6595.5971647237029</c:v>
                </c:pt>
                <c:pt idx="117">
                  <c:v>6652.585477012587</c:v>
                </c:pt>
                <c:pt idx="118">
                  <c:v>6709.5737893014721</c:v>
                </c:pt>
                <c:pt idx="119">
                  <c:v>6766.5621015904017</c:v>
                </c:pt>
                <c:pt idx="120">
                  <c:v>6823.5504138793312</c:v>
                </c:pt>
                <c:pt idx="121">
                  <c:v>6880.538726168239</c:v>
                </c:pt>
                <c:pt idx="122">
                  <c:v>6937.5270384571686</c:v>
                </c:pt>
                <c:pt idx="123">
                  <c:v>6994.5153507460982</c:v>
                </c:pt>
                <c:pt idx="124">
                  <c:v>7051.5036630350287</c:v>
                </c:pt>
                <c:pt idx="125">
                  <c:v>7108.4919753239583</c:v>
                </c:pt>
                <c:pt idx="126">
                  <c:v>7165.4802876128879</c:v>
                </c:pt>
                <c:pt idx="127">
                  <c:v>7222.4685999018175</c:v>
                </c:pt>
                <c:pt idx="128">
                  <c:v>7279.456912190748</c:v>
                </c:pt>
                <c:pt idx="129">
                  <c:v>7336.4452244796776</c:v>
                </c:pt>
                <c:pt idx="130">
                  <c:v>7393.4335367686072</c:v>
                </c:pt>
                <c:pt idx="131">
                  <c:v>7450.4218490575377</c:v>
                </c:pt>
                <c:pt idx="132">
                  <c:v>7507.4101613464654</c:v>
                </c:pt>
                <c:pt idx="133">
                  <c:v>7564.3984736353959</c:v>
                </c:pt>
                <c:pt idx="134">
                  <c:v>7621.3867859243273</c:v>
                </c:pt>
                <c:pt idx="135">
                  <c:v>7678.3750982132551</c:v>
                </c:pt>
                <c:pt idx="136">
                  <c:v>7735.3634105021865</c:v>
                </c:pt>
                <c:pt idx="137">
                  <c:v>7792.351722791117</c:v>
                </c:pt>
                <c:pt idx="138">
                  <c:v>7849.3400350800448</c:v>
                </c:pt>
                <c:pt idx="139">
                  <c:v>7906.3283473689762</c:v>
                </c:pt>
                <c:pt idx="140">
                  <c:v>7963.3166596579067</c:v>
                </c:pt>
                <c:pt idx="141">
                  <c:v>8020.3049719468345</c:v>
                </c:pt>
                <c:pt idx="142">
                  <c:v>8077.2932842357659</c:v>
                </c:pt>
                <c:pt idx="143">
                  <c:v>8134.2815965246964</c:v>
                </c:pt>
                <c:pt idx="144">
                  <c:v>8191.2699088136242</c:v>
                </c:pt>
                <c:pt idx="145">
                  <c:v>8199.9999999999818</c:v>
                </c:pt>
                <c:pt idx="146">
                  <c:v>6637.0303605257886</c:v>
                </c:pt>
                <c:pt idx="147">
                  <c:v>6669.2778418819789</c:v>
                </c:pt>
                <c:pt idx="148">
                  <c:v>6701.2738138612012</c:v>
                </c:pt>
                <c:pt idx="149">
                  <c:v>6733.0190455177426</c:v>
                </c:pt>
                <c:pt idx="150">
                  <c:v>6764.5143279144822</c:v>
                </c:pt>
                <c:pt idx="151">
                  <c:v>6795.7604736126013</c:v>
                </c:pt>
                <c:pt idx="152">
                  <c:v>6826.7583161643042</c:v>
                </c:pt>
                <c:pt idx="153">
                  <c:v>6857.5087096070874</c:v>
                </c:pt>
                <c:pt idx="154">
                  <c:v>6888.0125279613058</c:v>
                </c:pt>
                <c:pt idx="155">
                  <c:v>6918.2706647310661</c:v>
                </c:pt>
                <c:pt idx="156">
                  <c:v>6948.284032406822</c:v>
                </c:pt>
                <c:pt idx="157">
                  <c:v>6978.0535619727307</c:v>
                </c:pt>
                <c:pt idx="158">
                  <c:v>7007.5802024166778</c:v>
                </c:pt>
                <c:pt idx="159">
                  <c:v>7036.8649202437064</c:v>
                </c:pt>
                <c:pt idx="160">
                  <c:v>7065.9086989929219</c:v>
                </c:pt>
                <c:pt idx="161">
                  <c:v>7094.7125387589067</c:v>
                </c:pt>
                <c:pt idx="162">
                  <c:v>7123.2774557165894</c:v>
                </c:pt>
                <c:pt idx="163">
                  <c:v>7151.6044816500125</c:v>
                </c:pt>
                <c:pt idx="164">
                  <c:v>7179.6946634857422</c:v>
                </c:pt>
                <c:pt idx="165">
                  <c:v>7207.5490628300768</c:v>
                </c:pt>
                <c:pt idx="166">
                  <c:v>7235.1687555105782</c:v>
                </c:pt>
                <c:pt idx="167">
                  <c:v>7262.5548311220664</c:v>
                </c:pt>
                <c:pt idx="168">
                  <c:v>7289.7083925781008</c:v>
                </c:pt>
                <c:pt idx="169">
                  <c:v>7316.6305556659818</c:v>
                </c:pt>
                <c:pt idx="170">
                  <c:v>7343.3224486069703</c:v>
                </c:pt>
                <c:pt idx="171">
                  <c:v>7369.7852116210979</c:v>
                </c:pt>
                <c:pt idx="172">
                  <c:v>7396.0199964969743</c:v>
                </c:pt>
                <c:pt idx="173">
                  <c:v>7422.0279661672002</c:v>
                </c:pt>
                <c:pt idx="174">
                  <c:v>7447.8102942872247</c:v>
                </c:pt>
                <c:pt idx="175">
                  <c:v>7473.3681648209231</c:v>
                </c:pt>
                <c:pt idx="176">
                  <c:v>7498.7027716305774</c:v>
                </c:pt>
                <c:pt idx="177">
                  <c:v>7523.8153180720456</c:v>
                </c:pt>
                <c:pt idx="178">
                  <c:v>7548.7070165959321</c:v>
                </c:pt>
                <c:pt idx="179">
                  <c:v>7573.3790883526444</c:v>
                </c:pt>
                <c:pt idx="180">
                  <c:v>7597.8327628036504</c:v>
                </c:pt>
                <c:pt idx="181">
                  <c:v>7622.0692773383989</c:v>
                </c:pt>
                <c:pt idx="182">
                  <c:v>7646.0898768958941</c:v>
                </c:pt>
                <c:pt idx="183">
                  <c:v>7669.8958135924413</c:v>
                </c:pt>
                <c:pt idx="184">
                  <c:v>7693.4883463541455</c:v>
                </c:pt>
                <c:pt idx="185">
                  <c:v>7716.8687405553837</c:v>
                </c:pt>
                <c:pt idx="186">
                  <c:v>7740.0382676630243</c:v>
                </c:pt>
                <c:pt idx="187">
                  <c:v>7762.9982048850834</c:v>
                </c:pt>
                <c:pt idx="188">
                  <c:v>7785.7498348254012</c:v>
                </c:pt>
                <c:pt idx="189">
                  <c:v>7808.2944451446601</c:v>
                </c:pt>
                <c:pt idx="190">
                  <c:v>7830.6333282262585</c:v>
                </c:pt>
                <c:pt idx="191">
                  <c:v>7852.7677808477283</c:v>
                </c:pt>
                <c:pt idx="192">
                  <c:v>7874.6991038574297</c:v>
                </c:pt>
                <c:pt idx="193">
                  <c:v>7896.4286018570301</c:v>
                </c:pt>
                <c:pt idx="194">
                  <c:v>7917.9575828901188</c:v>
                </c:pt>
                <c:pt idx="195">
                  <c:v>7939.2873581348531</c:v>
                </c:pt>
                <c:pt idx="196">
                  <c:v>7960.4192416034894</c:v>
                </c:pt>
                <c:pt idx="197">
                  <c:v>7981.3545498473932</c:v>
                </c:pt>
                <c:pt idx="198">
                  <c:v>8002.0946016662219</c:v>
                </c:pt>
                <c:pt idx="199">
                  <c:v>8022.6407178234758</c:v>
                </c:pt>
                <c:pt idx="200">
                  <c:v>8042.9942207679842</c:v>
                </c:pt>
                <c:pt idx="201">
                  <c:v>8063.1564343597647</c:v>
                </c:pt>
                <c:pt idx="202">
                  <c:v>8083.1286836014633</c:v>
                </c:pt>
                <c:pt idx="203">
                  <c:v>8102.9122943756338</c:v>
                </c:pt>
                <c:pt idx="204">
                  <c:v>8122.508593186787</c:v>
                </c:pt>
                <c:pt idx="205">
                  <c:v>8141.9189069091271</c:v>
                </c:pt>
                <c:pt idx="206">
                  <c:v>8161.1445625401748</c:v>
                </c:pt>
                <c:pt idx="207">
                  <c:v>8180.186886957581</c:v>
                </c:pt>
                <c:pt idx="208">
                  <c:v>8199.0472066826806</c:v>
                </c:pt>
                <c:pt idx="209">
                  <c:v>8199.9999999999854</c:v>
                </c:pt>
                <c:pt idx="210">
                  <c:v>6984.0837903296178</c:v>
                </c:pt>
                <c:pt idx="211">
                  <c:v>8199.9999999999854</c:v>
                </c:pt>
                <c:pt idx="212">
                  <c:v>6989.7533585612564</c:v>
                </c:pt>
                <c:pt idx="213">
                  <c:v>6998.3298675657752</c:v>
                </c:pt>
                <c:pt idx="214">
                  <c:v>7006.8240717020753</c:v>
                </c:pt>
                <c:pt idx="215">
                  <c:v>7015.2366623447006</c:v>
                </c:pt>
                <c:pt idx="216">
                  <c:v>7023.56832706368</c:v>
                </c:pt>
                <c:pt idx="217">
                  <c:v>7031.8197496022767</c:v>
                </c:pt>
                <c:pt idx="218">
                  <c:v>7039.9916098557824</c:v>
                </c:pt>
                <c:pt idx="219">
                  <c:v>7048.0845838517544</c:v>
                </c:pt>
                <c:pt idx="220">
                  <c:v>7056.0993437305533</c:v>
                </c:pt>
                <c:pt idx="221">
                  <c:v>7064.0365577280845</c:v>
                </c:pt>
                <c:pt idx="222">
                  <c:v>7071.8968901600738</c:v>
                </c:pt>
                <c:pt idx="223">
                  <c:v>7079.6810014053599</c:v>
                </c:pt>
                <c:pt idx="224">
                  <c:v>7087.3895478912427</c:v>
                </c:pt>
                <c:pt idx="225">
                  <c:v>7095.0231820814488</c:v>
                </c:pt>
                <c:pt idx="226">
                  <c:v>7102.5825524632219</c:v>
                </c:pt>
                <c:pt idx="227">
                  <c:v>7110.0683035354159</c:v>
                </c:pt>
                <c:pt idx="228">
                  <c:v>7117.4810757980194</c:v>
                </c:pt>
                <c:pt idx="229">
                  <c:v>7124.8215057436728</c:v>
                </c:pt>
                <c:pt idx="230">
                  <c:v>7132.0902258489423</c:v>
                </c:pt>
                <c:pt idx="231">
                  <c:v>7139.287864565963</c:v>
                </c:pt>
                <c:pt idx="232">
                  <c:v>7146.4150463162023</c:v>
                </c:pt>
                <c:pt idx="233">
                  <c:v>7153.4723914846636</c:v>
                </c:pt>
                <c:pt idx="234">
                  <c:v>7160.4605164152681</c:v>
                </c:pt>
                <c:pt idx="235">
                  <c:v>7167.3800334060579</c:v>
                </c:pt>
                <c:pt idx="236">
                  <c:v>7174.2315507060766</c:v>
                </c:pt>
                <c:pt idx="237">
                  <c:v>7181.0156725134384</c:v>
                </c:pt>
                <c:pt idx="238">
                  <c:v>7187.7329989732016</c:v>
                </c:pt>
                <c:pt idx="239">
                  <c:v>7194.384126176069</c:v>
                </c:pt>
                <c:pt idx="240">
                  <c:v>7200.9696461582489</c:v>
                </c:pt>
                <c:pt idx="241">
                  <c:v>7207.490146902659</c:v>
                </c:pt>
                <c:pt idx="242">
                  <c:v>7213.9462123394715</c:v>
                </c:pt>
                <c:pt idx="243">
                  <c:v>7220.3384223482408</c:v>
                </c:pt>
                <c:pt idx="244">
                  <c:v>7226.6673527605153</c:v>
                </c:pt>
                <c:pt idx="245">
                  <c:v>7232.9335753630958</c:v>
                </c:pt>
                <c:pt idx="246">
                  <c:v>7239.1376579018779</c:v>
                </c:pt>
                <c:pt idx="247">
                  <c:v>7245.2801640861153</c:v>
                </c:pt>
                <c:pt idx="248">
                  <c:v>7251.3616535940128</c:v>
                </c:pt>
                <c:pt idx="249">
                  <c:v>7257.3826820782906</c:v>
                </c:pt>
                <c:pt idx="250">
                  <c:v>7263.3438011721582</c:v>
                </c:pt>
                <c:pt idx="251">
                  <c:v>7269.2455584966829</c:v>
                </c:pt>
                <c:pt idx="252">
                  <c:v>7275.0884976678908</c:v>
                </c:pt>
                <c:pt idx="253">
                  <c:v>7280.8731583045574</c:v>
                </c:pt>
                <c:pt idx="254">
                  <c:v>7286.600076037138</c:v>
                </c:pt>
                <c:pt idx="255">
                  <c:v>7292.2697825164878</c:v>
                </c:pt>
                <c:pt idx="256">
                  <c:v>7297.8828054234591</c:v>
                </c:pt>
                <c:pt idx="257">
                  <c:v>7303.4396684780804</c:v>
                </c:pt>
                <c:pt idx="258">
                  <c:v>7308.9408914507731</c:v>
                </c:pt>
                <c:pt idx="259">
                  <c:v>7314.386990173196</c:v>
                </c:pt>
                <c:pt idx="260">
                  <c:v>7319.778476548855</c:v>
                </c:pt>
                <c:pt idx="261">
                  <c:v>7325.115858565573</c:v>
                </c:pt>
                <c:pt idx="262">
                  <c:v>7330.3996403073243</c:v>
                </c:pt>
                <c:pt idx="263">
                  <c:v>7335.6303219664751</c:v>
                </c:pt>
                <c:pt idx="264">
                  <c:v>7340.8083998569846</c:v>
                </c:pt>
                <c:pt idx="265">
                  <c:v>7345.9343664273902</c:v>
                </c:pt>
                <c:pt idx="266">
                  <c:v>7351.0087102745101</c:v>
                </c:pt>
                <c:pt idx="267">
                  <c:v>7356.0319161578009</c:v>
                </c:pt>
                <c:pt idx="268">
                  <c:v>7361.0044650133086</c:v>
                </c:pt>
                <c:pt idx="269">
                  <c:v>7365.9268339681485</c:v>
                </c:pt>
                <c:pt idx="270">
                  <c:v>7370.7994963559559</c:v>
                </c:pt>
                <c:pt idx="271">
                  <c:v>7375.6229217321124</c:v>
                </c:pt>
                <c:pt idx="272">
                  <c:v>7380.3975758885808</c:v>
                </c:pt>
                <c:pt idx="273">
                  <c:v>7385.1239208701163</c:v>
                </c:pt>
                <c:pt idx="274">
                  <c:v>7389.8024149908524</c:v>
                </c:pt>
                <c:pt idx="275">
                  <c:v>7394.4335128502671</c:v>
                </c:pt>
                <c:pt idx="276">
                  <c:v>7399.0176653497629</c:v>
                </c:pt>
                <c:pt idx="277">
                  <c:v>7403.5553197098779</c:v>
                </c:pt>
                <c:pt idx="278">
                  <c:v>7408.0469194868865</c:v>
                </c:pt>
                <c:pt idx="279">
                  <c:v>7412.4929045903527</c:v>
                </c:pt>
                <c:pt idx="280">
                  <c:v>7416.893711300746</c:v>
                </c:pt>
                <c:pt idx="281">
                  <c:v>7421.2497722873759</c:v>
                </c:pt>
                <c:pt idx="282">
                  <c:v>7425.5615166261159</c:v>
                </c:pt>
                <c:pt idx="283">
                  <c:v>7429.8293698169773</c:v>
                </c:pt>
                <c:pt idx="284">
                  <c:v>7434.0537538035651</c:v>
                </c:pt>
                <c:pt idx="285">
                  <c:v>7438.2350869911688</c:v>
                </c:pt>
                <c:pt idx="286">
                  <c:v>7442.3737842649552</c:v>
                </c:pt>
                <c:pt idx="287">
                  <c:v>7446.4702570091849</c:v>
                </c:pt>
                <c:pt idx="288">
                  <c:v>7450.5249131260434</c:v>
                </c:pt>
                <c:pt idx="289">
                  <c:v>7454.538157054837</c:v>
                </c:pt>
                <c:pt idx="290">
                  <c:v>7458.5103897912059</c:v>
                </c:pt>
                <c:pt idx="291">
                  <c:v>7462.4420089066998</c:v>
                </c:pt>
                <c:pt idx="292">
                  <c:v>7466.3334085676061</c:v>
                </c:pt>
                <c:pt idx="293">
                  <c:v>7470.1849795551616</c:v>
                </c:pt>
                <c:pt idx="294">
                  <c:v>7473.997109285744</c:v>
                </c:pt>
                <c:pt idx="295">
                  <c:v>7477.7701818295855</c:v>
                </c:pt>
                <c:pt idx="296">
                  <c:v>7481.504577930722</c:v>
                </c:pt>
                <c:pt idx="297">
                  <c:v>7485.2006750278269</c:v>
                </c:pt>
                <c:pt idx="298">
                  <c:v>7488.8588472738966</c:v>
                </c:pt>
                <c:pt idx="299">
                  <c:v>7492.4794655562309</c:v>
                </c:pt>
                <c:pt idx="300">
                  <c:v>7496.062897516731</c:v>
                </c:pt>
                <c:pt idx="301">
                  <c:v>7499.6095075725016</c:v>
                </c:pt>
                <c:pt idx="302">
                  <c:v>7503.1196569364101</c:v>
                </c:pt>
                <c:pt idx="303">
                  <c:v>7506.593703636051</c:v>
                </c:pt>
                <c:pt idx="304">
                  <c:v>7510.0320025351948</c:v>
                </c:pt>
                <c:pt idx="305">
                  <c:v>7513.434905354482</c:v>
                </c:pt>
                <c:pt idx="306">
                  <c:v>7516.8027606916376</c:v>
                </c:pt>
                <c:pt idx="307">
                  <c:v>7520.1359140421609</c:v>
                </c:pt>
                <c:pt idx="308">
                  <c:v>7523.4347078197898</c:v>
                </c:pt>
                <c:pt idx="309">
                  <c:v>7526.6994813770643</c:v>
                </c:pt>
                <c:pt idx="310">
                  <c:v>7529.9305710259123</c:v>
                </c:pt>
                <c:pt idx="311">
                  <c:v>7533.1283100582232</c:v>
                </c:pt>
                <c:pt idx="312">
                  <c:v>7536.2930287665495</c:v>
                </c:pt>
                <c:pt idx="313">
                  <c:v>7539.4250544653078</c:v>
                </c:pt>
                <c:pt idx="314">
                  <c:v>7542.5247115103584</c:v>
                </c:pt>
                <c:pt idx="315">
                  <c:v>7545.5923213204496</c:v>
                </c:pt>
                <c:pt idx="316">
                  <c:v>7548.6282023976783</c:v>
                </c:pt>
                <c:pt idx="317">
                  <c:v>7551.6326703479372</c:v>
                </c:pt>
                <c:pt idx="318">
                  <c:v>7554.6060379019891</c:v>
                </c:pt>
                <c:pt idx="319">
                  <c:v>7557.5486149349254</c:v>
                </c:pt>
                <c:pt idx="320">
                  <c:v>7560.4607084877343</c:v>
                </c:pt>
                <c:pt idx="321">
                  <c:v>7563.342622788381</c:v>
                </c:pt>
                <c:pt idx="322">
                  <c:v>7566.1946592708928</c:v>
                </c:pt>
                <c:pt idx="323">
                  <c:v>7569.0171165961747</c:v>
                </c:pt>
                <c:pt idx="324">
                  <c:v>7571.8102906735849</c:v>
                </c:pt>
                <c:pt idx="325">
                  <c:v>7574.5744746800247</c:v>
                </c:pt>
                <c:pt idx="326">
                  <c:v>7577.3099590807551</c:v>
                </c:pt>
                <c:pt idx="327">
                  <c:v>7580.0170316504809</c:v>
                </c:pt>
                <c:pt idx="328">
                  <c:v>7582.6959774922934</c:v>
                </c:pt>
                <c:pt idx="329">
                  <c:v>7585.3470790586343</c:v>
                </c:pt>
                <c:pt idx="330">
                  <c:v>7587.9706161714948</c:v>
                </c:pt>
                <c:pt idx="331">
                  <c:v>7590.566866041986</c:v>
                </c:pt>
                <c:pt idx="332">
                  <c:v>7593.1361032913019</c:v>
                </c:pt>
                <c:pt idx="333">
                  <c:v>7595.6785999706663</c:v>
                </c:pt>
                <c:pt idx="334">
                  <c:v>7598.1946255804123</c:v>
                </c:pt>
                <c:pt idx="335">
                  <c:v>7600.684447089815</c:v>
                </c:pt>
                <c:pt idx="336">
                  <c:v>7603.1483289577873</c:v>
                </c:pt>
                <c:pt idx="337">
                  <c:v>7605.586533152712</c:v>
                </c:pt>
                <c:pt idx="338">
                  <c:v>7607.9993191713993</c:v>
                </c:pt>
                <c:pt idx="339">
                  <c:v>7610.3869440585404</c:v>
                </c:pt>
                <c:pt idx="340">
                  <c:v>7612.7496624270243</c:v>
                </c:pt>
                <c:pt idx="341">
                  <c:v>7615.0877264772844</c:v>
                </c:pt>
                <c:pt idx="342">
                  <c:v>7617.4013860162422</c:v>
                </c:pt>
                <c:pt idx="343">
                  <c:v>7619.6908884763907</c:v>
                </c:pt>
                <c:pt idx="344">
                  <c:v>7621.9564789356273</c:v>
                </c:pt>
                <c:pt idx="345">
                  <c:v>7624.1984001365745</c:v>
                </c:pt>
                <c:pt idx="346">
                  <c:v>7626.4168925047934</c:v>
                </c:pt>
                <c:pt idx="347">
                  <c:v>7628.6121941679912</c:v>
                </c:pt>
                <c:pt idx="348">
                  <c:v>7630.784540975339</c:v>
                </c:pt>
                <c:pt idx="349">
                  <c:v>7632.9341665164447</c:v>
                </c:pt>
                <c:pt idx="350">
                  <c:v>7635.0613021394174</c:v>
                </c:pt>
                <c:pt idx="351">
                  <c:v>7637.1661769693374</c:v>
                </c:pt>
                <c:pt idx="352">
                  <c:v>7639.2490179274591</c:v>
                </c:pt>
                <c:pt idx="353">
                  <c:v>7641.310049749286</c:v>
                </c:pt>
                <c:pt idx="354">
                  <c:v>7643.349495002908</c:v>
                </c:pt>
                <c:pt idx="355">
                  <c:v>7645.3675741077104</c:v>
                </c:pt>
                <c:pt idx="356">
                  <c:v>7647.3645053518285</c:v>
                </c:pt>
                <c:pt idx="357">
                  <c:v>7649.3405049104795</c:v>
                </c:pt>
                <c:pt idx="358">
                  <c:v>7651.295786863926</c:v>
                </c:pt>
                <c:pt idx="359">
                  <c:v>7653.2305632151702</c:v>
                </c:pt>
                <c:pt idx="360">
                  <c:v>7655.1450439083083</c:v>
                </c:pt>
                <c:pt idx="361">
                  <c:v>7657.0394368454681</c:v>
                </c:pt>
                <c:pt idx="362">
                  <c:v>7658.9139479047844</c:v>
                </c:pt>
                <c:pt idx="363">
                  <c:v>7660.7687809580975</c:v>
                </c:pt>
                <c:pt idx="364">
                  <c:v>7662.6041378874115</c:v>
                </c:pt>
                <c:pt idx="365">
                  <c:v>7664.420218602867</c:v>
                </c:pt>
                <c:pt idx="366">
                  <c:v>7666.2172210598083</c:v>
                </c:pt>
                <c:pt idx="367">
                  <c:v>7667.9953412755121</c:v>
                </c:pt>
                <c:pt idx="368">
                  <c:v>7669.7547733466272</c:v>
                </c:pt>
                <c:pt idx="369">
                  <c:v>7671.4957094659012</c:v>
                </c:pt>
                <c:pt idx="370">
                  <c:v>7673.2183399387595</c:v>
                </c:pt>
                <c:pt idx="371">
                  <c:v>7674.9228531997669</c:v>
                </c:pt>
                <c:pt idx="372">
                  <c:v>7676.6094358292121</c:v>
                </c:pt>
                <c:pt idx="373">
                  <c:v>7678.2782725695797</c:v>
                </c:pt>
                <c:pt idx="374">
                  <c:v>7679.9295463424896</c:v>
                </c:pt>
                <c:pt idx="375">
                  <c:v>7681.5634382643102</c:v>
                </c:pt>
                <c:pt idx="376">
                  <c:v>7683.1801276619763</c:v>
                </c:pt>
                <c:pt idx="377">
                  <c:v>7684.7797920894627</c:v>
                </c:pt>
                <c:pt idx="378">
                  <c:v>7686.3626073438627</c:v>
                </c:pt>
                <c:pt idx="379">
                  <c:v>7687.9287474807325</c:v>
                </c:pt>
                <c:pt idx="380">
                  <c:v>7689.4783848293091</c:v>
                </c:pt>
                <c:pt idx="381">
                  <c:v>7691.0116900090843</c:v>
                </c:pt>
                <c:pt idx="382">
                  <c:v>7692.5288319452802</c:v>
                </c:pt>
                <c:pt idx="383">
                  <c:v>7694.0299778835606</c:v>
                </c:pt>
                <c:pt idx="384">
                  <c:v>7695.5152934052412</c:v>
                </c:pt>
                <c:pt idx="385">
                  <c:v>7696.9849424427612</c:v>
                </c:pt>
                <c:pt idx="386">
                  <c:v>7698.4390872946406</c:v>
                </c:pt>
                <c:pt idx="387">
                  <c:v>7699.8778886407008</c:v>
                </c:pt>
                <c:pt idx="388">
                  <c:v>7701.3015055564001</c:v>
                </c:pt>
                <c:pt idx="389">
                  <c:v>7702.7100955274318</c:v>
                </c:pt>
                <c:pt idx="390">
                  <c:v>7704.1038144651757</c:v>
                </c:pt>
                <c:pt idx="391">
                  <c:v>7705.4828167205587</c:v>
                </c:pt>
                <c:pt idx="392">
                  <c:v>7706.8472550985016</c:v>
                </c:pt>
                <c:pt idx="393">
                  <c:v>7708.197280872273</c:v>
                </c:pt>
                <c:pt idx="394">
                  <c:v>7709.5330437975799</c:v>
                </c:pt>
                <c:pt idx="395">
                  <c:v>7710.854692127029</c:v>
                </c:pt>
                <c:pt idx="396">
                  <c:v>7712.1623726235957</c:v>
                </c:pt>
                <c:pt idx="397">
                  <c:v>7713.4562305744712</c:v>
                </c:pt>
                <c:pt idx="398">
                  <c:v>7714.7364098055268</c:v>
                </c:pt>
                <c:pt idx="399">
                  <c:v>7716.0030526944047</c:v>
                </c:pt>
                <c:pt idx="400">
                  <c:v>7717.2563001839926</c:v>
                </c:pt>
                <c:pt idx="401">
                  <c:v>7718.4962917961302</c:v>
                </c:pt>
                <c:pt idx="402">
                  <c:v>7719.7231656442209</c:v>
                </c:pt>
                <c:pt idx="403">
                  <c:v>7720.9370584479339</c:v>
                </c:pt>
                <c:pt idx="404">
                  <c:v>7722.1381055456823</c:v>
                </c:pt>
                <c:pt idx="405">
                  <c:v>7723.3264409070898</c:v>
                </c:pt>
                <c:pt idx="406">
                  <c:v>7724.5021971464566</c:v>
                </c:pt>
                <c:pt idx="407">
                  <c:v>7725.6655055349947</c:v>
                </c:pt>
                <c:pt idx="408">
                  <c:v>7726.8164960140266</c:v>
                </c:pt>
                <c:pt idx="409">
                  <c:v>7727.9552972079709</c:v>
                </c:pt>
                <c:pt idx="410">
                  <c:v>7729.0820364365554</c:v>
                </c:pt>
                <c:pt idx="411">
                  <c:v>7730.1968397265427</c:v>
                </c:pt>
                <c:pt idx="412">
                  <c:v>7731.2998318251985</c:v>
                </c:pt>
                <c:pt idx="413">
                  <c:v>7732.3911362120134</c:v>
                </c:pt>
                <c:pt idx="414">
                  <c:v>7733.4708751104226</c:v>
                </c:pt>
                <c:pt idx="415">
                  <c:v>7734.5391695005346</c:v>
                </c:pt>
                <c:pt idx="416">
                  <c:v>7735.5961391303445</c:v>
                </c:pt>
                <c:pt idx="417">
                  <c:v>7736.6419025279611</c:v>
                </c:pt>
                <c:pt idx="418">
                  <c:v>7737.6765770133261</c:v>
                </c:pt>
                <c:pt idx="419">
                  <c:v>7738.7002787101983</c:v>
                </c:pt>
                <c:pt idx="420">
                  <c:v>7739.7131225566027</c:v>
                </c:pt>
                <c:pt idx="421">
                  <c:v>7740.7152223170824</c:v>
                </c:pt>
                <c:pt idx="422">
                  <c:v>7741.7066905946485</c:v>
                </c:pt>
                <c:pt idx="423">
                  <c:v>7742.687638840518</c:v>
                </c:pt>
                <c:pt idx="424">
                  <c:v>7743.6581773658336</c:v>
                </c:pt>
                <c:pt idx="425">
                  <c:v>7744.6184153533786</c:v>
                </c:pt>
                <c:pt idx="426">
                  <c:v>7745.5684608680713</c:v>
                </c:pt>
                <c:pt idx="427">
                  <c:v>7746.5084208674198</c:v>
                </c:pt>
                <c:pt idx="428">
                  <c:v>7747.4384012130076</c:v>
                </c:pt>
                <c:pt idx="429">
                  <c:v>7748.3585066807154</c:v>
                </c:pt>
                <c:pt idx="430">
                  <c:v>7749.2688409714465</c:v>
                </c:pt>
                <c:pt idx="431">
                  <c:v>7750.1695067218488</c:v>
                </c:pt>
                <c:pt idx="432">
                  <c:v>7751.0606055140524</c:v>
                </c:pt>
                <c:pt idx="433">
                  <c:v>7751.9422378866266</c:v>
                </c:pt>
                <c:pt idx="434">
                  <c:v>7752.81450334482</c:v>
                </c:pt>
                <c:pt idx="435">
                  <c:v>7753.6775003702869</c:v>
                </c:pt>
                <c:pt idx="436">
                  <c:v>7754.5313264308043</c:v>
                </c:pt>
                <c:pt idx="437">
                  <c:v>7755.3760779910053</c:v>
                </c:pt>
                <c:pt idx="438">
                  <c:v>7756.211850522358</c:v>
                </c:pt>
                <c:pt idx="439">
                  <c:v>7757.0387385128797</c:v>
                </c:pt>
                <c:pt idx="440">
                  <c:v>7757.8568354758836</c:v>
                </c:pt>
                <c:pt idx="441">
                  <c:v>7758.6662339601935</c:v>
                </c:pt>
                <c:pt idx="442">
                  <c:v>7759.4670255598676</c:v>
                </c:pt>
                <c:pt idx="443">
                  <c:v>7760.2593009231923</c:v>
                </c:pt>
                <c:pt idx="444">
                  <c:v>7761.0431497628942</c:v>
                </c:pt>
                <c:pt idx="445">
                  <c:v>7761.8186608646274</c:v>
                </c:pt>
                <c:pt idx="446">
                  <c:v>7762.5859220964512</c:v>
                </c:pt>
                <c:pt idx="447">
                  <c:v>7763.3450204175488</c:v>
                </c:pt>
                <c:pt idx="448">
                  <c:v>7764.0960418877266</c:v>
                </c:pt>
                <c:pt idx="449">
                  <c:v>7764.8390716763697</c:v>
                </c:pt>
                <c:pt idx="450">
                  <c:v>7765.5741940706912</c:v>
                </c:pt>
                <c:pt idx="451">
                  <c:v>7766.3014924851959</c:v>
                </c:pt>
                <c:pt idx="452">
                  <c:v>7767.0210494701714</c:v>
                </c:pt>
                <c:pt idx="453">
                  <c:v>7767.7329467201589</c:v>
                </c:pt>
                <c:pt idx="454">
                  <c:v>7768.4372650829409</c:v>
                </c:pt>
                <c:pt idx="455">
                  <c:v>7769.1340845672676</c:v>
                </c:pt>
                <c:pt idx="456">
                  <c:v>7769.8234843518358</c:v>
                </c:pt>
                <c:pt idx="457">
                  <c:v>7770.505542793021</c:v>
                </c:pt>
                <c:pt idx="458">
                  <c:v>7771.1803374336123</c:v>
                </c:pt>
                <c:pt idx="459">
                  <c:v>7771.8479450112836</c:v>
                </c:pt>
                <c:pt idx="460">
                  <c:v>7772.508441465583</c:v>
                </c:pt>
                <c:pt idx="461">
                  <c:v>7773.16190194716</c:v>
                </c:pt>
                <c:pt idx="462">
                  <c:v>7773.8084008255</c:v>
                </c:pt>
                <c:pt idx="463">
                  <c:v>7774.4480116954001</c:v>
                </c:pt>
                <c:pt idx="464">
                  <c:v>7775.0808073859616</c:v>
                </c:pt>
                <c:pt idx="465">
                  <c:v>7775.7068599685563</c:v>
                </c:pt>
                <c:pt idx="466">
                  <c:v>7776.3262407635748</c:v>
                </c:pt>
                <c:pt idx="467">
                  <c:v>7776.9390203488956</c:v>
                </c:pt>
                <c:pt idx="468">
                  <c:v>7777.5452685666296</c:v>
                </c:pt>
                <c:pt idx="469">
                  <c:v>7778.145054530587</c:v>
                </c:pt>
                <c:pt idx="470">
                  <c:v>7778.7384466347758</c:v>
                </c:pt>
                <c:pt idx="471">
                  <c:v>7779.3255125593769</c:v>
                </c:pt>
                <c:pt idx="472">
                  <c:v>7779.9063192774775</c:v>
                </c:pt>
                <c:pt idx="473">
                  <c:v>7780.4809330638063</c:v>
                </c:pt>
                <c:pt idx="474">
                  <c:v>7781.0494195019664</c:v>
                </c:pt>
                <c:pt idx="475">
                  <c:v>7781.6118434896634</c:v>
                </c:pt>
                <c:pt idx="476">
                  <c:v>7782.1682692462</c:v>
                </c:pt>
                <c:pt idx="477">
                  <c:v>7782.7187603207003</c:v>
                </c:pt>
                <c:pt idx="478">
                  <c:v>7783.2633795978481</c:v>
                </c:pt>
                <c:pt idx="479">
                  <c:v>7783.8021893046189</c:v>
                </c:pt>
                <c:pt idx="480">
                  <c:v>7784.3352510172672</c:v>
                </c:pt>
                <c:pt idx="481">
                  <c:v>7784.862625667809</c:v>
                </c:pt>
                <c:pt idx="482">
                  <c:v>7785.3843735502569</c:v>
                </c:pt>
                <c:pt idx="483">
                  <c:v>7785.9005543276053</c:v>
                </c:pt>
                <c:pt idx="484">
                  <c:v>7786.4112270383121</c:v>
                </c:pt>
                <c:pt idx="485">
                  <c:v>7786.9164501025352</c:v>
                </c:pt>
                <c:pt idx="486">
                  <c:v>7787.4162813283729</c:v>
                </c:pt>
                <c:pt idx="487">
                  <c:v>7787.9107779170945</c:v>
                </c:pt>
                <c:pt idx="488">
                  <c:v>7788.3999964716249</c:v>
                </c:pt>
                <c:pt idx="489">
                  <c:v>7788.8839930017821</c:v>
                </c:pt>
                <c:pt idx="490">
                  <c:v>7789.3628229287588</c:v>
                </c:pt>
                <c:pt idx="491">
                  <c:v>7789.8365410928691</c:v>
                </c:pt>
                <c:pt idx="492">
                  <c:v>7790.3052017590226</c:v>
                </c:pt>
                <c:pt idx="493">
                  <c:v>7790.7688586219665</c:v>
                </c:pt>
                <c:pt idx="494">
                  <c:v>7791.2275648135237</c:v>
                </c:pt>
                <c:pt idx="495">
                  <c:v>7791.6813729078194</c:v>
                </c:pt>
                <c:pt idx="496">
                  <c:v>7792.1303349257823</c:v>
                </c:pt>
                <c:pt idx="497">
                  <c:v>7792.5745023426198</c:v>
                </c:pt>
                <c:pt idx="498">
                  <c:v>7793.0139260925553</c:v>
                </c:pt>
                <c:pt idx="499">
                  <c:v>7793.4486565740735</c:v>
                </c:pt>
                <c:pt idx="500">
                  <c:v>7793.8787436561543</c:v>
                </c:pt>
                <c:pt idx="501">
                  <c:v>7794.3042366829995</c:v>
                </c:pt>
                <c:pt idx="502">
                  <c:v>7794.7251844802895</c:v>
                </c:pt>
                <c:pt idx="503">
                  <c:v>7795.1416353596496</c:v>
                </c:pt>
                <c:pt idx="504">
                  <c:v>7795.5536371244098</c:v>
                </c:pt>
                <c:pt idx="505">
                  <c:v>7795.9612370748191</c:v>
                </c:pt>
                <c:pt idx="506">
                  <c:v>7796.3644820132995</c:v>
                </c:pt>
                <c:pt idx="507">
                  <c:v>7796.7634182496831</c:v>
                </c:pt>
                <c:pt idx="508">
                  <c:v>7797.1580916054418</c:v>
                </c:pt>
                <c:pt idx="509">
                  <c:v>7797.5485474204306</c:v>
                </c:pt>
                <c:pt idx="510">
                  <c:v>7797.9348305558769</c:v>
                </c:pt>
                <c:pt idx="511">
                  <c:v>7798.3169853998697</c:v>
                </c:pt>
                <c:pt idx="512">
                  <c:v>7798.6950558735898</c:v>
                </c:pt>
                <c:pt idx="513">
                  <c:v>7799.0690854348104</c:v>
                </c:pt>
                <c:pt idx="514">
                  <c:v>7799.4391170831286</c:v>
                </c:pt>
                <c:pt idx="515">
                  <c:v>7799.8051933647002</c:v>
                </c:pt>
                <c:pt idx="516">
                  <c:v>7800.1673563769937</c:v>
                </c:pt>
                <c:pt idx="517">
                  <c:v>7800.5256477730109</c:v>
                </c:pt>
                <c:pt idx="518">
                  <c:v>7800.8801087660422</c:v>
                </c:pt>
                <c:pt idx="519">
                  <c:v>7801.2307801346451</c:v>
                </c:pt>
                <c:pt idx="520">
                  <c:v>7801.5777022268867</c:v>
                </c:pt>
                <c:pt idx="521">
                  <c:v>7801.9209149653352</c:v>
                </c:pt>
                <c:pt idx="522">
                  <c:v>7802.2604578505488</c:v>
                </c:pt>
                <c:pt idx="523">
                  <c:v>7802.5963699653121</c:v>
                </c:pt>
                <c:pt idx="524">
                  <c:v>7802.9286899801309</c:v>
                </c:pt>
                <c:pt idx="525">
                  <c:v>7803.25745615697</c:v>
                </c:pt>
                <c:pt idx="526">
                  <c:v>7803.5827063534889</c:v>
                </c:pt>
                <c:pt idx="527">
                  <c:v>7803.9044780267941</c:v>
                </c:pt>
                <c:pt idx="528">
                  <c:v>7804.2228082381635</c:v>
                </c:pt>
                <c:pt idx="529">
                  <c:v>7804.5377336572992</c:v>
                </c:pt>
                <c:pt idx="530">
                  <c:v>7804.8492905658095</c:v>
                </c:pt>
                <c:pt idx="531">
                  <c:v>7805.1575148617085</c:v>
                </c:pt>
                <c:pt idx="532">
                  <c:v>7805.4624420628943</c:v>
                </c:pt>
                <c:pt idx="533">
                  <c:v>7805.764107312154</c:v>
                </c:pt>
                <c:pt idx="534">
                  <c:v>7806.062545380144</c:v>
                </c:pt>
                <c:pt idx="535">
                  <c:v>7806.3577906693845</c:v>
                </c:pt>
                <c:pt idx="536">
                  <c:v>7806.649877218746</c:v>
                </c:pt>
                <c:pt idx="537">
                  <c:v>7806.9388387057006</c:v>
                </c:pt>
                <c:pt idx="538">
                  <c:v>7807.2247084518094</c:v>
                </c:pt>
                <c:pt idx="539">
                  <c:v>7807.5075194262026</c:v>
                </c:pt>
                <c:pt idx="540">
                  <c:v>7807.7873042480851</c:v>
                </c:pt>
                <c:pt idx="541">
                  <c:v>7808.0640951917239</c:v>
                </c:pt>
                <c:pt idx="542">
                  <c:v>7808.3379241886851</c:v>
                </c:pt>
                <c:pt idx="543">
                  <c:v>7808.6088228323351</c:v>
                </c:pt>
                <c:pt idx="544">
                  <c:v>7808.8768223820625</c:v>
                </c:pt>
                <c:pt idx="545">
                  <c:v>7809.1419537652973</c:v>
                </c:pt>
                <c:pt idx="546">
                  <c:v>7809.4042475814867</c:v>
                </c:pt>
                <c:pt idx="547">
                  <c:v>7809.6637341058313</c:v>
                </c:pt>
                <c:pt idx="548">
                  <c:v>7809.9204432927881</c:v>
                </c:pt>
                <c:pt idx="549">
                  <c:v>7810.1744047790653</c:v>
                </c:pt>
                <c:pt idx="550">
                  <c:v>7810.4256478866055</c:v>
                </c:pt>
                <c:pt idx="551">
                  <c:v>7810.6742016265789</c:v>
                </c:pt>
                <c:pt idx="552">
                  <c:v>7810.9200947026247</c:v>
                </c:pt>
                <c:pt idx="553">
                  <c:v>7811.1633555136086</c:v>
                </c:pt>
                <c:pt idx="554">
                  <c:v>7811.4040121568432</c:v>
                </c:pt>
                <c:pt idx="555">
                  <c:v>7811.6420924313443</c:v>
                </c:pt>
                <c:pt idx="556">
                  <c:v>7811.8776238418186</c:v>
                </c:pt>
                <c:pt idx="557">
                  <c:v>7812.1106336009098</c:v>
                </c:pt>
                <c:pt idx="558">
                  <c:v>7812.3411486314408</c:v>
                </c:pt>
                <c:pt idx="559">
                  <c:v>7812.5691955706507</c:v>
                </c:pt>
                <c:pt idx="560">
                  <c:v>7812.7948007734485</c:v>
                </c:pt>
                <c:pt idx="561">
                  <c:v>7813.0179903146427</c:v>
                </c:pt>
                <c:pt idx="562">
                  <c:v>7813.2387899919486</c:v>
                </c:pt>
                <c:pt idx="563">
                  <c:v>7813.4572253287215</c:v>
                </c:pt>
                <c:pt idx="564">
                  <c:v>7813.6733215777003</c:v>
                </c:pt>
                <c:pt idx="565">
                  <c:v>7813.887103723011</c:v>
                </c:pt>
                <c:pt idx="566">
                  <c:v>7814.0985964833962</c:v>
                </c:pt>
                <c:pt idx="567">
                  <c:v>7814.3078243149657</c:v>
                </c:pt>
                <c:pt idx="568">
                  <c:v>7814.5148114131925</c:v>
                </c:pt>
                <c:pt idx="569">
                  <c:v>7814.7195817171514</c:v>
                </c:pt>
                <c:pt idx="570">
                  <c:v>7814.9221589115132</c:v>
                </c:pt>
                <c:pt idx="571">
                  <c:v>7815.1225664287876</c:v>
                </c:pt>
                <c:pt idx="572">
                  <c:v>7815.3208274518265</c:v>
                </c:pt>
                <c:pt idx="573">
                  <c:v>7815.5169649173076</c:v>
                </c:pt>
                <c:pt idx="574">
                  <c:v>7815.7110015184744</c:v>
                </c:pt>
                <c:pt idx="575">
                  <c:v>7815.9029597063927</c:v>
                </c:pt>
                <c:pt idx="576">
                  <c:v>7816.0928616934434</c:v>
                </c:pt>
                <c:pt idx="577">
                  <c:v>7816.2807294565482</c:v>
                </c:pt>
                <c:pt idx="578">
                  <c:v>7816.4665847379438</c:v>
                </c:pt>
                <c:pt idx="579">
                  <c:v>7816.6504490478956</c:v>
                </c:pt>
                <c:pt idx="580">
                  <c:v>7816.832343668968</c:v>
                </c:pt>
                <c:pt idx="581">
                  <c:v>7817.0122896572457</c:v>
                </c:pt>
                <c:pt idx="582">
                  <c:v>7817.1903078443484</c:v>
                </c:pt>
                <c:pt idx="583">
                  <c:v>7817.3664188396624</c:v>
                </c:pt>
                <c:pt idx="584">
                  <c:v>7817.540643033587</c:v>
                </c:pt>
                <c:pt idx="585">
                  <c:v>7817.713000599786</c:v>
                </c:pt>
                <c:pt idx="586">
                  <c:v>7817.8835114961721</c:v>
                </c:pt>
                <c:pt idx="587">
                  <c:v>7818.0521954689102</c:v>
                </c:pt>
                <c:pt idx="588">
                  <c:v>7818.2190720536582</c:v>
                </c:pt>
                <c:pt idx="589">
                  <c:v>7818.3841605775615</c:v>
                </c:pt>
                <c:pt idx="590">
                  <c:v>7818.5474801622495</c:v>
                </c:pt>
                <c:pt idx="591">
                  <c:v>7818.7090497258259</c:v>
                </c:pt>
                <c:pt idx="592">
                  <c:v>7818.8688879853735</c:v>
                </c:pt>
                <c:pt idx="593">
                  <c:v>7819.0270134576867</c:v>
                </c:pt>
                <c:pt idx="594">
                  <c:v>7819.1834444622764</c:v>
                </c:pt>
                <c:pt idx="595">
                  <c:v>7819.338199123612</c:v>
                </c:pt>
                <c:pt idx="596">
                  <c:v>7819.4912953723688</c:v>
                </c:pt>
                <c:pt idx="597">
                  <c:v>7819.642750949165</c:v>
                </c:pt>
                <c:pt idx="598">
                  <c:v>7819.7925834055641</c:v>
                </c:pt>
                <c:pt idx="599">
                  <c:v>7819.9408101055687</c:v>
                </c:pt>
                <c:pt idx="600">
                  <c:v>7820.0874482283643</c:v>
                </c:pt>
                <c:pt idx="601">
                  <c:v>7820.2325147698202</c:v>
                </c:pt>
                <c:pt idx="602">
                  <c:v>7820.3760265442279</c:v>
                </c:pt>
                <c:pt idx="603">
                  <c:v>7820.5180001870531</c:v>
                </c:pt>
                <c:pt idx="604">
                  <c:v>7820.6584521561717</c:v>
                </c:pt>
                <c:pt idx="605">
                  <c:v>7820.7973987333799</c:v>
                </c:pt>
                <c:pt idx="606">
                  <c:v>7820.934856027623</c:v>
                </c:pt>
                <c:pt idx="607">
                  <c:v>7821.0708399765035</c:v>
                </c:pt>
                <c:pt idx="608">
                  <c:v>7821.2053663470215</c:v>
                </c:pt>
                <c:pt idx="609">
                  <c:v>7821.3384507375731</c:v>
                </c:pt>
                <c:pt idx="610">
                  <c:v>7821.4701085809438</c:v>
                </c:pt>
                <c:pt idx="611">
                  <c:v>7821.6003551448066</c:v>
                </c:pt>
                <c:pt idx="612">
                  <c:v>7821.7292055332173</c:v>
                </c:pt>
                <c:pt idx="613">
                  <c:v>7821.856674690107</c:v>
                </c:pt>
                <c:pt idx="614">
                  <c:v>7821.9827773995357</c:v>
                </c:pt>
                <c:pt idx="615">
                  <c:v>7822.107528287931</c:v>
                </c:pt>
                <c:pt idx="616">
                  <c:v>7822.230941825831</c:v>
                </c:pt>
                <c:pt idx="617">
                  <c:v>7822.3530323288969</c:v>
                </c:pt>
                <c:pt idx="618">
                  <c:v>7822.4738139603905</c:v>
                </c:pt>
                <c:pt idx="619">
                  <c:v>7822.5933007319354</c:v>
                </c:pt>
                <c:pt idx="620">
                  <c:v>7822.7115065059952</c:v>
                </c:pt>
                <c:pt idx="621">
                  <c:v>7822.8284449971425</c:v>
                </c:pt>
                <c:pt idx="622">
                  <c:v>7822.9441297730391</c:v>
                </c:pt>
                <c:pt idx="623">
                  <c:v>7823.0585742566836</c:v>
                </c:pt>
                <c:pt idx="624">
                  <c:v>7823.1717917276628</c:v>
                </c:pt>
                <c:pt idx="625">
                  <c:v>7823.2837953236512</c:v>
                </c:pt>
                <c:pt idx="626">
                  <c:v>7823.3945980426452</c:v>
                </c:pt>
                <c:pt idx="627">
                  <c:v>7823.5042127437218</c:v>
                </c:pt>
                <c:pt idx="628">
                  <c:v>7823.6126521480255</c:v>
                </c:pt>
                <c:pt idx="629">
                  <c:v>7823.7199288407764</c:v>
                </c:pt>
                <c:pt idx="630">
                  <c:v>7823.8260552735019</c:v>
                </c:pt>
                <c:pt idx="631">
                  <c:v>7823.9310437645499</c:v>
                </c:pt>
                <c:pt idx="632">
                  <c:v>7824.0349065000719</c:v>
                </c:pt>
                <c:pt idx="633">
                  <c:v>7824.1376555365268</c:v>
                </c:pt>
                <c:pt idx="634">
                  <c:v>7824.2393028016731</c:v>
                </c:pt>
                <c:pt idx="635">
                  <c:v>7824.3398600958217</c:v>
                </c:pt>
                <c:pt idx="636">
                  <c:v>7824.4393390928253</c:v>
                </c:pt>
                <c:pt idx="637">
                  <c:v>7824.5377513415879</c:v>
                </c:pt>
                <c:pt idx="638">
                  <c:v>7824.6351082680449</c:v>
                </c:pt>
                <c:pt idx="639">
                  <c:v>7824.7314211761686</c:v>
                </c:pt>
                <c:pt idx="640">
                  <c:v>7824.8267012487195</c:v>
                </c:pt>
                <c:pt idx="641">
                  <c:v>7824.9209595499806</c:v>
                </c:pt>
                <c:pt idx="642">
                  <c:v>7825.0142070252723</c:v>
                </c:pt>
                <c:pt idx="643">
                  <c:v>7825.1064545021809</c:v>
                </c:pt>
                <c:pt idx="644">
                  <c:v>7825.1977126938209</c:v>
                </c:pt>
                <c:pt idx="645">
                  <c:v>7825.2879921978219</c:v>
                </c:pt>
                <c:pt idx="646">
                  <c:v>7825.3773034990809</c:v>
                </c:pt>
                <c:pt idx="647">
                  <c:v>7825.4656569697572</c:v>
                </c:pt>
                <c:pt idx="648">
                  <c:v>7825.5530628710221</c:v>
                </c:pt>
                <c:pt idx="649">
                  <c:v>7825.6395313560497</c:v>
                </c:pt>
                <c:pt idx="650">
                  <c:v>7825.7250724685218</c:v>
                </c:pt>
                <c:pt idx="651">
                  <c:v>7825.809696143624</c:v>
                </c:pt>
                <c:pt idx="652">
                  <c:v>7825.893412211537</c:v>
                </c:pt>
                <c:pt idx="653">
                  <c:v>7825.9762303971938</c:v>
                </c:pt>
                <c:pt idx="654">
                  <c:v>7826.0581603207665</c:v>
                </c:pt>
                <c:pt idx="655">
                  <c:v>7826.1392115006674</c:v>
                </c:pt>
                <c:pt idx="656">
                  <c:v>7826.2193933530543</c:v>
                </c:pt>
                <c:pt idx="657">
                  <c:v>7826.2987151928182</c:v>
                </c:pt>
                <c:pt idx="658">
                  <c:v>7826.3771862358308</c:v>
                </c:pt>
                <c:pt idx="659">
                  <c:v>7826.4548155991988</c:v>
                </c:pt>
                <c:pt idx="660">
                  <c:v>7826.531612302505</c:v>
                </c:pt>
                <c:pt idx="661">
                  <c:v>7826.607585269312</c:v>
                </c:pt>
                <c:pt idx="662">
                  <c:v>7826.6827433271519</c:v>
                </c:pt>
                <c:pt idx="663">
                  <c:v>7826.7570952092856</c:v>
                </c:pt>
                <c:pt idx="664">
                  <c:v>7826.8306495554325</c:v>
                </c:pt>
                <c:pt idx="665">
                  <c:v>7826.903414912791</c:v>
                </c:pt>
                <c:pt idx="666">
                  <c:v>7826.9753997372663</c:v>
                </c:pt>
                <c:pt idx="667">
                  <c:v>7827.0466123947253</c:v>
                </c:pt>
                <c:pt idx="668">
                  <c:v>7827.1170611610023</c:v>
                </c:pt>
                <c:pt idx="669">
                  <c:v>7827.1867542233786</c:v>
                </c:pt>
                <c:pt idx="670">
                  <c:v>7827.2556996821013</c:v>
                </c:pt>
                <c:pt idx="671">
                  <c:v>7827.3239055498625</c:v>
                </c:pt>
                <c:pt idx="672">
                  <c:v>7827.3913797543146</c:v>
                </c:pt>
                <c:pt idx="673">
                  <c:v>7827.4581301380495</c:v>
                </c:pt>
                <c:pt idx="674">
                  <c:v>7827.5241644588659</c:v>
                </c:pt>
                <c:pt idx="675">
                  <c:v>7827.5894903932476</c:v>
                </c:pt>
                <c:pt idx="676">
                  <c:v>7827.6541155346276</c:v>
                </c:pt>
                <c:pt idx="677">
                  <c:v>7827.7180473943781</c:v>
                </c:pt>
                <c:pt idx="678">
                  <c:v>7827.781293405058</c:v>
                </c:pt>
                <c:pt idx="679">
                  <c:v>7827.8438609189143</c:v>
                </c:pt>
                <c:pt idx="680">
                  <c:v>7827.9057572091297</c:v>
                </c:pt>
                <c:pt idx="681">
                  <c:v>7827.9669894713197</c:v>
                </c:pt>
                <c:pt idx="682">
                  <c:v>7828.0275648240286</c:v>
                </c:pt>
                <c:pt idx="683">
                  <c:v>7828.0874903099793</c:v>
                </c:pt>
                <c:pt idx="684">
                  <c:v>7828.1467728965736</c:v>
                </c:pt>
                <c:pt idx="685">
                  <c:v>7828.2054194756383</c:v>
                </c:pt>
                <c:pt idx="686">
                  <c:v>7828.2634368654199</c:v>
                </c:pt>
                <c:pt idx="687">
                  <c:v>7828.3208318123443</c:v>
                </c:pt>
                <c:pt idx="688">
                  <c:v>7828.3776109899964</c:v>
                </c:pt>
                <c:pt idx="689">
                  <c:v>7828.4337809998851</c:v>
                </c:pt>
                <c:pt idx="690">
                  <c:v>7828.489348373434</c:v>
                </c:pt>
                <c:pt idx="691">
                  <c:v>7828.5443195717344</c:v>
                </c:pt>
                <c:pt idx="692">
                  <c:v>7828.5987009870314</c:v>
                </c:pt>
                <c:pt idx="693">
                  <c:v>7828.6524989429863</c:v>
                </c:pt>
                <c:pt idx="694">
                  <c:v>7828.705719695422</c:v>
                </c:pt>
                <c:pt idx="695">
                  <c:v>7828.7583694343111</c:v>
                </c:pt>
                <c:pt idx="696">
                  <c:v>7828.8104542817891</c:v>
                </c:pt>
                <c:pt idx="697">
                  <c:v>7828.8619802941412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139976"/>
        <c:axId val="375141152"/>
      </c:scatterChart>
      <c:valAx>
        <c:axId val="376236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Distance (mi)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137232"/>
        <c:crosses val="autoZero"/>
        <c:crossBetween val="midCat"/>
      </c:valAx>
      <c:valAx>
        <c:axId val="37513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Velocity</a:t>
                </a:r>
                <a:r>
                  <a:rPr lang="en-GB" baseline="0"/>
                  <a:t> (mph)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236000"/>
        <c:crosses val="autoZero"/>
        <c:crossBetween val="midCat"/>
      </c:valAx>
      <c:valAx>
        <c:axId val="375141152"/>
        <c:scaling>
          <c:orientation val="minMax"/>
          <c:max val="80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139976"/>
        <c:crosses val="max"/>
        <c:crossBetween val="midCat"/>
      </c:valAx>
      <c:valAx>
        <c:axId val="3751399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514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Gear Ratios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Gearing!$G$3:$G$7</c:f>
              <c:numCache>
                <c:formatCode>General</c:formatCode>
                <c:ptCount val="5"/>
                <c:pt idx="0">
                  <c:v>4.7311863298575787</c:v>
                </c:pt>
                <c:pt idx="1">
                  <c:v>3.1231410942392852</c:v>
                </c:pt>
                <c:pt idx="2">
                  <c:v>2.527779032177309</c:v>
                </c:pt>
                <c:pt idx="3">
                  <c:v>2.1538318005708352</c:v>
                </c:pt>
                <c:pt idx="4">
                  <c:v>1.6876141638601985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5136840"/>
        <c:axId val="375134488"/>
      </c:lineChart>
      <c:catAx>
        <c:axId val="375136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134488"/>
        <c:crosses val="autoZero"/>
        <c:auto val="1"/>
        <c:lblAlgn val="ctr"/>
        <c:lblOffset val="100"/>
        <c:noMultiLvlLbl val="0"/>
      </c:catAx>
      <c:valAx>
        <c:axId val="375134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136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Power, Torque</a:t>
            </a:r>
            <a:r>
              <a:rPr lang="en-GB" baseline="0"/>
              <a:t> Curves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Engine!$B$2</c:f>
              <c:strCache>
                <c:ptCount val="1"/>
                <c:pt idx="0">
                  <c:v>Corrected Torque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Engine!$A$4:$A$27</c:f>
              <c:numCache>
                <c:formatCode>General</c:formatCode>
                <c:ptCount val="2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5800</c:v>
                </c:pt>
                <c:pt idx="6">
                  <c:v>5900</c:v>
                </c:pt>
                <c:pt idx="7">
                  <c:v>6000</c:v>
                </c:pt>
                <c:pt idx="8">
                  <c:v>6100</c:v>
                </c:pt>
                <c:pt idx="9">
                  <c:v>6200</c:v>
                </c:pt>
                <c:pt idx="10">
                  <c:v>6300</c:v>
                </c:pt>
                <c:pt idx="11">
                  <c:v>6400</c:v>
                </c:pt>
                <c:pt idx="12">
                  <c:v>6500</c:v>
                </c:pt>
                <c:pt idx="13">
                  <c:v>6600</c:v>
                </c:pt>
                <c:pt idx="14">
                  <c:v>6700</c:v>
                </c:pt>
                <c:pt idx="15">
                  <c:v>6800</c:v>
                </c:pt>
                <c:pt idx="16">
                  <c:v>6900</c:v>
                </c:pt>
                <c:pt idx="17">
                  <c:v>7000</c:v>
                </c:pt>
                <c:pt idx="18">
                  <c:v>7100</c:v>
                </c:pt>
                <c:pt idx="19">
                  <c:v>7200</c:v>
                </c:pt>
                <c:pt idx="20">
                  <c:v>7300</c:v>
                </c:pt>
                <c:pt idx="21">
                  <c:v>7400</c:v>
                </c:pt>
                <c:pt idx="22">
                  <c:v>7500</c:v>
                </c:pt>
                <c:pt idx="23">
                  <c:v>8200.5</c:v>
                </c:pt>
              </c:numCache>
            </c:numRef>
          </c:xVal>
          <c:yVal>
            <c:numRef>
              <c:f>Engine!$B$4:$B$27</c:f>
              <c:numCache>
                <c:formatCode>General</c:formatCode>
                <c:ptCount val="24"/>
                <c:pt idx="0">
                  <c:v>380</c:v>
                </c:pt>
                <c:pt idx="1">
                  <c:v>430</c:v>
                </c:pt>
                <c:pt idx="2">
                  <c:v>470</c:v>
                </c:pt>
                <c:pt idx="3">
                  <c:v>495</c:v>
                </c:pt>
                <c:pt idx="4">
                  <c:v>510</c:v>
                </c:pt>
                <c:pt idx="5">
                  <c:v>517</c:v>
                </c:pt>
                <c:pt idx="6">
                  <c:v>514.9</c:v>
                </c:pt>
                <c:pt idx="7">
                  <c:v>517.1</c:v>
                </c:pt>
                <c:pt idx="8">
                  <c:v>521.20000000000005</c:v>
                </c:pt>
                <c:pt idx="9">
                  <c:v>524.79999999999995</c:v>
                </c:pt>
                <c:pt idx="10">
                  <c:v>527.70000000000005</c:v>
                </c:pt>
                <c:pt idx="11">
                  <c:v>530.6</c:v>
                </c:pt>
                <c:pt idx="12">
                  <c:v>534.4</c:v>
                </c:pt>
                <c:pt idx="13">
                  <c:v>538.29999999999995</c:v>
                </c:pt>
                <c:pt idx="14">
                  <c:v>540.9</c:v>
                </c:pt>
                <c:pt idx="15">
                  <c:v>541.6</c:v>
                </c:pt>
                <c:pt idx="16">
                  <c:v>540.4</c:v>
                </c:pt>
                <c:pt idx="17">
                  <c:v>538</c:v>
                </c:pt>
                <c:pt idx="18">
                  <c:v>535.1</c:v>
                </c:pt>
                <c:pt idx="19">
                  <c:v>531.6</c:v>
                </c:pt>
                <c:pt idx="20">
                  <c:v>526.79999999999995</c:v>
                </c:pt>
                <c:pt idx="21">
                  <c:v>521</c:v>
                </c:pt>
                <c:pt idx="22">
                  <c:v>514.5</c:v>
                </c:pt>
                <c:pt idx="23">
                  <c:v>498.9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Engine!$C$2</c:f>
              <c:strCache>
                <c:ptCount val="1"/>
                <c:pt idx="0">
                  <c:v>Corrected Power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Engine!$A$4:$A$28</c:f>
              <c:numCache>
                <c:formatCode>General</c:formatCode>
                <c:ptCount val="2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5800</c:v>
                </c:pt>
                <c:pt idx="6">
                  <c:v>5900</c:v>
                </c:pt>
                <c:pt idx="7">
                  <c:v>6000</c:v>
                </c:pt>
                <c:pt idx="8">
                  <c:v>6100</c:v>
                </c:pt>
                <c:pt idx="9">
                  <c:v>6200</c:v>
                </c:pt>
                <c:pt idx="10">
                  <c:v>6300</c:v>
                </c:pt>
                <c:pt idx="11">
                  <c:v>6400</c:v>
                </c:pt>
                <c:pt idx="12">
                  <c:v>6500</c:v>
                </c:pt>
                <c:pt idx="13">
                  <c:v>6600</c:v>
                </c:pt>
                <c:pt idx="14">
                  <c:v>6700</c:v>
                </c:pt>
                <c:pt idx="15">
                  <c:v>6800</c:v>
                </c:pt>
                <c:pt idx="16">
                  <c:v>6900</c:v>
                </c:pt>
                <c:pt idx="17">
                  <c:v>7000</c:v>
                </c:pt>
                <c:pt idx="18">
                  <c:v>7100</c:v>
                </c:pt>
                <c:pt idx="19">
                  <c:v>7200</c:v>
                </c:pt>
                <c:pt idx="20">
                  <c:v>7300</c:v>
                </c:pt>
                <c:pt idx="21">
                  <c:v>7400</c:v>
                </c:pt>
                <c:pt idx="22">
                  <c:v>7500</c:v>
                </c:pt>
                <c:pt idx="23">
                  <c:v>8200.5</c:v>
                </c:pt>
              </c:numCache>
            </c:numRef>
          </c:xVal>
          <c:yVal>
            <c:numRef>
              <c:f>Engine!$C$4:$C$28</c:f>
              <c:numCache>
                <c:formatCode>General</c:formatCode>
                <c:ptCount val="25"/>
                <c:pt idx="0">
                  <c:v>72.353389185072359</c:v>
                </c:pt>
                <c:pt idx="1">
                  <c:v>163.74714394516374</c:v>
                </c:pt>
                <c:pt idx="2">
                  <c:v>268.46915460776847</c:v>
                </c:pt>
                <c:pt idx="3">
                  <c:v>376.999238385377</c:v>
                </c:pt>
                <c:pt idx="4">
                  <c:v>485.52932216298552</c:v>
                </c:pt>
                <c:pt idx="5">
                  <c:v>570.9</c:v>
                </c:pt>
                <c:pt idx="6">
                  <c:v>578.4</c:v>
                </c:pt>
                <c:pt idx="7">
                  <c:v>590.70000000000005</c:v>
                </c:pt>
                <c:pt idx="8">
                  <c:v>605.29999999999995</c:v>
                </c:pt>
                <c:pt idx="9">
                  <c:v>619.5</c:v>
                </c:pt>
                <c:pt idx="10">
                  <c:v>633</c:v>
                </c:pt>
                <c:pt idx="11">
                  <c:v>646.5</c:v>
                </c:pt>
                <c:pt idx="12">
                  <c:v>661.4</c:v>
                </c:pt>
                <c:pt idx="13">
                  <c:v>676.5</c:v>
                </c:pt>
                <c:pt idx="14">
                  <c:v>690</c:v>
                </c:pt>
                <c:pt idx="15">
                  <c:v>701.2</c:v>
                </c:pt>
                <c:pt idx="16">
                  <c:v>710</c:v>
                </c:pt>
                <c:pt idx="17">
                  <c:v>717</c:v>
                </c:pt>
                <c:pt idx="18">
                  <c:v>723.3</c:v>
                </c:pt>
                <c:pt idx="19">
                  <c:v>728.7</c:v>
                </c:pt>
                <c:pt idx="20">
                  <c:v>732.3</c:v>
                </c:pt>
                <c:pt idx="21">
                  <c:v>734.1</c:v>
                </c:pt>
                <c:pt idx="22">
                  <c:v>734.8</c:v>
                </c:pt>
                <c:pt idx="23">
                  <c:v>778.98504379284077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138016"/>
        <c:axId val="375140368"/>
      </c:scatterChart>
      <c:valAx>
        <c:axId val="375138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140368"/>
        <c:crosses val="autoZero"/>
        <c:crossBetween val="midCat"/>
      </c:valAx>
      <c:valAx>
        <c:axId val="37514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138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571500</xdr:colOff>
      <xdr:row>9</xdr:row>
      <xdr:rowOff>28575</xdr:rowOff>
    </xdr:from>
    <xdr:to>
      <xdr:col>21</xdr:col>
      <xdr:colOff>533400</xdr:colOff>
      <xdr:row>26</xdr:row>
      <xdr:rowOff>56707</xdr:rowOff>
    </xdr:to>
    <xdr:pic>
      <xdr:nvPicPr>
        <xdr:cNvPr id="2" name="Picture 1" descr="http://www.sportscars.tv/cars42/911gt2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1950" y="1743075"/>
          <a:ext cx="9715500" cy="3276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533400</xdr:colOff>
      <xdr:row>17</xdr:row>
      <xdr:rowOff>142654</xdr:rowOff>
    </xdr:from>
    <xdr:to>
      <xdr:col>26</xdr:col>
      <xdr:colOff>0</xdr:colOff>
      <xdr:row>17</xdr:row>
      <xdr:rowOff>152400</xdr:rowOff>
    </xdr:to>
    <xdr:cxnSp macro="">
      <xdr:nvCxnSpPr>
        <xdr:cNvPr id="4" name="Straight Arrow Connector 3"/>
        <xdr:cNvCxnSpPr>
          <a:stCxn id="2" idx="3"/>
        </xdr:cNvCxnSpPr>
      </xdr:nvCxnSpPr>
      <xdr:spPr>
        <a:xfrm>
          <a:off x="13887450" y="3381154"/>
          <a:ext cx="2514600" cy="9746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17</xdr:row>
      <xdr:rowOff>142654</xdr:rowOff>
    </xdr:from>
    <xdr:to>
      <xdr:col>5</xdr:col>
      <xdr:colOff>600075</xdr:colOff>
      <xdr:row>17</xdr:row>
      <xdr:rowOff>152400</xdr:rowOff>
    </xdr:to>
    <xdr:cxnSp macro="">
      <xdr:nvCxnSpPr>
        <xdr:cNvPr id="5" name="Straight Arrow Connector 4"/>
        <xdr:cNvCxnSpPr/>
      </xdr:nvCxnSpPr>
      <xdr:spPr>
        <a:xfrm>
          <a:off x="1685925" y="3381154"/>
          <a:ext cx="2514600" cy="9746"/>
        </a:xfrm>
        <a:prstGeom prst="straightConnector1">
          <a:avLst/>
        </a:prstGeom>
        <a:ln w="57150"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295275</xdr:colOff>
      <xdr:row>2</xdr:row>
      <xdr:rowOff>123825</xdr:rowOff>
    </xdr:from>
    <xdr:to>
      <xdr:col>13</xdr:col>
      <xdr:colOff>304800</xdr:colOff>
      <xdr:row>8</xdr:row>
      <xdr:rowOff>133350</xdr:rowOff>
    </xdr:to>
    <xdr:cxnSp macro="">
      <xdr:nvCxnSpPr>
        <xdr:cNvPr id="6" name="Straight Arrow Connector 5"/>
        <xdr:cNvCxnSpPr/>
      </xdr:nvCxnSpPr>
      <xdr:spPr>
        <a:xfrm flipH="1">
          <a:off x="8772525" y="504825"/>
          <a:ext cx="9525" cy="1152525"/>
        </a:xfrm>
        <a:prstGeom prst="straightConnector1">
          <a:avLst/>
        </a:prstGeom>
        <a:ln w="57150"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4</xdr:row>
      <xdr:rowOff>23812</xdr:rowOff>
    </xdr:from>
    <xdr:to>
      <xdr:col>21</xdr:col>
      <xdr:colOff>304800</xdr:colOff>
      <xdr:row>18</xdr:row>
      <xdr:rowOff>100012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12</xdr:row>
      <xdr:rowOff>9525</xdr:rowOff>
    </xdr:from>
    <xdr:to>
      <xdr:col>14</xdr:col>
      <xdr:colOff>295275</xdr:colOff>
      <xdr:row>26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V39"/>
  <sheetViews>
    <sheetView topLeftCell="A5" workbookViewId="0">
      <selection activeCell="S38" sqref="S38"/>
    </sheetView>
  </sheetViews>
  <sheetFormatPr defaultColWidth="8.85546875" defaultRowHeight="15" x14ac:dyDescent="0.25"/>
  <cols>
    <col min="1" max="1" width="17.42578125" bestFit="1" customWidth="1"/>
    <col min="2" max="2" width="12" bestFit="1" customWidth="1"/>
  </cols>
  <sheetData>
    <row r="1" spans="1:22" x14ac:dyDescent="0.25">
      <c r="A1" t="s">
        <v>14</v>
      </c>
      <c r="B1">
        <f>B2*B4/1000</f>
        <v>296.42966993173252</v>
      </c>
      <c r="C1" t="s">
        <v>5</v>
      </c>
      <c r="D1">
        <f>CONVERT(B1,"W","HP")*1000</f>
        <v>397.51873538981636</v>
      </c>
      <c r="E1" t="s">
        <v>10</v>
      </c>
    </row>
    <row r="2" spans="1:22" x14ac:dyDescent="0.25">
      <c r="A2" t="s">
        <v>15</v>
      </c>
      <c r="B2">
        <f>CONVERT(D2,"mph", "m/sec")</f>
        <v>111.76</v>
      </c>
      <c r="C2" t="s">
        <v>6</v>
      </c>
      <c r="D2">
        <v>250</v>
      </c>
      <c r="E2" t="s">
        <v>11</v>
      </c>
    </row>
    <row r="3" spans="1:22" x14ac:dyDescent="0.25">
      <c r="A3" t="s">
        <v>16</v>
      </c>
      <c r="B3">
        <f>CONVERT(((CONVERT($B$8*$B$9,"HP","W")/(0.5*$B$7*$B5*$B$6))^(1/3)),"m/sec","mph")</f>
        <v>249.99999999999997</v>
      </c>
      <c r="C3" t="s">
        <v>11</v>
      </c>
      <c r="F3" t="s">
        <v>17</v>
      </c>
      <c r="N3" t="s">
        <v>12</v>
      </c>
    </row>
    <row r="4" spans="1:22" x14ac:dyDescent="0.25">
      <c r="A4" t="s">
        <v>4</v>
      </c>
      <c r="B4">
        <f>0.5*B7*B5*B6*B2^2</f>
        <v>2652.3771468480004</v>
      </c>
      <c r="C4" t="s">
        <v>7</v>
      </c>
      <c r="F4">
        <f>B3</f>
        <v>249.99999999999997</v>
      </c>
      <c r="G4">
        <v>0.25</v>
      </c>
      <c r="H4">
        <v>0.3</v>
      </c>
      <c r="I4">
        <v>0.35</v>
      </c>
      <c r="J4">
        <v>0.4</v>
      </c>
      <c r="K4">
        <v>0.45</v>
      </c>
      <c r="L4">
        <v>0.5</v>
      </c>
      <c r="M4">
        <v>0.55000000000000004</v>
      </c>
      <c r="N4">
        <v>0.6</v>
      </c>
      <c r="O4">
        <v>0.65</v>
      </c>
      <c r="P4">
        <v>0.7</v>
      </c>
      <c r="Q4">
        <v>0.75</v>
      </c>
      <c r="R4">
        <v>0.8</v>
      </c>
      <c r="S4">
        <v>0.85</v>
      </c>
      <c r="T4">
        <v>0.9</v>
      </c>
      <c r="U4">
        <v>0.95</v>
      </c>
      <c r="V4">
        <v>1</v>
      </c>
    </row>
    <row r="5" spans="1:22" x14ac:dyDescent="0.25">
      <c r="A5" t="s">
        <v>3</v>
      </c>
      <c r="B5">
        <v>0.39</v>
      </c>
      <c r="E5" t="s">
        <v>0</v>
      </c>
      <c r="F5">
        <v>0.15</v>
      </c>
      <c r="G5" s="1">
        <f t="dataTable" ref="G5:V39" dt2D="1" dtr="1" r1="B9" r2="B5"/>
        <v>253.81575994373077</v>
      </c>
      <c r="H5" s="1">
        <v>269.71949229780188</v>
      </c>
      <c r="I5" s="1">
        <v>283.94088397503793</v>
      </c>
      <c r="J5" s="1">
        <v>296.86471372537892</v>
      </c>
      <c r="K5" s="1">
        <v>308.75174432754761</v>
      </c>
      <c r="L5" s="1">
        <v>319.78781874817031</v>
      </c>
      <c r="M5" s="1">
        <v>330.11060645890109</v>
      </c>
      <c r="N5" s="1">
        <v>339.82526591295891</v>
      </c>
      <c r="O5" s="1">
        <v>349.01414947138795</v>
      </c>
      <c r="P5" s="1">
        <v>357.74309664590805</v>
      </c>
      <c r="Q5" s="1">
        <v>366.06567071609402</v>
      </c>
      <c r="R5" s="1">
        <v>374.02610179362057</v>
      </c>
      <c r="S5" s="1">
        <v>381.66138665904703</v>
      </c>
      <c r="T5" s="1">
        <v>389.00282187003717</v>
      </c>
      <c r="U5" s="1">
        <v>396.07714577608476</v>
      </c>
      <c r="V5" s="1">
        <v>402.90740434078594</v>
      </c>
    </row>
    <row r="6" spans="1:22" x14ac:dyDescent="0.25">
      <c r="A6" t="s">
        <v>2</v>
      </c>
      <c r="B6">
        <v>0.99</v>
      </c>
      <c r="C6" t="s">
        <v>8</v>
      </c>
      <c r="F6">
        <v>0.16</v>
      </c>
      <c r="G6" s="1">
        <v>248.41377635559888</v>
      </c>
      <c r="H6" s="1">
        <v>263.97902814728997</v>
      </c>
      <c r="I6" s="1">
        <v>277.89774466968964</v>
      </c>
      <c r="J6" s="1">
        <v>290.54651539208618</v>
      </c>
      <c r="K6" s="1">
        <v>302.18055325558953</v>
      </c>
      <c r="L6" s="1">
        <v>312.98174591429625</v>
      </c>
      <c r="M6" s="1">
        <v>323.08483280814522</v>
      </c>
      <c r="N6" s="1">
        <v>332.59273429356176</v>
      </c>
      <c r="O6" s="1">
        <v>341.58605001890237</v>
      </c>
      <c r="P6" s="1">
        <v>350.12921822765293</v>
      </c>
      <c r="Q6" s="1">
        <v>358.27466220730321</v>
      </c>
      <c r="R6" s="1">
        <v>366.06567071609402</v>
      </c>
      <c r="S6" s="1">
        <v>373.53845312878514</v>
      </c>
      <c r="T6" s="1">
        <v>380.72363991559587</v>
      </c>
      <c r="U6" s="1">
        <v>387.64740035132917</v>
      </c>
      <c r="V6" s="1">
        <v>394.33228991027084</v>
      </c>
    </row>
    <row r="7" spans="1:22" x14ac:dyDescent="0.25">
      <c r="A7" t="s">
        <v>1</v>
      </c>
      <c r="B7">
        <v>1.1000000000000001</v>
      </c>
      <c r="C7" t="s">
        <v>9</v>
      </c>
      <c r="F7">
        <v>0.17</v>
      </c>
      <c r="G7" s="1">
        <v>243.44416189296049</v>
      </c>
      <c r="H7" s="1">
        <v>258.69802475303345</v>
      </c>
      <c r="I7" s="1">
        <v>272.33829192392847</v>
      </c>
      <c r="J7" s="1">
        <v>284.73401905575264</v>
      </c>
      <c r="K7" s="1">
        <v>296.13531345521187</v>
      </c>
      <c r="L7" s="1">
        <v>306.72042404295644</v>
      </c>
      <c r="M7" s="1">
        <v>316.62139474388903</v>
      </c>
      <c r="N7" s="1">
        <v>325.9390869525717</v>
      </c>
      <c r="O7" s="1">
        <v>334.7524878899672</v>
      </c>
      <c r="P7" s="1">
        <v>343.12474668737241</v>
      </c>
      <c r="Q7" s="1">
        <v>351.10723788396979</v>
      </c>
      <c r="R7" s="1">
        <v>358.74238422951061</v>
      </c>
      <c r="S7" s="1">
        <v>366.06567071609373</v>
      </c>
      <c r="T7" s="1">
        <v>373.10711503943776</v>
      </c>
      <c r="U7" s="1">
        <v>379.89236294779784</v>
      </c>
      <c r="V7" s="1">
        <v>386.44351868440231</v>
      </c>
    </row>
    <row r="8" spans="1:22" x14ac:dyDescent="0.25">
      <c r="A8" t="s">
        <v>13</v>
      </c>
      <c r="B8">
        <v>640</v>
      </c>
      <c r="C8" t="s">
        <v>10</v>
      </c>
      <c r="F8">
        <v>0.18</v>
      </c>
      <c r="G8" s="1">
        <v>238.84977480486873</v>
      </c>
      <c r="H8" s="1">
        <v>253.81575994373077</v>
      </c>
      <c r="I8" s="1">
        <v>267.19860189283844</v>
      </c>
      <c r="J8" s="1">
        <v>279.36039131903402</v>
      </c>
      <c r="K8" s="1">
        <v>290.54651539208618</v>
      </c>
      <c r="L8" s="1">
        <v>300.93185903930419</v>
      </c>
      <c r="M8" s="1">
        <v>310.64597419359217</v>
      </c>
      <c r="N8" s="1">
        <v>319.78781874817031</v>
      </c>
      <c r="O8" s="1">
        <v>328.43488924184447</v>
      </c>
      <c r="P8" s="1">
        <v>336.64914302726748</v>
      </c>
      <c r="Q8" s="1">
        <v>344.4809850803432</v>
      </c>
      <c r="R8" s="1">
        <v>351.9720375297199</v>
      </c>
      <c r="S8" s="1">
        <v>359.15711567885626</v>
      </c>
      <c r="T8" s="1">
        <v>366.06567071609402</v>
      </c>
      <c r="U8" s="1">
        <v>372.7228643916589</v>
      </c>
      <c r="V8" s="1">
        <v>379.15038378761631</v>
      </c>
    </row>
    <row r="9" spans="1:22" x14ac:dyDescent="0.25">
      <c r="A9" t="s">
        <v>12</v>
      </c>
      <c r="B9">
        <f>D1/B8</f>
        <v>0.62112302404658803</v>
      </c>
      <c r="F9">
        <v>0.19</v>
      </c>
      <c r="G9" s="1">
        <v>234.58368500424353</v>
      </c>
      <c r="H9" s="1">
        <v>249.28236306019389</v>
      </c>
      <c r="I9" s="1">
        <v>262.42617440695284</v>
      </c>
      <c r="J9" s="1">
        <v>274.37074241909897</v>
      </c>
      <c r="K9" s="1">
        <v>285.35707141235434</v>
      </c>
      <c r="L9" s="1">
        <v>295.55692269875465</v>
      </c>
      <c r="M9" s="1">
        <v>305.09753428739907</v>
      </c>
      <c r="N9" s="1">
        <v>314.07609658707435</v>
      </c>
      <c r="O9" s="1">
        <v>322.56872197286225</v>
      </c>
      <c r="P9" s="1">
        <v>330.63626117870302</v>
      </c>
      <c r="Q9" s="1">
        <v>338.32821889849873</v>
      </c>
      <c r="R9" s="1">
        <v>345.68547384910687</v>
      </c>
      <c r="S9" s="1">
        <v>352.74221949873095</v>
      </c>
      <c r="T9" s="1">
        <v>359.52738100877968</v>
      </c>
      <c r="U9" s="1">
        <v>366.06567071609373</v>
      </c>
      <c r="V9" s="1">
        <v>372.37838835031306</v>
      </c>
    </row>
    <row r="10" spans="1:22" x14ac:dyDescent="0.25">
      <c r="F10">
        <v>0.2</v>
      </c>
      <c r="G10" s="1">
        <v>230.60692208954598</v>
      </c>
      <c r="H10" s="1">
        <v>245.05642187128268</v>
      </c>
      <c r="I10" s="1">
        <v>257.97741370900127</v>
      </c>
      <c r="J10" s="1">
        <v>269.71949229780188</v>
      </c>
      <c r="K10" s="1">
        <v>280.51957634521523</v>
      </c>
      <c r="L10" s="1">
        <v>290.54651539208618</v>
      </c>
      <c r="M10" s="1">
        <v>299.9253904543877</v>
      </c>
      <c r="N10" s="1">
        <v>308.75174432754761</v>
      </c>
      <c r="O10" s="1">
        <v>317.10039909712663</v>
      </c>
      <c r="P10" s="1">
        <v>325.03117392940885</v>
      </c>
      <c r="Q10" s="1">
        <v>332.59273429356176</v>
      </c>
      <c r="R10" s="1">
        <v>339.82526591295891</v>
      </c>
      <c r="S10" s="1">
        <v>346.76238259351192</v>
      </c>
      <c r="T10" s="1">
        <v>353.43251914492885</v>
      </c>
      <c r="U10" s="1">
        <v>359.85996896995039</v>
      </c>
      <c r="V10" s="1">
        <v>366.06567071609373</v>
      </c>
    </row>
    <row r="11" spans="1:22" x14ac:dyDescent="0.25">
      <c r="F11">
        <v>0.21</v>
      </c>
      <c r="G11" s="1">
        <v>226.88680507692271</v>
      </c>
      <c r="H11" s="1">
        <v>241.10320764945678</v>
      </c>
      <c r="I11" s="1">
        <v>253.81575994373077</v>
      </c>
      <c r="J11" s="1">
        <v>265.36841704454673</v>
      </c>
      <c r="K11" s="1">
        <v>275.99427572162648</v>
      </c>
      <c r="L11" s="1">
        <v>285.85946165980982</v>
      </c>
      <c r="M11" s="1">
        <v>295.08703808648352</v>
      </c>
      <c r="N11" s="1">
        <v>303.77100651472512</v>
      </c>
      <c r="O11" s="1">
        <v>311.98498201119554</v>
      </c>
      <c r="P11" s="1">
        <v>319.78781874817031</v>
      </c>
      <c r="Q11" s="1">
        <v>327.22739713061259</v>
      </c>
      <c r="R11" s="1">
        <v>334.34325461170579</v>
      </c>
      <c r="S11" s="1">
        <v>341.16846274438012</v>
      </c>
      <c r="T11" s="1">
        <v>347.73099763216663</v>
      </c>
      <c r="U11" s="1">
        <v>354.05476078020041</v>
      </c>
      <c r="V11" s="1">
        <v>360.16035305681106</v>
      </c>
    </row>
    <row r="12" spans="1:22" x14ac:dyDescent="0.25">
      <c r="F12">
        <v>0.22</v>
      </c>
      <c r="G12" s="1">
        <v>223.39568362953062</v>
      </c>
      <c r="H12" s="1">
        <v>237.39333752732833</v>
      </c>
      <c r="I12" s="1">
        <v>249.91028098507022</v>
      </c>
      <c r="J12" s="1">
        <v>261.28517662917477</v>
      </c>
      <c r="K12" s="1">
        <v>271.74753455480294</v>
      </c>
      <c r="L12" s="1">
        <v>281.46092426050132</v>
      </c>
      <c r="M12" s="1">
        <v>290.54651539208618</v>
      </c>
      <c r="N12" s="1">
        <v>299.09686305547939</v>
      </c>
      <c r="O12" s="1">
        <v>307.1844495977121</v>
      </c>
      <c r="P12" s="1">
        <v>314.86722359823233</v>
      </c>
      <c r="Q12" s="1">
        <v>322.19232872322027</v>
      </c>
      <c r="R12" s="1">
        <v>329.19869406059746</v>
      </c>
      <c r="S12" s="1">
        <v>335.91888228924131</v>
      </c>
      <c r="T12" s="1">
        <v>342.38043904263088</v>
      </c>
      <c r="U12" s="1">
        <v>348.60689805194738</v>
      </c>
      <c r="V12" s="1">
        <v>354.61854319867211</v>
      </c>
    </row>
    <row r="13" spans="1:22" x14ac:dyDescent="0.25">
      <c r="F13">
        <v>0.23</v>
      </c>
      <c r="G13" s="1">
        <v>220.10997569980037</v>
      </c>
      <c r="H13" s="1">
        <v>233.90175183996928</v>
      </c>
      <c r="I13" s="1">
        <v>246.23459585717166</v>
      </c>
      <c r="J13" s="1">
        <v>257.44218932152762</v>
      </c>
      <c r="K13" s="1">
        <v>267.75066668938769</v>
      </c>
      <c r="L13" s="1">
        <v>277.32119167602747</v>
      </c>
      <c r="M13" s="1">
        <v>286.27315176182702</v>
      </c>
      <c r="N13" s="1">
        <v>294.69774075046405</v>
      </c>
      <c r="O13" s="1">
        <v>302.66637491724117</v>
      </c>
      <c r="P13" s="1">
        <v>310.23615053280741</v>
      </c>
      <c r="Q13" s="1">
        <v>317.45351787341127</v>
      </c>
      <c r="R13" s="1">
        <v>324.35683345721372</v>
      </c>
      <c r="S13" s="1">
        <v>330.97818103059819</v>
      </c>
      <c r="T13" s="1">
        <v>337.34470108534549</v>
      </c>
      <c r="U13" s="1">
        <v>343.47958121807551</v>
      </c>
      <c r="V13" s="1">
        <v>349.40280697455813</v>
      </c>
    </row>
    <row r="14" spans="1:22" x14ac:dyDescent="0.25">
      <c r="F14">
        <v>0.24</v>
      </c>
      <c r="G14" s="1">
        <v>217.00942219562319</v>
      </c>
      <c r="H14" s="1">
        <v>230.60692208954598</v>
      </c>
      <c r="I14" s="1">
        <v>242.76604093771667</v>
      </c>
      <c r="J14" s="1">
        <v>253.81575994373077</v>
      </c>
      <c r="K14" s="1">
        <v>263.97902814728997</v>
      </c>
      <c r="L14" s="1">
        <v>273.41473904978932</v>
      </c>
      <c r="M14" s="1">
        <v>282.24059839378879</v>
      </c>
      <c r="N14" s="1">
        <v>290.54651539208618</v>
      </c>
      <c r="O14" s="1">
        <v>298.40290032294945</v>
      </c>
      <c r="P14" s="1">
        <v>305.86604517706996</v>
      </c>
      <c r="Q14" s="1">
        <v>312.98174591429625</v>
      </c>
      <c r="R14" s="1">
        <v>319.78781874817031</v>
      </c>
      <c r="S14" s="1">
        <v>326.31589548112254</v>
      </c>
      <c r="T14" s="1">
        <v>332.59273429356176</v>
      </c>
      <c r="U14" s="1">
        <v>338.64119615273211</v>
      </c>
      <c r="V14" s="1">
        <v>344.4809850803432</v>
      </c>
    </row>
    <row r="15" spans="1:22" x14ac:dyDescent="0.25">
      <c r="F15">
        <v>0.25</v>
      </c>
      <c r="G15" s="1">
        <v>214.07650290492975</v>
      </c>
      <c r="H15" s="1">
        <v>227.49023027256982</v>
      </c>
      <c r="I15" s="1">
        <v>239.48501655920094</v>
      </c>
      <c r="J15" s="1">
        <v>250.38539673143728</v>
      </c>
      <c r="K15" s="1">
        <v>260.41130663474769</v>
      </c>
      <c r="L15" s="1">
        <v>269.71949229780188</v>
      </c>
      <c r="M15" s="1">
        <v>278.42606865000772</v>
      </c>
      <c r="N15" s="1">
        <v>286.61972976584252</v>
      </c>
      <c r="O15" s="1">
        <v>294.36993431667577</v>
      </c>
      <c r="P15" s="1">
        <v>301.73221349735968</v>
      </c>
      <c r="Q15" s="1">
        <v>308.75174432754761</v>
      </c>
      <c r="R15" s="1">
        <v>315.46583192821669</v>
      </c>
      <c r="S15" s="1">
        <v>321.90568059260141</v>
      </c>
      <c r="T15" s="1">
        <v>328.09768685974694</v>
      </c>
      <c r="U15" s="1">
        <v>334.06440272703259</v>
      </c>
      <c r="V15" s="1">
        <v>339.82526591295891</v>
      </c>
    </row>
    <row r="16" spans="1:22" x14ac:dyDescent="0.25">
      <c r="F16">
        <v>0.26</v>
      </c>
      <c r="G16" s="1">
        <v>211.2959738593371</v>
      </c>
      <c r="H16" s="1">
        <v>224.53547725540963</v>
      </c>
      <c r="I16" s="1">
        <v>236.37446946276026</v>
      </c>
      <c r="J16" s="1">
        <v>247.13327023106541</v>
      </c>
      <c r="K16" s="1">
        <v>257.02895877277695</v>
      </c>
      <c r="L16" s="1">
        <v>266.21624522341585</v>
      </c>
      <c r="M16" s="1">
        <v>274.80973635558809</v>
      </c>
      <c r="N16" s="1">
        <v>282.89697424228206</v>
      </c>
      <c r="O16" s="1">
        <v>290.54651539208618</v>
      </c>
      <c r="P16" s="1">
        <v>297.81316973386447</v>
      </c>
      <c r="Q16" s="1">
        <v>304.74152750631436</v>
      </c>
      <c r="R16" s="1">
        <v>311.36840929347755</v>
      </c>
      <c r="S16" s="1">
        <v>317.72461409215282</v>
      </c>
      <c r="T16" s="1">
        <v>323.83619559038345</v>
      </c>
      <c r="U16" s="1">
        <v>329.72541286931062</v>
      </c>
      <c r="V16" s="1">
        <v>335.41145118095704</v>
      </c>
    </row>
    <row r="17" spans="6:22" x14ac:dyDescent="0.25">
      <c r="F17">
        <v>0.27</v>
      </c>
      <c r="G17" s="1">
        <v>208.65449727619767</v>
      </c>
      <c r="H17" s="1">
        <v>221.7284895290411</v>
      </c>
      <c r="I17" s="1">
        <v>233.41947881843504</v>
      </c>
      <c r="J17" s="1">
        <v>244.04378047739598</v>
      </c>
      <c r="K17" s="1">
        <v>253.81575994373077</v>
      </c>
      <c r="L17" s="1">
        <v>262.88819327351382</v>
      </c>
      <c r="M17" s="1">
        <v>271.37425450449871</v>
      </c>
      <c r="N17" s="1">
        <v>279.36039131903402</v>
      </c>
      <c r="O17" s="1">
        <v>286.91430317950551</v>
      </c>
      <c r="P17" s="1">
        <v>294.09011481883698</v>
      </c>
      <c r="Q17" s="1">
        <v>300.93185903930419</v>
      </c>
      <c r="R17" s="1">
        <v>307.47589611939463</v>
      </c>
      <c r="S17" s="1">
        <v>313.75264002808404</v>
      </c>
      <c r="T17" s="1">
        <v>319.78781874817031</v>
      </c>
      <c r="U17" s="1">
        <v>325.60341309311002</v>
      </c>
      <c r="V17" s="1">
        <v>331.21836847413181</v>
      </c>
    </row>
    <row r="18" spans="6:22" x14ac:dyDescent="0.25">
      <c r="F18">
        <v>0.28000000000000003</v>
      </c>
      <c r="G18" s="1">
        <v>206.1403428735839</v>
      </c>
      <c r="H18" s="1">
        <v>219.05680180885562</v>
      </c>
      <c r="I18" s="1">
        <v>230.60692208954598</v>
      </c>
      <c r="J18" s="1">
        <v>241.10320764945678</v>
      </c>
      <c r="K18" s="1">
        <v>250.75744095877937</v>
      </c>
      <c r="L18" s="1">
        <v>259.72055721897488</v>
      </c>
      <c r="M18" s="1">
        <v>268.10436679239552</v>
      </c>
      <c r="N18" s="1">
        <v>275.99427572162648</v>
      </c>
      <c r="O18" s="1">
        <v>283.45716773345396</v>
      </c>
      <c r="P18" s="1">
        <v>290.54651539208618</v>
      </c>
      <c r="Q18" s="1">
        <v>297.30582093244823</v>
      </c>
      <c r="R18" s="1">
        <v>303.77100651472512</v>
      </c>
      <c r="S18" s="1">
        <v>309.97211963884877</v>
      </c>
      <c r="T18" s="1">
        <v>315.93457828173683</v>
      </c>
      <c r="U18" s="1">
        <v>321.68009840197982</v>
      </c>
      <c r="V18" s="1">
        <v>327.22739713061259</v>
      </c>
    </row>
    <row r="19" spans="6:22" x14ac:dyDescent="0.25">
      <c r="F19">
        <v>0.28999999999999998</v>
      </c>
      <c r="G19" s="1">
        <v>203.74314478092799</v>
      </c>
      <c r="H19" s="1">
        <v>216.5093987136666</v>
      </c>
      <c r="I19" s="1">
        <v>227.92520309131319</v>
      </c>
      <c r="J19" s="1">
        <v>238.29942775148237</v>
      </c>
      <c r="K19" s="1">
        <v>247.84139235419227</v>
      </c>
      <c r="L19" s="1">
        <v>256.70027688126987</v>
      </c>
      <c r="M19" s="1">
        <v>264.98659145667875</v>
      </c>
      <c r="N19" s="1">
        <v>272.78474893943041</v>
      </c>
      <c r="O19" s="1">
        <v>280.16085526803329</v>
      </c>
      <c r="P19" s="1">
        <v>287.16776117630968</v>
      </c>
      <c r="Q19" s="1">
        <v>293.84846301337353</v>
      </c>
      <c r="R19" s="1">
        <v>300.23846520199504</v>
      </c>
      <c r="S19" s="1">
        <v>306.36746582088921</v>
      </c>
      <c r="T19" s="1">
        <v>312.26058726230104</v>
      </c>
      <c r="U19" s="1">
        <v>317.93929295077567</v>
      </c>
      <c r="V19" s="1">
        <v>323.42208235655437</v>
      </c>
    </row>
    <row r="20" spans="6:22" x14ac:dyDescent="0.25">
      <c r="F20">
        <v>0.3</v>
      </c>
      <c r="G20" s="1">
        <v>201.45370217039297</v>
      </c>
      <c r="H20" s="1">
        <v>214.07650290492975</v>
      </c>
      <c r="I20" s="1">
        <v>225.36402895937789</v>
      </c>
      <c r="J20" s="1">
        <v>235.62167942995248</v>
      </c>
      <c r="K20" s="1">
        <v>245.05642187128291</v>
      </c>
      <c r="L20" s="1">
        <v>253.81575994373077</v>
      </c>
      <c r="M20" s="1">
        <v>262.00896197936004</v>
      </c>
      <c r="N20" s="1">
        <v>269.71949229780188</v>
      </c>
      <c r="O20" s="1">
        <v>277.01271401133386</v>
      </c>
      <c r="P20" s="2">
        <v>283.94088397503793</v>
      </c>
      <c r="Q20" s="2">
        <v>290.54651539208618</v>
      </c>
      <c r="R20" s="2">
        <v>296.86471372537892</v>
      </c>
      <c r="S20" s="2">
        <v>302.9248433391063</v>
      </c>
      <c r="T20" s="1">
        <v>308.75174432754761</v>
      </c>
      <c r="U20" s="1">
        <v>314.3666389327592</v>
      </c>
      <c r="V20" s="1">
        <v>319.78781874817031</v>
      </c>
    </row>
    <row r="21" spans="6:22" x14ac:dyDescent="0.25">
      <c r="F21">
        <v>0.31</v>
      </c>
      <c r="G21" s="1">
        <v>199.26381457531238</v>
      </c>
      <c r="H21" s="1">
        <v>211.74940008647067</v>
      </c>
      <c r="I21" s="1">
        <v>222.91422592236006</v>
      </c>
      <c r="J21" s="1">
        <v>233.06037136086931</v>
      </c>
      <c r="K21" s="1">
        <v>242.39255413110681</v>
      </c>
      <c r="L21" s="1">
        <v>251.05667446578508</v>
      </c>
      <c r="M21" s="1">
        <v>259.16081290363229</v>
      </c>
      <c r="N21" s="1">
        <v>266.78752647155562</v>
      </c>
      <c r="O21" s="1">
        <v>274.00146775694674</v>
      </c>
      <c r="P21" s="2">
        <v>280.85432556060272</v>
      </c>
      <c r="Q21" s="2">
        <v>287.38815094905971</v>
      </c>
      <c r="R21" s="2">
        <v>293.63766777387542</v>
      </c>
      <c r="S21" s="2">
        <v>299.6319211960876</v>
      </c>
      <c r="T21" s="1">
        <v>305.39548128756388</v>
      </c>
      <c r="U21" s="1">
        <v>310.94933959554606</v>
      </c>
      <c r="V21" s="1">
        <v>316.31158887604727</v>
      </c>
    </row>
    <row r="22" spans="6:22" x14ac:dyDescent="0.25">
      <c r="F22">
        <v>0.32</v>
      </c>
      <c r="G22" s="1">
        <v>197.16614495513542</v>
      </c>
      <c r="H22" s="1">
        <v>209.52029348927539</v>
      </c>
      <c r="I22" s="1">
        <v>220.56758611412775</v>
      </c>
      <c r="J22" s="1">
        <v>230.60692208954598</v>
      </c>
      <c r="K22" s="1">
        <v>239.84086406112775</v>
      </c>
      <c r="L22" s="1">
        <v>248.41377635559888</v>
      </c>
      <c r="M22" s="1">
        <v>256.43260173730982</v>
      </c>
      <c r="N22" s="1">
        <v>263.97902814728997</v>
      </c>
      <c r="O22" s="1">
        <v>271.11702756883386</v>
      </c>
      <c r="P22" s="2">
        <v>277.89774466968964</v>
      </c>
      <c r="Q22" s="2">
        <v>284.36278784071226</v>
      </c>
      <c r="R22" s="2">
        <v>290.54651539208618</v>
      </c>
      <c r="S22" s="2">
        <v>296.47766672360387</v>
      </c>
      <c r="T22" s="1">
        <v>302.18055325558953</v>
      </c>
      <c r="U22" s="1">
        <v>307.6759455552189</v>
      </c>
      <c r="V22" s="1">
        <v>312.98174591429625</v>
      </c>
    </row>
    <row r="23" spans="6:22" x14ac:dyDescent="0.25">
      <c r="F23">
        <v>0.33</v>
      </c>
      <c r="G23" s="1">
        <v>195.15410512516866</v>
      </c>
      <c r="H23" s="1">
        <v>207.38218212242467</v>
      </c>
      <c r="I23" s="1">
        <v>218.31673940531661</v>
      </c>
      <c r="J23" s="1">
        <v>228.25362602842054</v>
      </c>
      <c r="K23" s="1">
        <v>237.39333752732833</v>
      </c>
      <c r="L23" s="1">
        <v>245.87876502059686</v>
      </c>
      <c r="M23" s="1">
        <v>253.81575994373077</v>
      </c>
      <c r="N23" s="1">
        <v>261.285176629175</v>
      </c>
      <c r="O23" s="1">
        <v>268.35033423933339</v>
      </c>
      <c r="P23" s="2">
        <v>275.06185552117182</v>
      </c>
      <c r="Q23" s="2">
        <v>281.46092426050132</v>
      </c>
      <c r="R23" s="2">
        <v>287.5815481480393</v>
      </c>
      <c r="S23" s="2">
        <v>293.45217330393365</v>
      </c>
      <c r="T23" s="1">
        <v>299.09686305547939</v>
      </c>
      <c r="U23" s="1">
        <v>304.53617601049967</v>
      </c>
      <c r="V23" s="1">
        <v>309.7878317716054</v>
      </c>
    </row>
    <row r="24" spans="6:22" x14ac:dyDescent="0.25">
      <c r="F24">
        <v>0.34</v>
      </c>
      <c r="G24" s="1">
        <v>193.2217593422013</v>
      </c>
      <c r="H24" s="1">
        <v>205.32875831753032</v>
      </c>
      <c r="I24" s="1">
        <v>216.15504554563321</v>
      </c>
      <c r="J24" s="1">
        <v>225.99354069011758</v>
      </c>
      <c r="K24" s="1">
        <v>235.04275405186797</v>
      </c>
      <c r="L24" s="1">
        <v>243.44416189296049</v>
      </c>
      <c r="M24" s="1">
        <v>251.30256754604386</v>
      </c>
      <c r="N24" s="1">
        <v>258.69802475303345</v>
      </c>
      <c r="O24" s="1">
        <v>265.69322571275279</v>
      </c>
      <c r="P24" s="2">
        <v>272.33829192392847</v>
      </c>
      <c r="Q24" s="2">
        <v>278.67399938533106</v>
      </c>
      <c r="R24" s="2">
        <v>284.73401905575264</v>
      </c>
      <c r="S24" s="2">
        <v>290.54651539208618</v>
      </c>
      <c r="T24" s="1">
        <v>296.13531345521187</v>
      </c>
      <c r="U24" s="1">
        <v>301.52076828900971</v>
      </c>
      <c r="V24" s="1">
        <v>306.72042404295644</v>
      </c>
    </row>
    <row r="25" spans="6:22" x14ac:dyDescent="0.25">
      <c r="F25">
        <v>0.35</v>
      </c>
      <c r="G25" s="1">
        <v>191.36374272782734</v>
      </c>
      <c r="H25" s="1">
        <v>203.35432104058239</v>
      </c>
      <c r="I25" s="1">
        <v>214.07650290492975</v>
      </c>
      <c r="J25" s="1">
        <v>223.82039127478814</v>
      </c>
      <c r="K25" s="1">
        <v>232.78258757991722</v>
      </c>
      <c r="L25" s="1">
        <v>241.10320764945678</v>
      </c>
      <c r="M25" s="1">
        <v>248.88604702928154</v>
      </c>
      <c r="N25" s="1">
        <v>256.21038966610956</v>
      </c>
      <c r="O25" s="1">
        <v>263.13832491182086</v>
      </c>
      <c r="P25" s="2">
        <v>269.71949229780188</v>
      </c>
      <c r="Q25" s="2">
        <v>275.99427572162648</v>
      </c>
      <c r="R25" s="2">
        <v>281.99602236281254</v>
      </c>
      <c r="S25" s="2">
        <v>287.75262584939304</v>
      </c>
      <c r="T25" s="1">
        <v>293.28768214093469</v>
      </c>
      <c r="U25" s="1">
        <v>298.62135054761791</v>
      </c>
      <c r="V25" s="1">
        <v>303.77100651472512</v>
      </c>
    </row>
    <row r="26" spans="6:22" x14ac:dyDescent="0.25">
      <c r="F26">
        <v>0.36</v>
      </c>
      <c r="G26" s="1">
        <v>189.57519189380812</v>
      </c>
      <c r="H26" s="1">
        <v>201.45370217039297</v>
      </c>
      <c r="I26" s="1">
        <v>212.075670864562</v>
      </c>
      <c r="J26" s="1">
        <v>221.7284895290411</v>
      </c>
      <c r="K26" s="1">
        <v>230.60692208954598</v>
      </c>
      <c r="L26" s="1">
        <v>238.84977480486873</v>
      </c>
      <c r="M26" s="1">
        <v>246.55987311229725</v>
      </c>
      <c r="N26" s="1">
        <v>253.81575994373077</v>
      </c>
      <c r="O26" s="1">
        <v>260.67894434278156</v>
      </c>
      <c r="P26" s="1">
        <v>267.19860189283844</v>
      </c>
      <c r="Q26" s="1">
        <v>273.41473904978932</v>
      </c>
      <c r="R26" s="1">
        <v>279.36039131903402</v>
      </c>
      <c r="S26" s="1">
        <v>285.06319162524039</v>
      </c>
      <c r="T26" s="1">
        <v>290.54651539208618</v>
      </c>
      <c r="U26" s="1">
        <v>295.83033351396</v>
      </c>
      <c r="V26" s="1">
        <v>300.93185903930419</v>
      </c>
    </row>
    <row r="27" spans="6:22" x14ac:dyDescent="0.25">
      <c r="F27">
        <v>0.37</v>
      </c>
      <c r="G27" s="1">
        <v>187.85168566114459</v>
      </c>
      <c r="H27" s="1">
        <v>199.6222035032136</v>
      </c>
      <c r="I27" s="1">
        <v>210.14760350047291</v>
      </c>
      <c r="J27" s="1">
        <v>219.71266441054962</v>
      </c>
      <c r="K27" s="1">
        <v>228.51037948000808</v>
      </c>
      <c r="L27" s="1">
        <v>236.6782930227111</v>
      </c>
      <c r="M27" s="1">
        <v>244.31829564749995</v>
      </c>
      <c r="N27" s="1">
        <v>251.50821622009681</v>
      </c>
      <c r="O27" s="1">
        <v>258.30900458003788</v>
      </c>
      <c r="P27" s="1">
        <v>264.76938923520726</v>
      </c>
      <c r="Q27" s="1">
        <v>270.92901292630813</v>
      </c>
      <c r="R27" s="1">
        <v>276.82061081933983</v>
      </c>
      <c r="S27" s="1">
        <v>282.47156461665861</v>
      </c>
      <c r="T27" s="1">
        <v>287.90503722632786</v>
      </c>
      <c r="U27" s="1">
        <v>293.14081797910114</v>
      </c>
      <c r="V27" s="1">
        <v>298.19596343250055</v>
      </c>
    </row>
    <row r="28" spans="6:22" x14ac:dyDescent="0.25">
      <c r="F28">
        <v>0.38</v>
      </c>
      <c r="G28" s="1">
        <v>186.18919417515653</v>
      </c>
      <c r="H28" s="1">
        <v>197.85554267943508</v>
      </c>
      <c r="I28" s="1">
        <v>208.28779265879342</v>
      </c>
      <c r="J28" s="1">
        <v>217.76820257268685</v>
      </c>
      <c r="K28" s="1">
        <v>226.48805767326803</v>
      </c>
      <c r="L28" s="1">
        <v>234.58368500424353</v>
      </c>
      <c r="M28" s="1">
        <v>242.15607344036042</v>
      </c>
      <c r="N28" s="1">
        <v>249.28236306019389</v>
      </c>
      <c r="O28" s="1">
        <v>256.02296429587966</v>
      </c>
      <c r="P28" s="1">
        <v>262.42617440695284</v>
      </c>
      <c r="Q28" s="1">
        <v>268.53128529500191</v>
      </c>
      <c r="R28" s="1">
        <v>274.37074241909897</v>
      </c>
      <c r="S28" s="1">
        <v>279.97168515294163</v>
      </c>
      <c r="T28" s="1">
        <v>285.35707141235434</v>
      </c>
      <c r="U28" s="1">
        <v>290.54651539208618</v>
      </c>
      <c r="V28" s="1">
        <v>295.55692269875465</v>
      </c>
    </row>
    <row r="29" spans="6:22" x14ac:dyDescent="0.25">
      <c r="F29">
        <v>0.39</v>
      </c>
      <c r="G29" s="1">
        <v>184.58403504094849</v>
      </c>
      <c r="H29" s="1">
        <v>196.14980657056736</v>
      </c>
      <c r="I29" s="1">
        <v>206.49211888507435</v>
      </c>
      <c r="J29" s="1">
        <v>215.89079706025561</v>
      </c>
      <c r="K29" s="1">
        <v>224.53547725540963</v>
      </c>
      <c r="L29" s="1">
        <v>232.561311222624</v>
      </c>
      <c r="M29" s="1">
        <v>240.06841719957453</v>
      </c>
      <c r="N29" s="1">
        <v>247.13327023106541</v>
      </c>
      <c r="O29" s="1">
        <v>253.81575994373077</v>
      </c>
      <c r="P29" s="1">
        <v>260.16376722069975</v>
      </c>
      <c r="Q29" s="1">
        <v>266.21624522341585</v>
      </c>
      <c r="R29" s="1">
        <v>272.00535969479813</v>
      </c>
      <c r="S29" s="1">
        <v>277.55801603678395</v>
      </c>
      <c r="T29" s="1">
        <v>282.89697424228206</v>
      </c>
      <c r="U29" s="1">
        <v>288.04167940974025</v>
      </c>
      <c r="V29" s="1">
        <v>293.00889140053675</v>
      </c>
    </row>
    <row r="30" spans="6:22" x14ac:dyDescent="0.25">
      <c r="F30">
        <v>0.4</v>
      </c>
      <c r="G30" s="1">
        <v>183.03283535804701</v>
      </c>
      <c r="H30" s="1">
        <v>194.50141093501875</v>
      </c>
      <c r="I30" s="1">
        <v>204.75680895285208</v>
      </c>
      <c r="J30" s="1">
        <v>214.07650290492975</v>
      </c>
      <c r="K30" s="1">
        <v>222.64853529403419</v>
      </c>
      <c r="L30" s="1">
        <v>230.60692208954598</v>
      </c>
      <c r="M30" s="1">
        <v>238.05094015963405</v>
      </c>
      <c r="N30" s="1">
        <v>245.05642187128268</v>
      </c>
      <c r="O30" s="1">
        <v>251.68275355315743</v>
      </c>
      <c r="P30" s="1">
        <v>257.97741370900127</v>
      </c>
      <c r="Q30" s="1">
        <v>263.97902814728997</v>
      </c>
      <c r="R30" s="1">
        <v>269.71949229780188</v>
      </c>
      <c r="S30" s="1">
        <v>275.22548545597016</v>
      </c>
      <c r="T30" s="1">
        <v>280.51957634521523</v>
      </c>
      <c r="U30" s="1">
        <v>285.62104665207124</v>
      </c>
      <c r="V30" s="1">
        <v>290.54651539208618</v>
      </c>
    </row>
    <row r="31" spans="6:22" x14ac:dyDescent="0.25">
      <c r="F31">
        <v>0.41</v>
      </c>
      <c r="G31" s="1">
        <v>181.53249873523484</v>
      </c>
      <c r="H31" s="1">
        <v>192.90706536612868</v>
      </c>
      <c r="I31" s="1">
        <v>203.07839896351234</v>
      </c>
      <c r="J31" s="1">
        <v>212.32169854557247</v>
      </c>
      <c r="K31" s="1">
        <v>220.82346521377417</v>
      </c>
      <c r="L31" s="1">
        <v>228.71661639653675</v>
      </c>
      <c r="M31" s="1">
        <v>236.09961518060666</v>
      </c>
      <c r="N31" s="1">
        <v>243.04767232823176</v>
      </c>
      <c r="O31" s="1">
        <v>249.61968737299725</v>
      </c>
      <c r="P31" s="1">
        <v>255.86274963307835</v>
      </c>
      <c r="Q31" s="1">
        <v>261.81516829772261</v>
      </c>
      <c r="R31" s="1">
        <v>267.50857734700037</v>
      </c>
      <c r="S31" s="1">
        <v>272.96943738375904</v>
      </c>
      <c r="T31" s="1">
        <v>278.22013213356229</v>
      </c>
      <c r="U31" s="1">
        <v>283.27978522922456</v>
      </c>
      <c r="V31" s="1">
        <v>288.16487945872746</v>
      </c>
    </row>
    <row r="32" spans="6:22" x14ac:dyDescent="0.25">
      <c r="F32">
        <v>0.42</v>
      </c>
      <c r="G32" s="1">
        <v>180.08017652840553</v>
      </c>
      <c r="H32" s="1">
        <v>191.36374272782734</v>
      </c>
      <c r="I32" s="1">
        <v>201.45370217039297</v>
      </c>
      <c r="J32" s="1">
        <v>210.62305218782473</v>
      </c>
      <c r="K32" s="1">
        <v>219.05680180885562</v>
      </c>
      <c r="L32" s="1">
        <v>226.88680507692271</v>
      </c>
      <c r="M32" s="1">
        <v>234.21073734033192</v>
      </c>
      <c r="N32" s="1">
        <v>241.10320764945678</v>
      </c>
      <c r="O32" s="1">
        <v>247.62264432142584</v>
      </c>
      <c r="P32" s="1">
        <v>253.81575994373077</v>
      </c>
      <c r="Q32" s="1">
        <v>259.72055721897488</v>
      </c>
      <c r="R32" s="1">
        <v>265.36841704454673</v>
      </c>
      <c r="S32" s="1">
        <v>270.78558832940132</v>
      </c>
      <c r="T32" s="1">
        <v>275.99427572162648</v>
      </c>
      <c r="U32" s="1">
        <v>281.01344985841973</v>
      </c>
      <c r="V32" s="1">
        <v>285.85946165980982</v>
      </c>
    </row>
    <row r="33" spans="6:22" x14ac:dyDescent="0.25">
      <c r="F33">
        <v>0.43</v>
      </c>
      <c r="G33" s="1">
        <v>178.67324267442675</v>
      </c>
      <c r="H33" s="1">
        <v>189.86865241162366</v>
      </c>
      <c r="I33" s="1">
        <v>199.87978082570694</v>
      </c>
      <c r="J33" s="1">
        <v>208.97749236961425</v>
      </c>
      <c r="K33" s="1">
        <v>217.3453506299937</v>
      </c>
      <c r="L33" s="1">
        <v>225.11417949848513</v>
      </c>
      <c r="M33" s="1">
        <v>232.38089120356145</v>
      </c>
      <c r="N33" s="1">
        <v>239.21951188857756</v>
      </c>
      <c r="O33" s="1">
        <v>245.68801338078697</v>
      </c>
      <c r="P33" s="1">
        <v>251.83274331068199</v>
      </c>
      <c r="Q33" s="1">
        <v>257.69140747262304</v>
      </c>
      <c r="R33" s="1">
        <v>263.29514159072215</v>
      </c>
      <c r="S33" s="1">
        <v>268.66998949595558</v>
      </c>
      <c r="T33" s="1">
        <v>273.83798235551092</v>
      </c>
      <c r="U33" s="1">
        <v>278.81794259242804</v>
      </c>
      <c r="V33" s="1">
        <v>283.62609337995423</v>
      </c>
    </row>
    <row r="34" spans="6:22" x14ac:dyDescent="0.25">
      <c r="F34">
        <v>0.44</v>
      </c>
      <c r="G34" s="1">
        <v>177.30927159933603</v>
      </c>
      <c r="H34" s="1">
        <v>188.41921686056148</v>
      </c>
      <c r="I34" s="1">
        <v>198.35392146668428</v>
      </c>
      <c r="J34" s="1">
        <v>207.38218212242467</v>
      </c>
      <c r="K34" s="1">
        <v>215.68616111102949</v>
      </c>
      <c r="L34" s="1">
        <v>223.39568362953062</v>
      </c>
      <c r="M34" s="1">
        <v>230.60692208954598</v>
      </c>
      <c r="N34" s="1">
        <v>237.39333752732833</v>
      </c>
      <c r="O34" s="1">
        <v>243.81245921984012</v>
      </c>
      <c r="P34" s="1">
        <v>249.91028098507022</v>
      </c>
      <c r="Q34" s="1">
        <v>255.72422077566199</v>
      </c>
      <c r="R34" s="1">
        <v>261.28517662917477</v>
      </c>
      <c r="S34" s="1">
        <v>266.61899356096177</v>
      </c>
      <c r="T34" s="1">
        <v>271.74753455480294</v>
      </c>
      <c r="U34" s="1">
        <v>276.68947834551619</v>
      </c>
      <c r="V34" s="1">
        <v>281.46092426050132</v>
      </c>
    </row>
    <row r="35" spans="6:22" x14ac:dyDescent="0.25">
      <c r="F35">
        <v>0.45</v>
      </c>
      <c r="G35" s="1">
        <v>175.98601876485992</v>
      </c>
      <c r="H35" s="1">
        <v>187.01305089681028</v>
      </c>
      <c r="I35" s="1">
        <v>196.87361315317798</v>
      </c>
      <c r="J35" s="1">
        <v>205.83449621836502</v>
      </c>
      <c r="K35" s="1">
        <v>214.07650290492975</v>
      </c>
      <c r="L35" s="1">
        <v>221.7284895290411</v>
      </c>
      <c r="M35" s="1">
        <v>228.88591077100452</v>
      </c>
      <c r="N35" s="1">
        <v>235.62167942995248</v>
      </c>
      <c r="O35" s="1">
        <v>241.99289544388441</v>
      </c>
      <c r="P35" s="1">
        <v>248.04520938054907</v>
      </c>
      <c r="Q35" s="1">
        <v>253.81575994373077</v>
      </c>
      <c r="R35" s="1">
        <v>259.33521458002474</v>
      </c>
      <c r="S35" s="1">
        <v>264.62922542434717</v>
      </c>
      <c r="T35" s="1">
        <v>269.71949229780188</v>
      </c>
      <c r="U35" s="1">
        <v>274.62455453646822</v>
      </c>
      <c r="V35" s="1">
        <v>279.36039131903402</v>
      </c>
    </row>
    <row r="36" spans="6:22" x14ac:dyDescent="0.25">
      <c r="F36">
        <v>0.47</v>
      </c>
      <c r="G36" s="1">
        <v>173.4534937201893</v>
      </c>
      <c r="H36" s="1">
        <v>184.32184145642145</v>
      </c>
      <c r="I36" s="1">
        <v>194.04050539016094</v>
      </c>
      <c r="J36" s="1">
        <v>202.87243695713113</v>
      </c>
      <c r="K36" s="1">
        <v>210.9958371288229</v>
      </c>
      <c r="L36" s="1">
        <v>218.53770791587482</v>
      </c>
      <c r="M36" s="1">
        <v>225.59213035896917</v>
      </c>
      <c r="N36" s="1">
        <v>232.23096800633081</v>
      </c>
      <c r="O36" s="1">
        <v>238.5104990998725</v>
      </c>
      <c r="P36" s="1">
        <v>244.47571727330333</v>
      </c>
      <c r="Q36" s="1">
        <v>250.16322678626204</v>
      </c>
      <c r="R36" s="1">
        <v>255.60325376576003</v>
      </c>
      <c r="S36" s="1">
        <v>260.82108119992222</v>
      </c>
      <c r="T36" s="1">
        <v>265.83809663879413</v>
      </c>
      <c r="U36" s="1">
        <v>270.67257262832362</v>
      </c>
      <c r="V36" s="1">
        <v>275.34025839898811</v>
      </c>
    </row>
    <row r="37" spans="6:22" x14ac:dyDescent="0.25">
      <c r="F37">
        <v>0.49</v>
      </c>
      <c r="G37" s="1">
        <v>171.06072611371496</v>
      </c>
      <c r="H37" s="1">
        <v>181.77914645533892</v>
      </c>
      <c r="I37" s="1">
        <v>191.36374272782734</v>
      </c>
      <c r="J37" s="1">
        <v>200.07383898723023</v>
      </c>
      <c r="K37" s="1">
        <v>208.08517794661435</v>
      </c>
      <c r="L37" s="1">
        <v>215.52300964097103</v>
      </c>
      <c r="M37" s="1">
        <v>222.48011727568536</v>
      </c>
      <c r="N37" s="1">
        <v>229.02737305100445</v>
      </c>
      <c r="O37" s="1">
        <v>235.22027885806588</v>
      </c>
      <c r="P37" s="1">
        <v>241.10320764945678</v>
      </c>
      <c r="Q37" s="1">
        <v>246.71225873397867</v>
      </c>
      <c r="R37" s="1">
        <v>252.07724127328891</v>
      </c>
      <c r="S37" s="1">
        <v>257.22308948009237</v>
      </c>
      <c r="T37" s="1">
        <v>262.17089586605977</v>
      </c>
      <c r="U37" s="1">
        <v>266.93868090982699</v>
      </c>
      <c r="V37" s="1">
        <v>271.54197658335528</v>
      </c>
    </row>
    <row r="38" spans="6:22" x14ac:dyDescent="0.25">
      <c r="F38">
        <v>0.51</v>
      </c>
      <c r="G38" s="1">
        <v>168.79475432332546</v>
      </c>
      <c r="H38" s="1">
        <v>179.37119211475527</v>
      </c>
      <c r="I38" s="1">
        <v>188.82882514285021</v>
      </c>
      <c r="J38" s="1">
        <v>197.42354230347453</v>
      </c>
      <c r="K38" s="1">
        <v>205.32875831753032</v>
      </c>
      <c r="L38" s="1">
        <v>212.66806408379134</v>
      </c>
      <c r="M38" s="1">
        <v>219.53301374629825</v>
      </c>
      <c r="N38" s="1">
        <v>225.99354069011758</v>
      </c>
      <c r="O38" s="1">
        <v>232.10441159543302</v>
      </c>
      <c r="P38" s="1">
        <v>237.9094116243952</v>
      </c>
      <c r="Q38" s="1">
        <v>243.44416189296049</v>
      </c>
      <c r="R38" s="1">
        <v>248.73807669295869</v>
      </c>
      <c r="S38" s="1">
        <v>253.81575994373077</v>
      </c>
      <c r="T38" s="1">
        <v>258.69802475303345</v>
      </c>
      <c r="U38" s="1">
        <v>263.40265288955914</v>
      </c>
      <c r="V38" s="1">
        <v>267.94497057956045</v>
      </c>
    </row>
    <row r="39" spans="6:22" x14ac:dyDescent="0.25">
      <c r="F39">
        <v>0.53</v>
      </c>
      <c r="G39" s="1">
        <v>166.64426851050271</v>
      </c>
      <c r="H39" s="1">
        <v>177.08595993785372</v>
      </c>
      <c r="I39" s="1">
        <v>186.42310044394267</v>
      </c>
      <c r="J39" s="1">
        <v>194.90831883848719</v>
      </c>
      <c r="K39" s="1">
        <v>202.71282049708978</v>
      </c>
      <c r="L39" s="1">
        <v>209.95862174071584</v>
      </c>
      <c r="M39" s="1">
        <v>216.73611029156595</v>
      </c>
      <c r="N39" s="1">
        <v>223.11432856654207</v>
      </c>
      <c r="O39" s="1">
        <v>229.14734550513606</v>
      </c>
      <c r="P39" s="1">
        <v>234.87838843598956</v>
      </c>
      <c r="Q39" s="1">
        <v>240.34262465346512</v>
      </c>
      <c r="R39" s="1">
        <v>245.56909370423139</v>
      </c>
      <c r="S39" s="1">
        <v>250.58208604777377</v>
      </c>
      <c r="T39" s="1">
        <v>255.40214962784449</v>
      </c>
      <c r="U39" s="1">
        <v>260.04683966912074</v>
      </c>
      <c r="V39" s="1">
        <v>264.53128713804318</v>
      </c>
    </row>
  </sheetData>
  <conditionalFormatting sqref="G5:V39">
    <cfRule type="cellIs" dxfId="3" priority="1" operator="greaterThan">
      <formula>$D$2+50</formula>
    </cfRule>
    <cfRule type="cellIs" dxfId="2" priority="2" operator="greaterThan">
      <formula>$D$2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V39"/>
  <sheetViews>
    <sheetView workbookViewId="0">
      <selection activeCell="B5" sqref="B5"/>
    </sheetView>
  </sheetViews>
  <sheetFormatPr defaultColWidth="8.85546875" defaultRowHeight="15" x14ac:dyDescent="0.25"/>
  <cols>
    <col min="1" max="1" width="17.42578125" bestFit="1" customWidth="1"/>
    <col min="2" max="2" width="12" bestFit="1" customWidth="1"/>
  </cols>
  <sheetData>
    <row r="1" spans="1:22" x14ac:dyDescent="0.25">
      <c r="A1" t="s">
        <v>14</v>
      </c>
      <c r="B1">
        <f>B2*B4/1000</f>
        <v>379.15342974917229</v>
      </c>
      <c r="C1" t="s">
        <v>5</v>
      </c>
      <c r="D1">
        <f>CONVERT(B1,"W","HP")*1000</f>
        <v>508.45312463935664</v>
      </c>
      <c r="E1" t="s">
        <v>10</v>
      </c>
    </row>
    <row r="2" spans="1:22" x14ac:dyDescent="0.25">
      <c r="A2" t="s">
        <v>15</v>
      </c>
      <c r="B2">
        <f>CONVERT(D2,"mph", "m/sec")</f>
        <v>134.11199999999999</v>
      </c>
      <c r="C2" t="s">
        <v>6</v>
      </c>
      <c r="D2">
        <v>300</v>
      </c>
      <c r="E2" t="s">
        <v>11</v>
      </c>
    </row>
    <row r="3" spans="1:22" x14ac:dyDescent="0.25">
      <c r="A3" t="s">
        <v>16</v>
      </c>
      <c r="B3">
        <f>CONVERT(((CONVERT($B$8*$B$9,"HP","W")/(0.5*$B$7*$B5*$B$6))^(1/3)),"m/sec","mph")</f>
        <v>300.00000000000006</v>
      </c>
      <c r="C3" t="s">
        <v>11</v>
      </c>
      <c r="F3" t="s">
        <v>17</v>
      </c>
      <c r="N3" t="s">
        <v>12</v>
      </c>
    </row>
    <row r="4" spans="1:22" x14ac:dyDescent="0.25">
      <c r="A4" t="s">
        <v>4</v>
      </c>
      <c r="B4">
        <f>0.5*B7*B5*B6*B2^2</f>
        <v>2827.1402242094096</v>
      </c>
      <c r="C4" t="s">
        <v>7</v>
      </c>
      <c r="F4">
        <f>B3</f>
        <v>300.00000000000006</v>
      </c>
      <c r="G4">
        <v>0.25</v>
      </c>
      <c r="H4">
        <v>0.3</v>
      </c>
      <c r="I4">
        <v>0.35</v>
      </c>
      <c r="J4">
        <v>0.4</v>
      </c>
      <c r="K4">
        <v>0.45</v>
      </c>
      <c r="L4">
        <v>0.5</v>
      </c>
      <c r="M4">
        <v>0.55000000000000004</v>
      </c>
      <c r="N4">
        <v>0.6</v>
      </c>
      <c r="O4">
        <v>0.65</v>
      </c>
      <c r="P4">
        <v>0.7</v>
      </c>
      <c r="Q4">
        <v>0.75</v>
      </c>
      <c r="R4">
        <v>0.8</v>
      </c>
      <c r="S4">
        <v>0.85</v>
      </c>
      <c r="T4">
        <v>0.9</v>
      </c>
      <c r="U4">
        <v>0.95</v>
      </c>
      <c r="V4">
        <v>1</v>
      </c>
    </row>
    <row r="5" spans="1:22" x14ac:dyDescent="0.25">
      <c r="A5" t="s">
        <v>3</v>
      </c>
      <c r="B5">
        <v>0.2886783320514188</v>
      </c>
      <c r="E5" t="s">
        <v>0</v>
      </c>
      <c r="F5">
        <v>0.15</v>
      </c>
      <c r="G5" s="1">
        <f t="dataTable" ref="G5:V39" dt2D="1" dtr="1" r1="B9" r2="B5"/>
        <v>344.4809850803432</v>
      </c>
      <c r="H5" s="1">
        <v>366.06567071609402</v>
      </c>
      <c r="I5" s="1">
        <v>385.3670687666866</v>
      </c>
      <c r="J5" s="1">
        <v>402.90740434078594</v>
      </c>
      <c r="K5" s="1">
        <v>419.04058697855078</v>
      </c>
      <c r="L5" s="1">
        <v>434.01884439124643</v>
      </c>
      <c r="M5" s="1">
        <v>448.0290227984346</v>
      </c>
      <c r="N5" s="1">
        <v>461.21384417909206</v>
      </c>
      <c r="O5" s="1">
        <v>473.68507788301196</v>
      </c>
      <c r="P5" s="1">
        <v>485.53208187543385</v>
      </c>
      <c r="Q5" s="1">
        <v>496.82755271119828</v>
      </c>
      <c r="R5" s="1">
        <v>507.63151988746154</v>
      </c>
      <c r="S5" s="1">
        <v>517.99419576067862</v>
      </c>
      <c r="T5" s="1">
        <v>527.95805629457948</v>
      </c>
      <c r="U5" s="1">
        <v>537.55939101261652</v>
      </c>
      <c r="V5" s="1">
        <v>546.82947809957864</v>
      </c>
    </row>
    <row r="6" spans="1:22" x14ac:dyDescent="0.25">
      <c r="A6" t="s">
        <v>2</v>
      </c>
      <c r="B6">
        <v>0.99</v>
      </c>
      <c r="C6" t="s">
        <v>8</v>
      </c>
      <c r="F6">
        <v>0.16</v>
      </c>
      <c r="G6" s="1">
        <v>337.14936537225265</v>
      </c>
      <c r="H6" s="1">
        <v>358.27466220730321</v>
      </c>
      <c r="I6" s="1">
        <v>377.16526687169926</v>
      </c>
      <c r="J6" s="1">
        <v>394.33228991027084</v>
      </c>
      <c r="K6" s="1">
        <v>410.12210857468403</v>
      </c>
      <c r="L6" s="1">
        <v>424.78158239119864</v>
      </c>
      <c r="M6" s="1">
        <v>438.49358091452456</v>
      </c>
      <c r="N6" s="1">
        <v>451.39778855895634</v>
      </c>
      <c r="O6" s="1">
        <v>463.60359587718898</v>
      </c>
      <c r="P6" s="1">
        <v>475.19845902087167</v>
      </c>
      <c r="Q6" s="1">
        <v>486.25352733754642</v>
      </c>
      <c r="R6" s="1">
        <v>496.82755271119828</v>
      </c>
      <c r="S6" s="1">
        <v>506.96967882419295</v>
      </c>
      <c r="T6" s="1">
        <v>516.72147762051452</v>
      </c>
      <c r="U6" s="1">
        <v>526.11846627043315</v>
      </c>
      <c r="V6" s="1">
        <v>535.19125726232437</v>
      </c>
    </row>
    <row r="7" spans="1:22" x14ac:dyDescent="0.25">
      <c r="A7" t="s">
        <v>1</v>
      </c>
      <c r="B7">
        <v>1.1000000000000001</v>
      </c>
      <c r="C7" t="s">
        <v>9</v>
      </c>
      <c r="F7">
        <v>0.17</v>
      </c>
      <c r="G7" s="1">
        <v>330.40456084971737</v>
      </c>
      <c r="H7" s="1">
        <v>351.10723788396979</v>
      </c>
      <c r="I7" s="1">
        <v>369.61992863583885</v>
      </c>
      <c r="J7" s="1">
        <v>386.44351868440231</v>
      </c>
      <c r="K7" s="1">
        <v>401.91745586934076</v>
      </c>
      <c r="L7" s="1">
        <v>416.28366119583035</v>
      </c>
      <c r="M7" s="1">
        <v>429.72134584183107</v>
      </c>
      <c r="N7" s="1">
        <v>442.36739978046006</v>
      </c>
      <c r="O7" s="1">
        <v>454.32902516374986</v>
      </c>
      <c r="P7" s="1">
        <v>465.69192854893402</v>
      </c>
      <c r="Q7" s="1">
        <v>476.52583591311293</v>
      </c>
      <c r="R7" s="1">
        <v>486.88832378592105</v>
      </c>
      <c r="S7" s="1">
        <v>496.82755271119737</v>
      </c>
      <c r="T7" s="1">
        <v>506.38426296997602</v>
      </c>
      <c r="U7" s="1">
        <v>515.59326119768457</v>
      </c>
      <c r="V7" s="1">
        <v>524.48454746793209</v>
      </c>
    </row>
    <row r="8" spans="1:22" x14ac:dyDescent="0.25">
      <c r="A8" t="s">
        <v>13</v>
      </c>
      <c r="B8">
        <v>1600</v>
      </c>
      <c r="C8" t="s">
        <v>10</v>
      </c>
      <c r="F8">
        <v>0.18</v>
      </c>
      <c r="G8" s="1">
        <v>324.16901822503121</v>
      </c>
      <c r="H8" s="1">
        <v>344.4809850803432</v>
      </c>
      <c r="I8" s="1">
        <v>362.64429605372482</v>
      </c>
      <c r="J8" s="1">
        <v>379.15038378761631</v>
      </c>
      <c r="K8" s="1">
        <v>394.33228991027084</v>
      </c>
      <c r="L8" s="1">
        <v>408.42736978547146</v>
      </c>
      <c r="M8" s="1">
        <v>421.61145243768652</v>
      </c>
      <c r="N8" s="1">
        <v>434.01884439124643</v>
      </c>
      <c r="O8" s="1">
        <v>445.75472463123009</v>
      </c>
      <c r="P8" s="1">
        <v>456.90318222239648</v>
      </c>
      <c r="Q8" s="1">
        <v>467.53262724202568</v>
      </c>
      <c r="R8" s="1">
        <v>477.69954960973791</v>
      </c>
      <c r="S8" s="1">
        <v>487.45120096205136</v>
      </c>
      <c r="T8" s="1">
        <v>496.82755271119828</v>
      </c>
      <c r="U8" s="1">
        <v>505.86275460621653</v>
      </c>
      <c r="V8" s="1">
        <v>514.58624054591257</v>
      </c>
    </row>
    <row r="9" spans="1:22" x14ac:dyDescent="0.25">
      <c r="A9" t="s">
        <v>12</v>
      </c>
      <c r="B9">
        <f>D1/B8</f>
        <v>0.31778320289959788</v>
      </c>
      <c r="F9">
        <v>0.19</v>
      </c>
      <c r="G9" s="1">
        <v>318.37904357063445</v>
      </c>
      <c r="H9" s="1">
        <v>338.32821889849873</v>
      </c>
      <c r="I9" s="1">
        <v>356.16711543291996</v>
      </c>
      <c r="J9" s="1">
        <v>372.37838835031306</v>
      </c>
      <c r="K9" s="1">
        <v>387.28913083081301</v>
      </c>
      <c r="L9" s="1">
        <v>401.13245884003919</v>
      </c>
      <c r="M9" s="1">
        <v>414.08106092469222</v>
      </c>
      <c r="N9" s="1">
        <v>426.26684476365887</v>
      </c>
      <c r="O9" s="1">
        <v>437.79311074282083</v>
      </c>
      <c r="P9" s="1">
        <v>448.7424460142733</v>
      </c>
      <c r="Q9" s="1">
        <v>459.18203878463123</v>
      </c>
      <c r="R9" s="1">
        <v>469.16737000848713</v>
      </c>
      <c r="S9" s="1">
        <v>478.74484736207125</v>
      </c>
      <c r="T9" s="1">
        <v>487.95372832923067</v>
      </c>
      <c r="U9" s="1">
        <v>496.82755271119828</v>
      </c>
      <c r="V9" s="1">
        <v>505.39522868865453</v>
      </c>
    </row>
    <row r="10" spans="1:22" x14ac:dyDescent="0.25">
      <c r="F10">
        <v>0.2</v>
      </c>
      <c r="G10" s="1">
        <v>312.98174591429625</v>
      </c>
      <c r="H10" s="1">
        <v>332.59273429356176</v>
      </c>
      <c r="I10" s="1">
        <v>350.12921822765293</v>
      </c>
      <c r="J10" s="1">
        <v>366.06567071609373</v>
      </c>
      <c r="K10" s="1">
        <v>380.72363991559587</v>
      </c>
      <c r="L10" s="1">
        <v>394.33228991027084</v>
      </c>
      <c r="M10" s="1">
        <v>407.06138175674818</v>
      </c>
      <c r="N10" s="1">
        <v>419.04058697855078</v>
      </c>
      <c r="O10" s="1">
        <v>430.37145476925832</v>
      </c>
      <c r="P10" s="1">
        <v>441.1351722282555</v>
      </c>
      <c r="Q10" s="1">
        <v>451.39778855895634</v>
      </c>
      <c r="R10" s="1">
        <v>461.21384417909206</v>
      </c>
      <c r="S10" s="1">
        <v>470.62896004212615</v>
      </c>
      <c r="T10" s="1">
        <v>479.68172812225549</v>
      </c>
      <c r="U10" s="1">
        <v>488.40511963966469</v>
      </c>
      <c r="V10" s="1">
        <v>496.82755271119828</v>
      </c>
    </row>
    <row r="11" spans="1:22" x14ac:dyDescent="0.25">
      <c r="F11">
        <v>0.21</v>
      </c>
      <c r="G11" s="1">
        <v>307.93277033686678</v>
      </c>
      <c r="H11" s="1">
        <v>327.22739713061259</v>
      </c>
      <c r="I11" s="1">
        <v>344.4809850803432</v>
      </c>
      <c r="J11" s="1">
        <v>360.16035305681106</v>
      </c>
      <c r="K11" s="1">
        <v>374.58186204906724</v>
      </c>
      <c r="L11" s="1">
        <v>387.97097929986188</v>
      </c>
      <c r="M11" s="1">
        <v>400.49472730538145</v>
      </c>
      <c r="N11" s="1">
        <v>412.28068574716787</v>
      </c>
      <c r="O11" s="1">
        <v>423.42876564211696</v>
      </c>
      <c r="P11" s="1">
        <v>434.01884439124643</v>
      </c>
      <c r="Q11" s="1">
        <v>444.11590570191601</v>
      </c>
      <c r="R11" s="1">
        <v>453.77361015384554</v>
      </c>
      <c r="S11" s="1">
        <v>463.03684274997408</v>
      </c>
      <c r="T11" s="1">
        <v>471.94357290443725</v>
      </c>
      <c r="U11" s="1">
        <v>480.52623995053602</v>
      </c>
      <c r="V11" s="1">
        <v>488.81280356822441</v>
      </c>
    </row>
    <row r="12" spans="1:22" x14ac:dyDescent="0.25">
      <c r="F12">
        <v>0.22</v>
      </c>
      <c r="G12" s="1">
        <v>303.19458955763031</v>
      </c>
      <c r="H12" s="1">
        <v>322.19232872322027</v>
      </c>
      <c r="I12" s="1">
        <v>339.18043463702872</v>
      </c>
      <c r="J12" s="1">
        <v>354.61854319867211</v>
      </c>
      <c r="K12" s="1">
        <v>368.81814753089537</v>
      </c>
      <c r="L12" s="1">
        <v>382.00124559789458</v>
      </c>
      <c r="M12" s="1">
        <v>394.33228991027084</v>
      </c>
      <c r="N12" s="1">
        <v>405.93689707303372</v>
      </c>
      <c r="O12" s="1">
        <v>416.91344076601985</v>
      </c>
      <c r="P12" s="1">
        <v>427.34056931168459</v>
      </c>
      <c r="Q12" s="1">
        <v>437.28226650902343</v>
      </c>
      <c r="R12" s="1">
        <v>446.79136725906125</v>
      </c>
      <c r="S12" s="1">
        <v>455.91206591639394</v>
      </c>
      <c r="T12" s="1">
        <v>464.68174765740781</v>
      </c>
      <c r="U12" s="1">
        <v>473.13235266935521</v>
      </c>
      <c r="V12" s="1">
        <v>481.291410414849</v>
      </c>
    </row>
    <row r="13" spans="1:22" x14ac:dyDescent="0.25">
      <c r="F13">
        <v>0.23</v>
      </c>
      <c r="G13" s="1">
        <v>298.7351978139074</v>
      </c>
      <c r="H13" s="1">
        <v>317.45351787341127</v>
      </c>
      <c r="I13" s="1">
        <v>334.19176240491686</v>
      </c>
      <c r="J13" s="1">
        <v>349.40280697455813</v>
      </c>
      <c r="K13" s="1">
        <v>363.39356325835269</v>
      </c>
      <c r="L13" s="1">
        <v>376.38276407025074</v>
      </c>
      <c r="M13" s="1">
        <v>388.53244315022516</v>
      </c>
      <c r="N13" s="1">
        <v>399.96636953188909</v>
      </c>
      <c r="O13" s="1">
        <v>410.78147001313897</v>
      </c>
      <c r="P13" s="1">
        <v>421.05523615542114</v>
      </c>
      <c r="Q13" s="1">
        <v>430.85071068280661</v>
      </c>
      <c r="R13" s="1">
        <v>440.2199513996008</v>
      </c>
      <c r="S13" s="1">
        <v>449.20650264899677</v>
      </c>
      <c r="T13" s="1">
        <v>457.84719974550222</v>
      </c>
      <c r="U13" s="1">
        <v>466.17351309949294</v>
      </c>
      <c r="V13" s="1">
        <v>474.21256726972496</v>
      </c>
    </row>
    <row r="14" spans="1:22" x14ac:dyDescent="0.25">
      <c r="F14">
        <v>0.24</v>
      </c>
      <c r="G14" s="1">
        <v>294.52709928744059</v>
      </c>
      <c r="H14" s="1">
        <v>312.98174591429625</v>
      </c>
      <c r="I14" s="1">
        <v>329.48420911616944</v>
      </c>
      <c r="J14" s="1">
        <v>344.4809850803432</v>
      </c>
      <c r="K14" s="1">
        <v>358.27466220730321</v>
      </c>
      <c r="L14" s="1">
        <v>371.08089215672356</v>
      </c>
      <c r="M14" s="1">
        <v>383.05942619919449</v>
      </c>
      <c r="N14" s="1">
        <v>394.33228991027084</v>
      </c>
      <c r="O14" s="1">
        <v>404.99504473981392</v>
      </c>
      <c r="P14" s="1">
        <v>415.124090673426</v>
      </c>
      <c r="Q14" s="1">
        <v>424.78158239119824</v>
      </c>
      <c r="R14" s="1">
        <v>434.01884439124643</v>
      </c>
      <c r="S14" s="1">
        <v>442.87880763445042</v>
      </c>
      <c r="T14" s="1">
        <v>451.39778855895634</v>
      </c>
      <c r="U14" s="1">
        <v>459.60681427087394</v>
      </c>
      <c r="V14" s="1">
        <v>467.53262724202568</v>
      </c>
    </row>
    <row r="15" spans="1:22" x14ac:dyDescent="0.25">
      <c r="F15">
        <v>0.25</v>
      </c>
      <c r="G15" s="1">
        <v>290.54651539208618</v>
      </c>
      <c r="H15" s="1">
        <v>308.75174432754761</v>
      </c>
      <c r="I15" s="1">
        <v>325.03117392940885</v>
      </c>
      <c r="J15" s="1">
        <v>339.82526591295891</v>
      </c>
      <c r="K15" s="1">
        <v>353.43251914492885</v>
      </c>
      <c r="L15" s="1">
        <v>366.06567071609402</v>
      </c>
      <c r="M15" s="1">
        <v>377.88231283142181</v>
      </c>
      <c r="N15" s="1">
        <v>389.00282187003717</v>
      </c>
      <c r="O15" s="1">
        <v>399.52146775253499</v>
      </c>
      <c r="P15" s="1">
        <v>409.51361790570417</v>
      </c>
      <c r="Q15" s="1">
        <v>419.04058697855078</v>
      </c>
      <c r="R15" s="1">
        <v>428.15300580985956</v>
      </c>
      <c r="S15" s="1">
        <v>436.89322514126553</v>
      </c>
      <c r="T15" s="1">
        <v>445.29707058806838</v>
      </c>
      <c r="U15" s="1">
        <v>453.39514991975625</v>
      </c>
      <c r="V15" s="1">
        <v>461.21384417909206</v>
      </c>
    </row>
    <row r="16" spans="1:22" x14ac:dyDescent="0.25">
      <c r="F16">
        <v>0.26</v>
      </c>
      <c r="G16" s="1">
        <v>286.77275687968068</v>
      </c>
      <c r="H16" s="1">
        <v>304.74152750631436</v>
      </c>
      <c r="I16" s="1">
        <v>320.80951201149588</v>
      </c>
      <c r="J16" s="1">
        <v>335.41145118095704</v>
      </c>
      <c r="K16" s="1">
        <v>348.84196683393611</v>
      </c>
      <c r="L16" s="1">
        <v>361.31103292909467</v>
      </c>
      <c r="M16" s="1">
        <v>372.97419478770524</v>
      </c>
      <c r="N16" s="1">
        <v>383.95026528232285</v>
      </c>
      <c r="O16" s="1">
        <v>394.33228991027084</v>
      </c>
      <c r="P16" s="1">
        <v>404.19465718978563</v>
      </c>
      <c r="Q16" s="1">
        <v>413.59788538559076</v>
      </c>
      <c r="R16" s="1">
        <v>422.59194771867425</v>
      </c>
      <c r="S16" s="1">
        <v>431.21864485877882</v>
      </c>
      <c r="T16" s="1">
        <v>439.51333710080519</v>
      </c>
      <c r="U16" s="1">
        <v>447.50623466574268</v>
      </c>
      <c r="V16" s="1">
        <v>455.22337594662599</v>
      </c>
    </row>
    <row r="17" spans="6:22" x14ac:dyDescent="0.25">
      <c r="F17">
        <v>0.27</v>
      </c>
      <c r="G17" s="1">
        <v>283.18772159413237</v>
      </c>
      <c r="H17" s="1">
        <v>300.93185903930419</v>
      </c>
      <c r="I17" s="1">
        <v>316.79897268058102</v>
      </c>
      <c r="J17" s="1">
        <v>331.21836847413181</v>
      </c>
      <c r="K17" s="1">
        <v>344.4809850803432</v>
      </c>
      <c r="L17" s="1">
        <v>356.79417150821621</v>
      </c>
      <c r="M17" s="1">
        <v>368.31152855866037</v>
      </c>
      <c r="N17" s="1">
        <v>379.15038378761631</v>
      </c>
      <c r="O17" s="1">
        <v>389.40261950175073</v>
      </c>
      <c r="P17" s="1">
        <v>399.14169426533476</v>
      </c>
      <c r="Q17" s="1">
        <v>408.42736978547146</v>
      </c>
      <c r="R17" s="1">
        <v>417.30899455239535</v>
      </c>
      <c r="S17" s="1">
        <v>425.82784667269561</v>
      </c>
      <c r="T17" s="1">
        <v>434.01884439124643</v>
      </c>
      <c r="U17" s="1">
        <v>441.91182026168315</v>
      </c>
      <c r="V17" s="1">
        <v>449.53248716300305</v>
      </c>
    </row>
    <row r="18" spans="6:22" x14ac:dyDescent="0.25">
      <c r="F18">
        <v>0.28000000000000003</v>
      </c>
      <c r="G18" s="1">
        <v>279.77548909348542</v>
      </c>
      <c r="H18" s="1">
        <v>297.30582093244823</v>
      </c>
      <c r="I18" s="1">
        <v>312.98174591429625</v>
      </c>
      <c r="J18" s="1">
        <v>327.22739713061259</v>
      </c>
      <c r="K18" s="1">
        <v>340.33020761538415</v>
      </c>
      <c r="L18" s="1">
        <v>352.49502795351572</v>
      </c>
      <c r="M18" s="1">
        <v>363.87360815365031</v>
      </c>
      <c r="N18" s="1">
        <v>374.58186204906724</v>
      </c>
      <c r="O18" s="1">
        <v>384.71056482289225</v>
      </c>
      <c r="P18" s="1">
        <v>394.33228991027084</v>
      </c>
      <c r="Q18" s="1">
        <v>403.50607892762406</v>
      </c>
      <c r="R18" s="1">
        <v>412.28068574716787</v>
      </c>
      <c r="S18" s="1">
        <v>420.69689110047784</v>
      </c>
      <c r="T18" s="1">
        <v>428.78919248971488</v>
      </c>
      <c r="U18" s="1">
        <v>436.58706300515843</v>
      </c>
      <c r="V18" s="1">
        <v>444.11590570191601</v>
      </c>
    </row>
    <row r="19" spans="6:22" x14ac:dyDescent="0.25">
      <c r="F19">
        <v>0.28999999999999998</v>
      </c>
      <c r="G19" s="1">
        <v>276.52199072689893</v>
      </c>
      <c r="H19" s="1">
        <v>293.84846301337353</v>
      </c>
      <c r="I19" s="1">
        <v>309.34209326851607</v>
      </c>
      <c r="J19" s="1">
        <v>323.42208235655437</v>
      </c>
      <c r="K19" s="1">
        <v>336.37252076381475</v>
      </c>
      <c r="L19" s="1">
        <v>348.39587687565484</v>
      </c>
      <c r="M19" s="1">
        <v>359.64213600572299</v>
      </c>
      <c r="N19" s="1">
        <v>370.2258640298046</v>
      </c>
      <c r="O19" s="1">
        <v>380.23678050992299</v>
      </c>
      <c r="P19" s="1">
        <v>389.74661492754683</v>
      </c>
      <c r="Q19" s="1">
        <v>398.81372230641881</v>
      </c>
      <c r="R19" s="1">
        <v>407.48628956185598</v>
      </c>
      <c r="S19" s="1">
        <v>415.80462318788005</v>
      </c>
      <c r="T19" s="1">
        <v>423.80281951653035</v>
      </c>
      <c r="U19" s="1">
        <v>431.51000889665738</v>
      </c>
      <c r="V19" s="1">
        <v>438.95129897221983</v>
      </c>
    </row>
    <row r="20" spans="6:22" x14ac:dyDescent="0.25">
      <c r="F20">
        <v>0.3</v>
      </c>
      <c r="G20" s="1">
        <v>273.41473904978932</v>
      </c>
      <c r="H20" s="1">
        <v>290.54651539208618</v>
      </c>
      <c r="I20" s="1">
        <v>305.86604517706996</v>
      </c>
      <c r="J20" s="1">
        <v>319.78781874817031</v>
      </c>
      <c r="K20" s="1">
        <v>332.59273429356176</v>
      </c>
      <c r="L20" s="1">
        <v>344.4809850803432</v>
      </c>
      <c r="M20" s="1">
        <v>355.6008710512599</v>
      </c>
      <c r="N20" s="1">
        <v>366.06567071609402</v>
      </c>
      <c r="O20" s="1">
        <v>375.9640954665656</v>
      </c>
      <c r="P20" s="2">
        <v>385.3670687666866</v>
      </c>
      <c r="Q20" s="2">
        <v>394.33228991027084</v>
      </c>
      <c r="R20" s="2">
        <v>402.90740434078594</v>
      </c>
      <c r="S20" s="2">
        <v>411.13226563196145</v>
      </c>
      <c r="T20" s="1">
        <v>419.04058697855078</v>
      </c>
      <c r="U20" s="1">
        <v>426.66117139440621</v>
      </c>
      <c r="V20" s="1">
        <v>434.01884439124643</v>
      </c>
    </row>
    <row r="21" spans="6:22" x14ac:dyDescent="0.25">
      <c r="F21">
        <v>0.31</v>
      </c>
      <c r="G21" s="1">
        <v>270.4426043165646</v>
      </c>
      <c r="H21" s="1">
        <v>287.38815094905971</v>
      </c>
      <c r="I21" s="1">
        <v>302.54115091663544</v>
      </c>
      <c r="J21" s="1">
        <v>316.31158887604727</v>
      </c>
      <c r="K21" s="1">
        <v>328.97730953245531</v>
      </c>
      <c r="L21" s="1">
        <v>340.73632996682971</v>
      </c>
      <c r="M21" s="1">
        <v>351.73533803833789</v>
      </c>
      <c r="N21" s="1">
        <v>362.08638087108551</v>
      </c>
      <c r="O21" s="1">
        <v>371.87720552615866</v>
      </c>
      <c r="P21" s="2">
        <v>381.17796449929045</v>
      </c>
      <c r="Q21" s="2">
        <v>390.04572986838184</v>
      </c>
      <c r="R21" s="2">
        <v>398.52762915062482</v>
      </c>
      <c r="S21" s="2">
        <v>406.66308269441839</v>
      </c>
      <c r="T21" s="1">
        <v>414.48543721772165</v>
      </c>
      <c r="U21" s="1">
        <v>422.02318263335138</v>
      </c>
      <c r="V21" s="1">
        <v>429.30087458913431</v>
      </c>
    </row>
    <row r="22" spans="6:22" x14ac:dyDescent="0.25">
      <c r="F22">
        <v>0.32</v>
      </c>
      <c r="G22" s="1">
        <v>267.59562863116219</v>
      </c>
      <c r="H22" s="1">
        <v>284.36278784071226</v>
      </c>
      <c r="I22" s="1">
        <v>299.35627069900113</v>
      </c>
      <c r="J22" s="1">
        <v>312.98174591429625</v>
      </c>
      <c r="K22" s="1">
        <v>325.51413329343461</v>
      </c>
      <c r="L22" s="1">
        <v>337.14936537225265</v>
      </c>
      <c r="M22" s="1">
        <v>348.03258581250964</v>
      </c>
      <c r="N22" s="1">
        <v>358.27466220730321</v>
      </c>
      <c r="O22" s="1">
        <v>367.96241789584496</v>
      </c>
      <c r="P22" s="2">
        <v>377.16526687169926</v>
      </c>
      <c r="Q22" s="2">
        <v>385.93968040943452</v>
      </c>
      <c r="R22" s="2">
        <v>394.33228991027084</v>
      </c>
      <c r="S22" s="2">
        <v>402.38210074075175</v>
      </c>
      <c r="T22" s="1">
        <v>410.12210857468403</v>
      </c>
      <c r="U22" s="1">
        <v>417.58050340879072</v>
      </c>
      <c r="V22" s="1">
        <v>424.78158239119864</v>
      </c>
    </row>
    <row r="23" spans="6:22" x14ac:dyDescent="0.25">
      <c r="F23">
        <v>0.33</v>
      </c>
      <c r="G23" s="1">
        <v>264.86487045128598</v>
      </c>
      <c r="H23" s="1">
        <v>281.46092426050132</v>
      </c>
      <c r="I23" s="1">
        <v>296.30140171967531</v>
      </c>
      <c r="J23" s="1">
        <v>309.7878317716054</v>
      </c>
      <c r="K23" s="1">
        <v>322.19232872322027</v>
      </c>
      <c r="L23" s="1">
        <v>333.7088256592537</v>
      </c>
      <c r="M23" s="1">
        <v>344.4809850803432</v>
      </c>
      <c r="N23" s="1">
        <v>354.61854319867211</v>
      </c>
      <c r="O23" s="1">
        <v>364.20743733918886</v>
      </c>
      <c r="P23" s="2">
        <v>373.31637313997618</v>
      </c>
      <c r="Q23" s="2">
        <v>382.00124559789458</v>
      </c>
      <c r="R23" s="2">
        <v>390.30821025033731</v>
      </c>
      <c r="S23" s="2">
        <v>398.27587442212939</v>
      </c>
      <c r="T23" s="1">
        <v>405.93689707303372</v>
      </c>
      <c r="U23" s="1">
        <v>413.31918052667396</v>
      </c>
      <c r="V23" s="1">
        <v>420.44677398379241</v>
      </c>
    </row>
    <row r="24" spans="6:22" x14ac:dyDescent="0.25">
      <c r="F24">
        <v>0.34</v>
      </c>
      <c r="G24" s="1">
        <v>262.24227373396627</v>
      </c>
      <c r="H24" s="1">
        <v>278.67399938533106</v>
      </c>
      <c r="I24" s="1">
        <v>293.36753177247078</v>
      </c>
      <c r="J24" s="1">
        <v>306.72042404295644</v>
      </c>
      <c r="K24" s="1">
        <v>319.00209612568705</v>
      </c>
      <c r="L24" s="1">
        <v>330.40456084971737</v>
      </c>
      <c r="M24" s="1">
        <v>341.07005822125666</v>
      </c>
      <c r="N24" s="1">
        <v>351.10723788396979</v>
      </c>
      <c r="O24" s="1">
        <v>360.60118624231166</v>
      </c>
      <c r="P24" s="2">
        <v>369.61992863583885</v>
      </c>
      <c r="Q24" s="2">
        <v>378.21880660925029</v>
      </c>
      <c r="R24" s="2">
        <v>386.44351868440231</v>
      </c>
      <c r="S24" s="2">
        <v>394.33228991027084</v>
      </c>
      <c r="T24" s="1">
        <v>401.91745586934076</v>
      </c>
      <c r="U24" s="1">
        <v>409.22664260645968</v>
      </c>
      <c r="V24" s="1">
        <v>416.28366119583035</v>
      </c>
    </row>
    <row r="25" spans="6:22" x14ac:dyDescent="0.25">
      <c r="F25">
        <v>0.35</v>
      </c>
      <c r="G25" s="1">
        <v>259.72055721897488</v>
      </c>
      <c r="H25" s="1">
        <v>275.99427572162648</v>
      </c>
      <c r="I25" s="1">
        <v>290.54651539208618</v>
      </c>
      <c r="J25" s="1">
        <v>303.77100651472512</v>
      </c>
      <c r="K25" s="1">
        <v>315.93457828173683</v>
      </c>
      <c r="L25" s="1">
        <v>327.22739713061259</v>
      </c>
      <c r="M25" s="1">
        <v>337.79033529047535</v>
      </c>
      <c r="N25" s="1">
        <v>347.73099763216663</v>
      </c>
      <c r="O25" s="1">
        <v>357.1336523709607</v>
      </c>
      <c r="P25" s="2">
        <v>366.06567071609402</v>
      </c>
      <c r="Q25" s="2">
        <v>374.58186204906724</v>
      </c>
      <c r="R25" s="2">
        <v>382.72748545565469</v>
      </c>
      <c r="S25" s="2">
        <v>390.54039841351749</v>
      </c>
      <c r="T25" s="1">
        <v>398.05262556682021</v>
      </c>
      <c r="U25" s="1">
        <v>405.29152730890837</v>
      </c>
      <c r="V25" s="1">
        <v>412.28068574716787</v>
      </c>
    </row>
    <row r="26" spans="6:22" x14ac:dyDescent="0.25">
      <c r="F26">
        <v>0.36</v>
      </c>
      <c r="G26" s="1">
        <v>257.29312027295629</v>
      </c>
      <c r="H26" s="1">
        <v>273.41473904978932</v>
      </c>
      <c r="I26" s="1">
        <v>287.83096852297507</v>
      </c>
      <c r="J26" s="1">
        <v>300.93185903930419</v>
      </c>
      <c r="K26" s="1">
        <v>312.98174591429625</v>
      </c>
      <c r="L26" s="1">
        <v>324.16901822503121</v>
      </c>
      <c r="M26" s="1">
        <v>334.63323156071243</v>
      </c>
      <c r="N26" s="1">
        <v>344.4809850803432</v>
      </c>
      <c r="O26" s="1">
        <v>353.79575939970499</v>
      </c>
      <c r="P26" s="1">
        <v>362.64429605372482</v>
      </c>
      <c r="Q26" s="1">
        <v>371.08089215672356</v>
      </c>
      <c r="R26" s="1">
        <v>379.15038378761631</v>
      </c>
      <c r="S26" s="1">
        <v>386.89027459516103</v>
      </c>
      <c r="T26" s="1">
        <v>394.33228991027084</v>
      </c>
      <c r="U26" s="1">
        <v>401.50353440671972</v>
      </c>
      <c r="V26" s="1">
        <v>408.42736978547146</v>
      </c>
    </row>
    <row r="27" spans="6:22" x14ac:dyDescent="0.25">
      <c r="F27">
        <v>0.37</v>
      </c>
      <c r="G27" s="1">
        <v>254.95396243282974</v>
      </c>
      <c r="H27" s="1">
        <v>270.92901292630813</v>
      </c>
      <c r="I27" s="1">
        <v>285.21417851344273</v>
      </c>
      <c r="J27" s="1">
        <v>298.19596343250055</v>
      </c>
      <c r="K27" s="1">
        <v>310.13629981766047</v>
      </c>
      <c r="L27" s="1">
        <v>321.2218640232291</v>
      </c>
      <c r="M27" s="1">
        <v>331.59094288100852</v>
      </c>
      <c r="N27" s="1">
        <v>341.3491664130957</v>
      </c>
      <c r="O27" s="1">
        <v>350.57925627857458</v>
      </c>
      <c r="P27" s="1">
        <v>359.34734723756048</v>
      </c>
      <c r="Q27" s="1">
        <v>367.70724276691988</v>
      </c>
      <c r="R27" s="1">
        <v>375.70337132228917</v>
      </c>
      <c r="S27" s="1">
        <v>383.37289559129221</v>
      </c>
      <c r="T27" s="1">
        <v>390.74725247677821</v>
      </c>
      <c r="U27" s="1">
        <v>397.85330023275645</v>
      </c>
      <c r="V27" s="1">
        <v>404.71418816933488</v>
      </c>
    </row>
    <row r="28" spans="6:22" x14ac:dyDescent="0.25">
      <c r="F28">
        <v>0.38</v>
      </c>
      <c r="G28" s="1">
        <v>252.69761434432723</v>
      </c>
      <c r="H28" s="1">
        <v>268.53128529500191</v>
      </c>
      <c r="I28" s="1">
        <v>282.69002685734824</v>
      </c>
      <c r="J28" s="1">
        <v>295.55692269875465</v>
      </c>
      <c r="K28" s="1">
        <v>307.39158684834086</v>
      </c>
      <c r="L28" s="1">
        <v>318.37904357063445</v>
      </c>
      <c r="M28" s="1">
        <v>328.65635585598238</v>
      </c>
      <c r="N28" s="1">
        <v>338.32821889849873</v>
      </c>
      <c r="O28" s="1">
        <v>347.4766222687922</v>
      </c>
      <c r="P28" s="1">
        <v>356.16711543291996</v>
      </c>
      <c r="Q28" s="1">
        <v>364.45302570581322</v>
      </c>
      <c r="R28" s="1">
        <v>372.37838835031306</v>
      </c>
      <c r="S28" s="1">
        <v>379.98003716345357</v>
      </c>
      <c r="T28" s="1">
        <v>387.28913083081301</v>
      </c>
      <c r="U28" s="1">
        <v>394.33228991027084</v>
      </c>
      <c r="V28" s="1">
        <v>401.13245884003919</v>
      </c>
    </row>
    <row r="29" spans="6:22" x14ac:dyDescent="0.25">
      <c r="F29">
        <v>0.39</v>
      </c>
      <c r="G29" s="1">
        <v>250.51907822866121</v>
      </c>
      <c r="H29" s="1">
        <v>266.21624522341585</v>
      </c>
      <c r="I29" s="1">
        <v>280.25292259482768</v>
      </c>
      <c r="J29" s="1">
        <v>293.00889140053675</v>
      </c>
      <c r="K29" s="1">
        <v>304.74152750631436</v>
      </c>
      <c r="L29" s="1">
        <v>315.63426006055062</v>
      </c>
      <c r="M29" s="1">
        <v>325.82297041729032</v>
      </c>
      <c r="N29" s="1">
        <v>335.41145118095704</v>
      </c>
      <c r="O29" s="1">
        <v>344.4809850803432</v>
      </c>
      <c r="P29" s="1">
        <v>353.09655647178187</v>
      </c>
      <c r="Q29" s="1">
        <v>361.31103292909467</v>
      </c>
      <c r="R29" s="1">
        <v>369.16807008189699</v>
      </c>
      <c r="S29" s="1">
        <v>376.70418417868916</v>
      </c>
      <c r="T29" s="1">
        <v>383.95026528232285</v>
      </c>
      <c r="U29" s="1">
        <v>390.93270445169088</v>
      </c>
      <c r="V29" s="1">
        <v>397.6742483182806</v>
      </c>
    </row>
    <row r="30" spans="6:22" x14ac:dyDescent="0.25">
      <c r="F30">
        <v>0.4</v>
      </c>
      <c r="G30" s="1">
        <v>248.41377635559888</v>
      </c>
      <c r="H30" s="1">
        <v>263.97902814728997</v>
      </c>
      <c r="I30" s="1">
        <v>277.89774466968964</v>
      </c>
      <c r="J30" s="1">
        <v>290.54651539208618</v>
      </c>
      <c r="K30" s="1">
        <v>302.18055325558953</v>
      </c>
      <c r="L30" s="1">
        <v>312.98174591429625</v>
      </c>
      <c r="M30" s="1">
        <v>323.08483280814522</v>
      </c>
      <c r="N30" s="1">
        <v>332.59273429356176</v>
      </c>
      <c r="O30" s="1">
        <v>341.58605001890237</v>
      </c>
      <c r="P30" s="1">
        <v>350.12921822765293</v>
      </c>
      <c r="Q30" s="1">
        <v>358.27466220730321</v>
      </c>
      <c r="R30" s="1">
        <v>366.06567071609373</v>
      </c>
      <c r="S30" s="1">
        <v>373.53845312878514</v>
      </c>
      <c r="T30" s="1">
        <v>380.72363991559587</v>
      </c>
      <c r="U30" s="1">
        <v>387.64740035132917</v>
      </c>
      <c r="V30" s="1">
        <v>394.33228991027084</v>
      </c>
    </row>
    <row r="31" spans="6:22" x14ac:dyDescent="0.25">
      <c r="F31">
        <v>0.41</v>
      </c>
      <c r="G31" s="1">
        <v>246.37750627570696</v>
      </c>
      <c r="H31" s="1">
        <v>261.81516829772261</v>
      </c>
      <c r="I31" s="1">
        <v>275.61979184822331</v>
      </c>
      <c r="J31" s="1">
        <v>288.16487945872746</v>
      </c>
      <c r="K31" s="1">
        <v>299.7035520669005</v>
      </c>
      <c r="L31" s="1">
        <v>310.41620637736929</v>
      </c>
      <c r="M31" s="1">
        <v>320.4364773587584</v>
      </c>
      <c r="N31" s="1">
        <v>329.86644172006953</v>
      </c>
      <c r="O31" s="1">
        <v>338.78603842708833</v>
      </c>
      <c r="P31" s="1">
        <v>347.25917751721983</v>
      </c>
      <c r="Q31" s="1">
        <v>355.33785255954916</v>
      </c>
      <c r="R31" s="1">
        <v>363.06499747046934</v>
      </c>
      <c r="S31" s="1">
        <v>370.4765248132378</v>
      </c>
      <c r="T31" s="1">
        <v>377.60281397735196</v>
      </c>
      <c r="U31" s="1">
        <v>384.46981972571461</v>
      </c>
      <c r="V31" s="1">
        <v>391.09991264335906</v>
      </c>
    </row>
    <row r="32" spans="6:22" x14ac:dyDescent="0.25">
      <c r="F32">
        <v>0.42</v>
      </c>
      <c r="G32" s="1">
        <v>244.40640178411221</v>
      </c>
      <c r="H32" s="1">
        <v>259.72055721897488</v>
      </c>
      <c r="I32" s="1">
        <v>273.41473904978932</v>
      </c>
      <c r="J32" s="1">
        <v>285.85946165980982</v>
      </c>
      <c r="K32" s="1">
        <v>297.30582093244823</v>
      </c>
      <c r="L32" s="1">
        <v>307.93277033686678</v>
      </c>
      <c r="M32" s="1">
        <v>317.8728757161399</v>
      </c>
      <c r="N32" s="1">
        <v>327.22739713061259</v>
      </c>
      <c r="O32" s="1">
        <v>336.07563400694642</v>
      </c>
      <c r="P32" s="1">
        <v>344.4809850803432</v>
      </c>
      <c r="Q32" s="1">
        <v>352.49502795351572</v>
      </c>
      <c r="R32" s="1">
        <v>360.16035305681106</v>
      </c>
      <c r="S32" s="1">
        <v>367.51258564067143</v>
      </c>
      <c r="T32" s="1">
        <v>374.58186204906724</v>
      </c>
      <c r="U32" s="1">
        <v>381.39392939790224</v>
      </c>
      <c r="V32" s="1">
        <v>387.97097929986188</v>
      </c>
    </row>
    <row r="33" spans="6:22" x14ac:dyDescent="0.25">
      <c r="F33">
        <v>0.43</v>
      </c>
      <c r="G33" s="1">
        <v>242.49689876480031</v>
      </c>
      <c r="H33" s="1">
        <v>257.69140747262304</v>
      </c>
      <c r="I33" s="1">
        <v>271.27859913721403</v>
      </c>
      <c r="J33" s="1">
        <v>283.62609337995423</v>
      </c>
      <c r="K33" s="1">
        <v>294.9830243175258</v>
      </c>
      <c r="L33" s="1">
        <v>305.52694728799793</v>
      </c>
      <c r="M33" s="1">
        <v>315.38939242148592</v>
      </c>
      <c r="N33" s="1">
        <v>324.67082865179498</v>
      </c>
      <c r="O33" s="1">
        <v>333.44993585350653</v>
      </c>
      <c r="P33" s="1">
        <v>341.789617438969</v>
      </c>
      <c r="Q33" s="1">
        <v>349.74104804441242</v>
      </c>
      <c r="R33" s="1">
        <v>357.34648534885349</v>
      </c>
      <c r="S33" s="1">
        <v>364.64127626909504</v>
      </c>
      <c r="T33" s="1">
        <v>371.65532169930191</v>
      </c>
      <c r="U33" s="1">
        <v>378.41416759781725</v>
      </c>
      <c r="V33" s="1">
        <v>384.93983219826976</v>
      </c>
    </row>
    <row r="34" spans="6:22" x14ac:dyDescent="0.25">
      <c r="F34">
        <v>0.44</v>
      </c>
      <c r="G34" s="1">
        <v>240.6457052074245</v>
      </c>
      <c r="H34" s="1">
        <v>255.72422077566199</v>
      </c>
      <c r="I34" s="1">
        <v>269.20768937492511</v>
      </c>
      <c r="J34" s="1">
        <v>281.46092426050132</v>
      </c>
      <c r="K34" s="1">
        <v>292.73115768775301</v>
      </c>
      <c r="L34" s="1">
        <v>303.19458955763031</v>
      </c>
      <c r="M34" s="1">
        <v>312.98174591429625</v>
      </c>
      <c r="N34" s="1">
        <v>322.19232872322027</v>
      </c>
      <c r="O34" s="1">
        <v>330.90441722583051</v>
      </c>
      <c r="P34" s="1">
        <v>339.18043463702872</v>
      </c>
      <c r="Q34" s="1">
        <v>347.07116493173095</v>
      </c>
      <c r="R34" s="1">
        <v>354.61854319867211</v>
      </c>
      <c r="S34" s="1">
        <v>361.85764652033953</v>
      </c>
      <c r="T34" s="1">
        <v>368.81814753089537</v>
      </c>
      <c r="U34" s="1">
        <v>375.52539717376186</v>
      </c>
      <c r="V34" s="1">
        <v>382.00124559789458</v>
      </c>
    </row>
    <row r="35" spans="6:22" x14ac:dyDescent="0.25">
      <c r="F35">
        <v>0.45</v>
      </c>
      <c r="G35" s="1">
        <v>238.84977480486873</v>
      </c>
      <c r="H35" s="1">
        <v>253.81575994373077</v>
      </c>
      <c r="I35" s="1">
        <v>267.19860189283844</v>
      </c>
      <c r="J35" s="1">
        <v>279.36039131903402</v>
      </c>
      <c r="K35" s="1">
        <v>290.54651539208618</v>
      </c>
      <c r="L35" s="1">
        <v>300.93185903930419</v>
      </c>
      <c r="M35" s="1">
        <v>310.64597419359217</v>
      </c>
      <c r="N35" s="1">
        <v>319.78781874817031</v>
      </c>
      <c r="O35" s="1">
        <v>328.43488924184447</v>
      </c>
      <c r="P35" s="1">
        <v>336.64914302726748</v>
      </c>
      <c r="Q35" s="1">
        <v>344.4809850803432</v>
      </c>
      <c r="R35" s="1">
        <v>351.9720375297199</v>
      </c>
      <c r="S35" s="1">
        <v>359.15711567885626</v>
      </c>
      <c r="T35" s="1">
        <v>366.06567071609402</v>
      </c>
      <c r="U35" s="1">
        <v>372.7228643916589</v>
      </c>
      <c r="V35" s="1">
        <v>379.15038378761631</v>
      </c>
    </row>
    <row r="36" spans="6:22" x14ac:dyDescent="0.25">
      <c r="F36">
        <v>0.46</v>
      </c>
      <c r="G36" s="1">
        <v>237.10628363486245</v>
      </c>
      <c r="H36" s="1">
        <v>251.96302411162915</v>
      </c>
      <c r="I36" s="1">
        <v>265.24817760033591</v>
      </c>
      <c r="J36" s="1">
        <v>277.32119167602747</v>
      </c>
      <c r="K36" s="1">
        <v>288.4256622973906</v>
      </c>
      <c r="L36" s="1">
        <v>298.7351978139074</v>
      </c>
      <c r="M36" s="1">
        <v>308.3784044902211</v>
      </c>
      <c r="N36" s="1">
        <v>317.45351787341127</v>
      </c>
      <c r="O36" s="1">
        <v>326.03746881395017</v>
      </c>
      <c r="P36" s="1">
        <v>334.19176240491686</v>
      </c>
      <c r="Q36" s="1">
        <v>341.96643568956688</v>
      </c>
      <c r="R36" s="1">
        <v>349.40280697455813</v>
      </c>
      <c r="S36" s="1">
        <v>356.53543742798672</v>
      </c>
      <c r="T36" s="1">
        <v>363.39356325835269</v>
      </c>
      <c r="U36" s="1">
        <v>370.00216254692322</v>
      </c>
      <c r="V36" s="1">
        <v>376.38276407025074</v>
      </c>
    </row>
    <row r="37" spans="6:22" x14ac:dyDescent="0.25">
      <c r="F37">
        <v>0.47</v>
      </c>
      <c r="G37" s="1">
        <v>235.41260950700806</v>
      </c>
      <c r="H37" s="1">
        <v>250.16322678626204</v>
      </c>
      <c r="I37" s="1">
        <v>263.35348308201583</v>
      </c>
      <c r="J37" s="1">
        <v>275.34025839898811</v>
      </c>
      <c r="K37" s="1">
        <v>286.36540866533312</v>
      </c>
      <c r="L37" s="1">
        <v>296.60130212856131</v>
      </c>
      <c r="M37" s="1">
        <v>306.17562640578018</v>
      </c>
      <c r="N37" s="1">
        <v>315.18591533763646</v>
      </c>
      <c r="O37" s="1">
        <v>323.70855024976868</v>
      </c>
      <c r="P37" s="1">
        <v>331.80459689816496</v>
      </c>
      <c r="Q37" s="1">
        <v>339.52373490642816</v>
      </c>
      <c r="R37" s="1">
        <v>346.90698744037866</v>
      </c>
      <c r="S37" s="1">
        <v>353.9886687941999</v>
      </c>
      <c r="T37" s="1">
        <v>360.79780633920086</v>
      </c>
      <c r="U37" s="1">
        <v>367.35919973569327</v>
      </c>
      <c r="V37" s="1">
        <v>373.69422397800366</v>
      </c>
    </row>
    <row r="38" spans="6:22" x14ac:dyDescent="0.25">
      <c r="F38">
        <v>0.48</v>
      </c>
      <c r="G38" s="1">
        <v>233.76631362101261</v>
      </c>
      <c r="H38" s="1">
        <v>248.41377635559888</v>
      </c>
      <c r="I38" s="1">
        <v>261.51179007895882</v>
      </c>
      <c r="J38" s="1">
        <v>273.41473904978932</v>
      </c>
      <c r="K38" s="1">
        <v>284.36278784071226</v>
      </c>
      <c r="L38" s="1">
        <v>294.52709928744059</v>
      </c>
      <c r="M38" s="1">
        <v>304.03446805746813</v>
      </c>
      <c r="N38" s="1">
        <v>312.98174591429625</v>
      </c>
      <c r="O38" s="1">
        <v>321.4447800309444</v>
      </c>
      <c r="P38" s="1">
        <v>329.48420911616944</v>
      </c>
      <c r="Q38" s="1">
        <v>337.14936537225265</v>
      </c>
      <c r="R38" s="1">
        <v>344.4809850803432</v>
      </c>
      <c r="S38" s="1">
        <v>351.51314256667405</v>
      </c>
      <c r="T38" s="1">
        <v>358.27466220730321</v>
      </c>
      <c r="U38" s="1">
        <v>364.79017023266891</v>
      </c>
      <c r="V38" s="1">
        <v>371.08089215672356</v>
      </c>
    </row>
    <row r="39" spans="6:22" x14ac:dyDescent="0.25">
      <c r="F39">
        <v>0.49</v>
      </c>
      <c r="G39" s="1">
        <v>232.16512423529224</v>
      </c>
      <c r="H39" s="1">
        <v>246.71225873397867</v>
      </c>
      <c r="I39" s="1">
        <v>259.72055721897488</v>
      </c>
      <c r="J39" s="1">
        <v>271.54197658335528</v>
      </c>
      <c r="K39" s="1">
        <v>282.41503638528815</v>
      </c>
      <c r="L39" s="1">
        <v>292.50972707550301</v>
      </c>
      <c r="M39" s="1">
        <v>301.95197483761052</v>
      </c>
      <c r="N39" s="1">
        <v>310.83796804604992</v>
      </c>
      <c r="O39" s="1">
        <v>319.24303435635022</v>
      </c>
      <c r="P39" s="1">
        <v>327.22739713061259</v>
      </c>
      <c r="Q39" s="1">
        <v>334.84005066871606</v>
      </c>
      <c r="R39" s="1">
        <v>342.12145222742993</v>
      </c>
      <c r="S39" s="1">
        <v>349.10544273986557</v>
      </c>
      <c r="T39" s="1">
        <v>355.82064914865094</v>
      </c>
      <c r="U39" s="1">
        <v>362.2915290061203</v>
      </c>
      <c r="V39" s="1">
        <v>368.53916244143045</v>
      </c>
    </row>
  </sheetData>
  <conditionalFormatting sqref="G5:V39">
    <cfRule type="cellIs" dxfId="1" priority="1" operator="greaterThan">
      <formula>$D$2+50</formula>
    </cfRule>
    <cfRule type="cellIs" dxfId="0" priority="2" operator="greaterThan">
      <formula>$D$2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Q15"/>
  <sheetViews>
    <sheetView workbookViewId="0">
      <selection activeCell="B13" sqref="B13"/>
    </sheetView>
  </sheetViews>
  <sheetFormatPr defaultColWidth="8.85546875" defaultRowHeight="15" x14ac:dyDescent="0.25"/>
  <cols>
    <col min="1" max="1" width="17.42578125" bestFit="1" customWidth="1"/>
  </cols>
  <sheetData>
    <row r="2" spans="2:17" ht="15.75" thickBot="1" x14ac:dyDescent="0.3">
      <c r="B2" s="5" t="s">
        <v>18</v>
      </c>
      <c r="D2">
        <f>C2/Misc!B2</f>
        <v>0</v>
      </c>
      <c r="E2" s="5" t="s">
        <v>20</v>
      </c>
      <c r="H2" s="5" t="s">
        <v>22</v>
      </c>
    </row>
    <row r="3" spans="2:17" ht="15.75" thickBot="1" x14ac:dyDescent="0.3">
      <c r="B3" s="3">
        <v>250</v>
      </c>
      <c r="C3" s="6" t="s">
        <v>11</v>
      </c>
      <c r="E3" s="3">
        <v>1.1000000000000001</v>
      </c>
      <c r="F3" s="6" t="s">
        <v>21</v>
      </c>
      <c r="H3" s="4">
        <f>0.5*$E$3*B4^2</f>
        <v>6869.6636800000015</v>
      </c>
      <c r="I3" t="s">
        <v>23</v>
      </c>
      <c r="P3" s="5" t="s">
        <v>29</v>
      </c>
    </row>
    <row r="4" spans="2:17" x14ac:dyDescent="0.25">
      <c r="B4" s="4">
        <f>CONVERT(B3,C3,C4)</f>
        <v>111.76</v>
      </c>
      <c r="C4" s="6" t="s">
        <v>19</v>
      </c>
      <c r="P4" s="3">
        <v>1.8973659179579707</v>
      </c>
      <c r="Q4" t="s">
        <v>30</v>
      </c>
    </row>
    <row r="5" spans="2:17" x14ac:dyDescent="0.25">
      <c r="P5" s="4">
        <f>$P$4*$H$3*$B$7</f>
        <v>15641.11888111888</v>
      </c>
      <c r="Q5" s="6" t="s">
        <v>7</v>
      </c>
    </row>
    <row r="6" spans="2:17" ht="15.75" thickBot="1" x14ac:dyDescent="0.3">
      <c r="B6" s="5" t="s">
        <v>2</v>
      </c>
      <c r="Q6" s="6"/>
    </row>
    <row r="7" spans="2:17" x14ac:dyDescent="0.25">
      <c r="B7" s="3">
        <v>1.2</v>
      </c>
      <c r="C7" t="s">
        <v>24</v>
      </c>
      <c r="Q7" s="6"/>
    </row>
    <row r="11" spans="2:17" ht="15.75" thickBot="1" x14ac:dyDescent="0.3">
      <c r="B11" s="5" t="s">
        <v>25</v>
      </c>
    </row>
    <row r="12" spans="2:17" x14ac:dyDescent="0.25">
      <c r="B12" s="3">
        <v>0.45</v>
      </c>
      <c r="C12" t="s">
        <v>28</v>
      </c>
    </row>
    <row r="13" spans="2:17" x14ac:dyDescent="0.25">
      <c r="B13" s="4">
        <f>$B$12*$H$3*$B$7</f>
        <v>3709.6183872000006</v>
      </c>
      <c r="C13" s="6" t="s">
        <v>7</v>
      </c>
    </row>
    <row r="14" spans="2:17" x14ac:dyDescent="0.25">
      <c r="B14" s="4">
        <f>$B$13*$B$4</f>
        <v>414586.95095347211</v>
      </c>
      <c r="C14" s="6" t="s">
        <v>26</v>
      </c>
    </row>
    <row r="15" spans="2:17" x14ac:dyDescent="0.25">
      <c r="B15" s="4">
        <f>CONVERT(B14,C14,C15)</f>
        <v>555.97025928645655</v>
      </c>
      <c r="C15" s="6" t="s">
        <v>27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L701"/>
  <sheetViews>
    <sheetView workbookViewId="0">
      <pane ySplit="2" topLeftCell="A3" activePane="bottomLeft" state="frozen"/>
      <selection pane="bottomLeft" activeCell="D7" sqref="D7"/>
    </sheetView>
  </sheetViews>
  <sheetFormatPr defaultColWidth="8.85546875" defaultRowHeight="15" x14ac:dyDescent="0.25"/>
  <cols>
    <col min="5" max="6" width="9.140625" customWidth="1"/>
  </cols>
  <sheetData>
    <row r="1" spans="1:12" x14ac:dyDescent="0.25">
      <c r="B1" t="s">
        <v>34</v>
      </c>
      <c r="C1" t="s">
        <v>19</v>
      </c>
      <c r="D1" t="s">
        <v>50</v>
      </c>
      <c r="G1" t="s">
        <v>51</v>
      </c>
      <c r="H1" t="s">
        <v>11</v>
      </c>
      <c r="J1" s="7" t="s">
        <v>46</v>
      </c>
      <c r="K1">
        <v>0.25</v>
      </c>
      <c r="L1" s="6" t="s">
        <v>47</v>
      </c>
    </row>
    <row r="2" spans="1:12" x14ac:dyDescent="0.25">
      <c r="A2" t="s">
        <v>45</v>
      </c>
      <c r="B2" t="s">
        <v>31</v>
      </c>
      <c r="C2" t="s">
        <v>32</v>
      </c>
      <c r="D2" t="s">
        <v>33</v>
      </c>
      <c r="E2" t="s">
        <v>37</v>
      </c>
      <c r="F2" t="s">
        <v>44</v>
      </c>
      <c r="G2" t="s">
        <v>31</v>
      </c>
      <c r="H2" t="s">
        <v>32</v>
      </c>
      <c r="J2" t="s">
        <v>34</v>
      </c>
      <c r="K2">
        <v>3200</v>
      </c>
    </row>
    <row r="3" spans="1:12" x14ac:dyDescent="0.25">
      <c r="A3">
        <v>0</v>
      </c>
      <c r="B3">
        <v>0</v>
      </c>
      <c r="C3">
        <v>0</v>
      </c>
      <c r="D3">
        <f>F3/$K$2</f>
        <v>975.07653014775065</v>
      </c>
      <c r="E3">
        <f>MIN(VLOOKUP(C3,Gearing!$A$2:$G$7,2,TRUE)+1,5)</f>
        <v>1</v>
      </c>
      <c r="F3">
        <f>Misc!$B$4*Misc!$B$5*VLOOKUP(E3,Gearing!$B$2:$G$7,5,FALSE)/Misc!$B$2</f>
        <v>3120244.8964728019</v>
      </c>
      <c r="G3">
        <f t="shared" ref="G3:G66" si="0">CONVERT(B3,$B$1,$G$1)</f>
        <v>0</v>
      </c>
      <c r="H3">
        <f t="shared" ref="H3:H66" si="1">CONVERT(C3,$C$1,$H$1)</f>
        <v>0</v>
      </c>
      <c r="J3" t="s">
        <v>35</v>
      </c>
      <c r="K3">
        <f>0.5*Lift!E3*Lift!B12*Lift!B7</f>
        <v>0.29700000000000004</v>
      </c>
    </row>
    <row r="4" spans="1:12" x14ac:dyDescent="0.25">
      <c r="A4">
        <f t="shared" ref="A4:A12" si="2">A3+$K$1</f>
        <v>0.25</v>
      </c>
      <c r="B4">
        <f>0.5*D3*A4^2</f>
        <v>30.471141567117208</v>
      </c>
      <c r="C4">
        <f>C3+D3*A4</f>
        <v>243.76913253693766</v>
      </c>
      <c r="D4">
        <f>(C4-C3)/$K$1</f>
        <v>975.07653014775065</v>
      </c>
      <c r="E4">
        <f>MIN(VLOOKUP(C3,Gearing!$A$2:$G$7,2,TRUE)+1,5)</f>
        <v>1</v>
      </c>
      <c r="F4">
        <f>Misc!$B$4*Misc!$B$5*VLOOKUP(E4,Gearing!$B$2:$G$7,5,FALSE)/Misc!$B$2</f>
        <v>3120244.8964728019</v>
      </c>
      <c r="G4">
        <f t="shared" si="0"/>
        <v>1.8933889564392202E-2</v>
      </c>
      <c r="H4">
        <f t="shared" si="1"/>
        <v>545.29601945449554</v>
      </c>
    </row>
    <row r="5" spans="1:12" x14ac:dyDescent="0.25">
      <c r="A5">
        <f t="shared" si="2"/>
        <v>0.5</v>
      </c>
      <c r="B5">
        <f>MIN((F4-$K$5*B3+$K$6*B4)/$K$7,2*$K$1*Gearing!$A$7+B3)</f>
        <v>76.323902439024394</v>
      </c>
      <c r="C5">
        <f t="shared" ref="C5:C36" si="3">(B6-B4)/2/$K$1</f>
        <v>152.64780487804882</v>
      </c>
      <c r="D5">
        <f t="shared" ref="D5:D33" si="4">(B6-2*B5+B4)/$K$1^2</f>
        <v>-246.10590887663955</v>
      </c>
      <c r="E5">
        <f>MIN(VLOOKUP(C4,Gearing!$A$2:$G$7,2,TRUE)+1,5)</f>
        <v>5</v>
      </c>
      <c r="F5">
        <f>Misc!$B$4*Misc!$B$5*VLOOKUP(E5,Gearing!$B$2:$G$7,5,FALSE)/Misc!$B$2</f>
        <v>8966220.9668758679</v>
      </c>
      <c r="G5">
        <f t="shared" si="0"/>
        <v>4.7425474254742549E-2</v>
      </c>
      <c r="H5">
        <f t="shared" si="1"/>
        <v>341.46341463414643</v>
      </c>
      <c r="J5" t="s">
        <v>33</v>
      </c>
      <c r="K5">
        <f>$K$2/$K$1^2-$K$3/2/$K$1</f>
        <v>51199.406000000003</v>
      </c>
    </row>
    <row r="6" spans="1:12" x14ac:dyDescent="0.25">
      <c r="A6">
        <f t="shared" si="2"/>
        <v>0.75</v>
      </c>
      <c r="B6">
        <f>MIN((F5-$K$5*B4+$K$6*B5)/$K$7,2*$K$1*Gearing!$A$7+B4)</f>
        <v>106.79504400614161</v>
      </c>
      <c r="C6">
        <f t="shared" si="3"/>
        <v>152.64780487804879</v>
      </c>
      <c r="D6">
        <f t="shared" si="4"/>
        <v>246.10590887663943</v>
      </c>
      <c r="E6">
        <f>MIN(VLOOKUP(C5,Gearing!$A$2:$G$7,2,TRUE)+1,5)</f>
        <v>5</v>
      </c>
      <c r="F6">
        <f>Misc!$B$4*Misc!$B$5*VLOOKUP(E6,Gearing!$B$2:$G$7,5,FALSE)/Misc!$B$2</f>
        <v>8966220.9668758679</v>
      </c>
      <c r="G6">
        <f t="shared" si="0"/>
        <v>6.6359363819134765E-2</v>
      </c>
      <c r="H6">
        <f t="shared" si="1"/>
        <v>341.46341463414637</v>
      </c>
      <c r="J6" t="s">
        <v>48</v>
      </c>
      <c r="K6">
        <f>2*$K$2/$K$1^2</f>
        <v>102400</v>
      </c>
    </row>
    <row r="7" spans="1:12" x14ac:dyDescent="0.25">
      <c r="A7">
        <f t="shared" si="2"/>
        <v>1</v>
      </c>
      <c r="B7">
        <f>MIN((F6-$K$5*B5+$K$6*B6)/$K$7,2*$K$1*Gearing!$A$7+B5)</f>
        <v>152.64780487804879</v>
      </c>
      <c r="C7">
        <f t="shared" si="3"/>
        <v>152.64780487804876</v>
      </c>
      <c r="D7">
        <f t="shared" si="4"/>
        <v>-246.10590887663966</v>
      </c>
      <c r="E7">
        <f>MIN(VLOOKUP(C6,Gearing!$A$2:$G$7,2,TRUE)+1,5)</f>
        <v>5</v>
      </c>
      <c r="F7">
        <f>Misc!$B$4*Misc!$B$5*VLOOKUP(E7,Gearing!$B$2:$G$7,5,FALSE)/Misc!$B$2</f>
        <v>8966220.9668758679</v>
      </c>
      <c r="G7">
        <f t="shared" si="0"/>
        <v>9.4850948509485097E-2</v>
      </c>
      <c r="H7">
        <f t="shared" si="1"/>
        <v>341.46341463414632</v>
      </c>
      <c r="J7" t="s">
        <v>49</v>
      </c>
      <c r="K7">
        <f>$K$2/$K$1^2+$K$3/2/$K$1</f>
        <v>51200.593999999997</v>
      </c>
    </row>
    <row r="8" spans="1:12" x14ac:dyDescent="0.25">
      <c r="A8">
        <f t="shared" si="2"/>
        <v>1.25</v>
      </c>
      <c r="B8">
        <f>MIN((F7-$K$5*B6+$K$6*B7)/$K$7,2*$K$1*Gearing!$A$7+B6)</f>
        <v>183.11894644516599</v>
      </c>
      <c r="C8">
        <f t="shared" si="3"/>
        <v>152.64780487804882</v>
      </c>
      <c r="D8">
        <f t="shared" si="4"/>
        <v>246.10590887664011</v>
      </c>
      <c r="E8">
        <f>MIN(VLOOKUP(C7,Gearing!$A$2:$G$7,2,TRUE)+1,5)</f>
        <v>5</v>
      </c>
      <c r="F8">
        <f>Misc!$B$4*Misc!$B$5*VLOOKUP(E8,Gearing!$B$2:$G$7,5,FALSE)/Misc!$B$2</f>
        <v>8966220.9668758679</v>
      </c>
      <c r="G8">
        <f t="shared" si="0"/>
        <v>0.11378483807387731</v>
      </c>
      <c r="H8">
        <f t="shared" si="1"/>
        <v>341.46341463414643</v>
      </c>
    </row>
    <row r="9" spans="1:12" x14ac:dyDescent="0.25">
      <c r="A9">
        <f t="shared" si="2"/>
        <v>1.5</v>
      </c>
      <c r="B9">
        <f>MIN((F8-$K$5*B7+$K$6*B8)/$K$7,2*$K$1*Gearing!$A$7+B7)</f>
        <v>228.9717073170732</v>
      </c>
      <c r="C9">
        <f t="shared" si="3"/>
        <v>152.64780487804876</v>
      </c>
      <c r="D9">
        <f t="shared" si="4"/>
        <v>-246.10590887664057</v>
      </c>
      <c r="E9">
        <f>MIN(VLOOKUP(C8,Gearing!$A$2:$G$7,2,TRUE)+1,5)</f>
        <v>5</v>
      </c>
      <c r="F9">
        <f>Misc!$B$4*Misc!$B$5*VLOOKUP(E9,Gearing!$B$2:$G$7,5,FALSE)/Misc!$B$2</f>
        <v>8966220.9668758679</v>
      </c>
      <c r="G9">
        <f t="shared" si="0"/>
        <v>0.14227642276422767</v>
      </c>
      <c r="H9">
        <f t="shared" si="1"/>
        <v>341.46341463414632</v>
      </c>
    </row>
    <row r="10" spans="1:12" x14ac:dyDescent="0.25">
      <c r="A10">
        <f t="shared" si="2"/>
        <v>1.75</v>
      </c>
      <c r="B10">
        <f>MIN((F9-$K$5*B8+$K$6*B9)/$K$7,2*$K$1*Gearing!$A$7+B8)</f>
        <v>259.44284888419037</v>
      </c>
      <c r="C10">
        <f t="shared" si="3"/>
        <v>152.64780487804876</v>
      </c>
      <c r="D10">
        <f t="shared" si="4"/>
        <v>246.10590887664057</v>
      </c>
      <c r="E10">
        <f>MIN(VLOOKUP(C9,Gearing!$A$2:$G$7,2,TRUE)+1,5)</f>
        <v>5</v>
      </c>
      <c r="F10">
        <f>Misc!$B$4*Misc!$B$5*VLOOKUP(E10,Gearing!$B$2:$G$7,5,FALSE)/Misc!$B$2</f>
        <v>8966220.9668758679</v>
      </c>
      <c r="G10">
        <f t="shared" si="0"/>
        <v>0.16121031232861985</v>
      </c>
      <c r="H10">
        <f t="shared" si="1"/>
        <v>341.46341463414632</v>
      </c>
    </row>
    <row r="11" spans="1:12" x14ac:dyDescent="0.25">
      <c r="A11">
        <f t="shared" si="2"/>
        <v>2</v>
      </c>
      <c r="B11">
        <f>MIN((F10-$K$5*B9+$K$6*B10)/$K$7,2*$K$1*Gearing!$A$7+B9)</f>
        <v>305.29560975609758</v>
      </c>
      <c r="C11">
        <f t="shared" si="3"/>
        <v>152.64780487804876</v>
      </c>
      <c r="D11">
        <f t="shared" si="4"/>
        <v>-246.10590887664057</v>
      </c>
      <c r="E11">
        <f>MIN(VLOOKUP(C10,Gearing!$A$2:$G$7,2,TRUE)+1,5)</f>
        <v>5</v>
      </c>
      <c r="F11">
        <f>Misc!$B$4*Misc!$B$5*VLOOKUP(E11,Gearing!$B$2:$G$7,5,FALSE)/Misc!$B$2</f>
        <v>8966220.9668758679</v>
      </c>
      <c r="G11">
        <f t="shared" si="0"/>
        <v>0.18970189701897019</v>
      </c>
      <c r="H11">
        <f t="shared" si="1"/>
        <v>341.46341463414632</v>
      </c>
    </row>
    <row r="12" spans="1:12" x14ac:dyDescent="0.25">
      <c r="A12">
        <f t="shared" si="2"/>
        <v>2.25</v>
      </c>
      <c r="B12">
        <f>MIN((F11-$K$5*B10+$K$6*B11)/$K$7,2*$K$1*Gearing!$A$7+B10)</f>
        <v>335.76675132321475</v>
      </c>
      <c r="C12">
        <f t="shared" si="3"/>
        <v>152.64780487804876</v>
      </c>
      <c r="D12">
        <f t="shared" si="4"/>
        <v>246.10590887664057</v>
      </c>
      <c r="E12">
        <f>MIN(VLOOKUP(C11,Gearing!$A$2:$G$7,2,TRUE)+1,5)</f>
        <v>5</v>
      </c>
      <c r="F12">
        <f>Misc!$B$4*Misc!$B$5*VLOOKUP(E12,Gearing!$B$2:$G$7,5,FALSE)/Misc!$B$2</f>
        <v>8966220.9668758679</v>
      </c>
      <c r="G12">
        <f t="shared" si="0"/>
        <v>0.20863578658336238</v>
      </c>
      <c r="H12">
        <f t="shared" si="1"/>
        <v>341.46341463414632</v>
      </c>
    </row>
    <row r="13" spans="1:12" x14ac:dyDescent="0.25">
      <c r="A13">
        <f t="shared" ref="A13:A32" si="5">A12+$K$1</f>
        <v>2.5</v>
      </c>
      <c r="B13">
        <f>MIN((F12-$K$5*B11+$K$6*B12)/$K$7,2*$K$1*Gearing!$A$7+B11)</f>
        <v>381.61951219512196</v>
      </c>
      <c r="C13">
        <f t="shared" si="3"/>
        <v>152.64780487804876</v>
      </c>
      <c r="D13">
        <f t="shared" si="4"/>
        <v>-246.10590887664057</v>
      </c>
      <c r="E13">
        <f>MIN(VLOOKUP(C12,Gearing!$A$2:$G$7,2,TRUE)+1,5)</f>
        <v>5</v>
      </c>
      <c r="F13">
        <f>Misc!$B$4*Misc!$B$5*VLOOKUP(E13,Gearing!$B$2:$G$7,5,FALSE)/Misc!$B$2</f>
        <v>8966220.9668758679</v>
      </c>
      <c r="G13">
        <f t="shared" si="0"/>
        <v>0.23712737127371275</v>
      </c>
      <c r="H13">
        <f t="shared" si="1"/>
        <v>341.46341463414632</v>
      </c>
    </row>
    <row r="14" spans="1:12" x14ac:dyDescent="0.25">
      <c r="A14">
        <f t="shared" si="5"/>
        <v>2.75</v>
      </c>
      <c r="B14">
        <f>MIN((F13-$K$5*B12+$K$6*B13)/$K$7,2*$K$1*Gearing!$A$7+B12)</f>
        <v>412.09065376223913</v>
      </c>
      <c r="C14">
        <f t="shared" si="3"/>
        <v>152.64780487804876</v>
      </c>
      <c r="D14">
        <f t="shared" si="4"/>
        <v>246.10590887664057</v>
      </c>
      <c r="E14">
        <f>MIN(VLOOKUP(C13,Gearing!$A$2:$G$7,2,TRUE)+1,5)</f>
        <v>5</v>
      </c>
      <c r="F14">
        <f>Misc!$B$4*Misc!$B$5*VLOOKUP(E14,Gearing!$B$2:$G$7,5,FALSE)/Misc!$B$2</f>
        <v>8966220.9668758679</v>
      </c>
      <c r="G14">
        <f t="shared" si="0"/>
        <v>0.25606126083810493</v>
      </c>
      <c r="H14">
        <f t="shared" si="1"/>
        <v>341.46341463414632</v>
      </c>
    </row>
    <row r="15" spans="1:12" x14ac:dyDescent="0.25">
      <c r="A15">
        <f t="shared" si="5"/>
        <v>3</v>
      </c>
      <c r="B15">
        <f>MIN((F14-$K$5*B13+$K$6*B14)/$K$7,2*$K$1*Gearing!$A$7+B13)</f>
        <v>457.94341463414634</v>
      </c>
      <c r="C15">
        <f t="shared" si="3"/>
        <v>152.64780487804876</v>
      </c>
      <c r="D15">
        <f t="shared" si="4"/>
        <v>-246.10590887664057</v>
      </c>
      <c r="E15">
        <f>MIN(VLOOKUP(C14,Gearing!$A$2:$G$7,2,TRUE)+1,5)</f>
        <v>5</v>
      </c>
      <c r="F15">
        <f>Misc!$B$4*Misc!$B$5*VLOOKUP(E15,Gearing!$B$2:$G$7,5,FALSE)/Misc!$B$2</f>
        <v>8966220.9668758679</v>
      </c>
      <c r="G15">
        <f t="shared" si="0"/>
        <v>0.28455284552845528</v>
      </c>
      <c r="H15">
        <f t="shared" si="1"/>
        <v>341.46341463414632</v>
      </c>
    </row>
    <row r="16" spans="1:12" x14ac:dyDescent="0.25">
      <c r="A16">
        <f t="shared" si="5"/>
        <v>3.25</v>
      </c>
      <c r="B16">
        <f>MIN((F15-$K$5*B14+$K$6*B15)/$K$7,2*$K$1*Gearing!$A$7+B14)</f>
        <v>488.41455620126351</v>
      </c>
      <c r="C16">
        <f t="shared" si="3"/>
        <v>152.64780487804876</v>
      </c>
      <c r="D16">
        <f t="shared" si="4"/>
        <v>246.10590887664057</v>
      </c>
      <c r="E16">
        <f>MIN(VLOOKUP(C15,Gearing!$A$2:$G$7,2,TRUE)+1,5)</f>
        <v>5</v>
      </c>
      <c r="F16">
        <f>Misc!$B$4*Misc!$B$5*VLOOKUP(E16,Gearing!$B$2:$G$7,5,FALSE)/Misc!$B$2</f>
        <v>8966220.9668758679</v>
      </c>
      <c r="G16">
        <f t="shared" si="0"/>
        <v>0.30348673509284746</v>
      </c>
      <c r="H16">
        <f t="shared" si="1"/>
        <v>341.46341463414632</v>
      </c>
    </row>
    <row r="17" spans="1:8" x14ac:dyDescent="0.25">
      <c r="A17">
        <f t="shared" si="5"/>
        <v>3.5</v>
      </c>
      <c r="B17">
        <f>MIN((F16-$K$5*B15+$K$6*B16)/$K$7,2*$K$1*Gearing!$A$7+B15)</f>
        <v>534.26731707317072</v>
      </c>
      <c r="C17">
        <f t="shared" si="3"/>
        <v>152.64780487804887</v>
      </c>
      <c r="D17">
        <f t="shared" si="4"/>
        <v>-246.10590887663966</v>
      </c>
      <c r="E17">
        <f>MIN(VLOOKUP(C16,Gearing!$A$2:$G$7,2,TRUE)+1,5)</f>
        <v>5</v>
      </c>
      <c r="F17">
        <f>Misc!$B$4*Misc!$B$5*VLOOKUP(E17,Gearing!$B$2:$G$7,5,FALSE)/Misc!$B$2</f>
        <v>8966220.9668758679</v>
      </c>
      <c r="G17">
        <f t="shared" si="0"/>
        <v>0.33197831978319781</v>
      </c>
      <c r="H17">
        <f t="shared" si="1"/>
        <v>341.46341463414655</v>
      </c>
    </row>
    <row r="18" spans="1:8" x14ac:dyDescent="0.25">
      <c r="A18">
        <f t="shared" si="5"/>
        <v>3.75</v>
      </c>
      <c r="B18">
        <f>MIN((F17-$K$5*B16+$K$6*B17)/$K$7,2*$K$1*Gearing!$A$7+B16)</f>
        <v>564.73845864028794</v>
      </c>
      <c r="C18">
        <f t="shared" si="3"/>
        <v>152.64780487804887</v>
      </c>
      <c r="D18">
        <f t="shared" si="4"/>
        <v>246.10590887663966</v>
      </c>
      <c r="E18">
        <f>MIN(VLOOKUP(C17,Gearing!$A$2:$G$7,2,TRUE)+1,5)</f>
        <v>5</v>
      </c>
      <c r="F18">
        <f>Misc!$B$4*Misc!$B$5*VLOOKUP(E18,Gearing!$B$2:$G$7,5,FALSE)/Misc!$B$2</f>
        <v>8966220.9668758679</v>
      </c>
      <c r="G18">
        <f t="shared" si="0"/>
        <v>0.35091220934759004</v>
      </c>
      <c r="H18">
        <f t="shared" si="1"/>
        <v>341.46341463414655</v>
      </c>
    </row>
    <row r="19" spans="1:8" x14ac:dyDescent="0.25">
      <c r="A19">
        <f t="shared" si="5"/>
        <v>4</v>
      </c>
      <c r="B19">
        <f>MIN((F18-$K$5*B17+$K$6*B18)/$K$7,2*$K$1*Gearing!$A$7+B17)</f>
        <v>610.59121951219515</v>
      </c>
      <c r="C19">
        <f t="shared" si="3"/>
        <v>152.64780487804887</v>
      </c>
      <c r="D19">
        <f t="shared" si="4"/>
        <v>-246.10590887663966</v>
      </c>
      <c r="E19">
        <f>MIN(VLOOKUP(C18,Gearing!$A$2:$G$7,2,TRUE)+1,5)</f>
        <v>5</v>
      </c>
      <c r="F19">
        <f>Misc!$B$4*Misc!$B$5*VLOOKUP(E19,Gearing!$B$2:$G$7,5,FALSE)/Misc!$B$2</f>
        <v>8966220.9668758679</v>
      </c>
      <c r="G19">
        <f t="shared" si="0"/>
        <v>0.37940379403794039</v>
      </c>
      <c r="H19">
        <f t="shared" si="1"/>
        <v>341.46341463414655</v>
      </c>
    </row>
    <row r="20" spans="1:8" x14ac:dyDescent="0.25">
      <c r="A20">
        <f t="shared" si="5"/>
        <v>4.25</v>
      </c>
      <c r="B20">
        <f>MIN((F19-$K$5*B18+$K$6*B19)/$K$7,2*$K$1*Gearing!$A$7+B18)</f>
        <v>641.06236107931238</v>
      </c>
      <c r="C20">
        <f t="shared" si="3"/>
        <v>152.64780487804887</v>
      </c>
      <c r="D20">
        <f t="shared" si="4"/>
        <v>246.10590887663966</v>
      </c>
      <c r="E20">
        <f>MIN(VLOOKUP(C19,Gearing!$A$2:$G$7,2,TRUE)+1,5)</f>
        <v>5</v>
      </c>
      <c r="F20">
        <f>Misc!$B$4*Misc!$B$5*VLOOKUP(E20,Gearing!$B$2:$G$7,5,FALSE)/Misc!$B$2</f>
        <v>8966220.9668758679</v>
      </c>
      <c r="G20">
        <f t="shared" si="0"/>
        <v>0.39833768360233263</v>
      </c>
      <c r="H20">
        <f t="shared" si="1"/>
        <v>341.46341463414655</v>
      </c>
    </row>
    <row r="21" spans="1:8" x14ac:dyDescent="0.25">
      <c r="A21">
        <f t="shared" si="5"/>
        <v>4.5</v>
      </c>
      <c r="B21">
        <f>MIN((F20-$K$5*B19+$K$6*B20)/$K$7,2*$K$1*Gearing!$A$7+B19)</f>
        <v>686.91512195121959</v>
      </c>
      <c r="C21">
        <f t="shared" si="3"/>
        <v>152.64780487804887</v>
      </c>
      <c r="D21">
        <f t="shared" si="4"/>
        <v>-246.10590887663966</v>
      </c>
      <c r="E21">
        <f>MIN(VLOOKUP(C20,Gearing!$A$2:$G$7,2,TRUE)+1,5)</f>
        <v>5</v>
      </c>
      <c r="F21">
        <f>Misc!$B$4*Misc!$B$5*VLOOKUP(E21,Gearing!$B$2:$G$7,5,FALSE)/Misc!$B$2</f>
        <v>8966220.9668758679</v>
      </c>
      <c r="G21">
        <f t="shared" si="0"/>
        <v>0.42682926829268297</v>
      </c>
      <c r="H21">
        <f t="shared" si="1"/>
        <v>341.46341463414655</v>
      </c>
    </row>
    <row r="22" spans="1:8" x14ac:dyDescent="0.25">
      <c r="A22">
        <f t="shared" si="5"/>
        <v>4.75</v>
      </c>
      <c r="B22">
        <f>MIN((F21-$K$5*B20+$K$6*B21)/$K$7,2*$K$1*Gearing!$A$7+B20)</f>
        <v>717.38626351833682</v>
      </c>
      <c r="C22">
        <f t="shared" si="3"/>
        <v>152.64780487804887</v>
      </c>
      <c r="D22">
        <f t="shared" si="4"/>
        <v>246.10590887663966</v>
      </c>
      <c r="E22">
        <f>MIN(VLOOKUP(C21,Gearing!$A$2:$G$7,2,TRUE)+1,5)</f>
        <v>5</v>
      </c>
      <c r="F22">
        <f>Misc!$B$4*Misc!$B$5*VLOOKUP(E22,Gearing!$B$2:$G$7,5,FALSE)/Misc!$B$2</f>
        <v>8966220.9668758679</v>
      </c>
      <c r="G22">
        <f t="shared" si="0"/>
        <v>0.44576315785707521</v>
      </c>
      <c r="H22">
        <f t="shared" si="1"/>
        <v>341.46341463414655</v>
      </c>
    </row>
    <row r="23" spans="1:8" x14ac:dyDescent="0.25">
      <c r="A23">
        <f t="shared" si="5"/>
        <v>5</v>
      </c>
      <c r="B23">
        <f>MIN((F22-$K$5*B21+$K$6*B22)/$K$7,2*$K$1*Gearing!$A$7+B21)</f>
        <v>763.23902439024403</v>
      </c>
      <c r="C23">
        <f t="shared" si="3"/>
        <v>152.64780487804887</v>
      </c>
      <c r="D23">
        <f t="shared" si="4"/>
        <v>-246.10590887663966</v>
      </c>
      <c r="E23">
        <f>MIN(VLOOKUP(C22,Gearing!$A$2:$G$7,2,TRUE)+1,5)</f>
        <v>5</v>
      </c>
      <c r="F23">
        <f>Misc!$B$4*Misc!$B$5*VLOOKUP(E23,Gearing!$B$2:$G$7,5,FALSE)/Misc!$B$2</f>
        <v>8966220.9668758679</v>
      </c>
      <c r="G23">
        <f t="shared" si="0"/>
        <v>0.47425474254742556</v>
      </c>
      <c r="H23">
        <f t="shared" si="1"/>
        <v>341.46341463414655</v>
      </c>
    </row>
    <row r="24" spans="1:8" x14ac:dyDescent="0.25">
      <c r="A24">
        <f t="shared" si="5"/>
        <v>5.25</v>
      </c>
      <c r="B24">
        <f>MIN((F23-$K$5*B22+$K$6*B23)/$K$7,2*$K$1*Gearing!$A$7+B22)</f>
        <v>793.71016595736126</v>
      </c>
      <c r="C24">
        <f t="shared" si="3"/>
        <v>152.64780487804887</v>
      </c>
      <c r="D24">
        <f t="shared" si="4"/>
        <v>246.10590887663966</v>
      </c>
      <c r="E24">
        <f>MIN(VLOOKUP(C23,Gearing!$A$2:$G$7,2,TRUE)+1,5)</f>
        <v>5</v>
      </c>
      <c r="F24">
        <f>Misc!$B$4*Misc!$B$5*VLOOKUP(E24,Gearing!$B$2:$G$7,5,FALSE)/Misc!$B$2</f>
        <v>8966220.9668758679</v>
      </c>
      <c r="G24">
        <f t="shared" si="0"/>
        <v>0.49318863211181774</v>
      </c>
      <c r="H24">
        <f t="shared" si="1"/>
        <v>341.46341463414655</v>
      </c>
    </row>
    <row r="25" spans="1:8" x14ac:dyDescent="0.25">
      <c r="A25">
        <f t="shared" si="5"/>
        <v>5.5</v>
      </c>
      <c r="B25">
        <f>MIN((F24-$K$5*B23+$K$6*B24)/$K$7,2*$K$1*Gearing!$A$7+B23)</f>
        <v>839.56292682926846</v>
      </c>
      <c r="C25">
        <f t="shared" si="3"/>
        <v>152.64780487804887</v>
      </c>
      <c r="D25">
        <f t="shared" si="4"/>
        <v>-246.10590887663966</v>
      </c>
      <c r="E25">
        <f>MIN(VLOOKUP(C24,Gearing!$A$2:$G$7,2,TRUE)+1,5)</f>
        <v>5</v>
      </c>
      <c r="F25">
        <f>Misc!$B$4*Misc!$B$5*VLOOKUP(E25,Gearing!$B$2:$G$7,5,FALSE)/Misc!$B$2</f>
        <v>8966220.9668758679</v>
      </c>
      <c r="G25">
        <f t="shared" si="0"/>
        <v>0.52168021680216814</v>
      </c>
      <c r="H25">
        <f t="shared" si="1"/>
        <v>341.46341463414655</v>
      </c>
    </row>
    <row r="26" spans="1:8" x14ac:dyDescent="0.25">
      <c r="A26">
        <f t="shared" si="5"/>
        <v>5.75</v>
      </c>
      <c r="B26">
        <f>MIN((F25-$K$5*B24+$K$6*B25)/$K$7,2*$K$1*Gearing!$A$7+B24)</f>
        <v>870.03406839638569</v>
      </c>
      <c r="C26">
        <f t="shared" si="3"/>
        <v>152.64780487804887</v>
      </c>
      <c r="D26">
        <f t="shared" si="4"/>
        <v>246.10590887663966</v>
      </c>
      <c r="E26">
        <f>MIN(VLOOKUP(C25,Gearing!$A$2:$G$7,2,TRUE)+1,5)</f>
        <v>5</v>
      </c>
      <c r="F26">
        <f>Misc!$B$4*Misc!$B$5*VLOOKUP(E26,Gearing!$B$2:$G$7,5,FALSE)/Misc!$B$2</f>
        <v>8966220.9668758679</v>
      </c>
      <c r="G26">
        <f t="shared" si="0"/>
        <v>0.54061410636656027</v>
      </c>
      <c r="H26">
        <f t="shared" si="1"/>
        <v>341.46341463414655</v>
      </c>
    </row>
    <row r="27" spans="1:8" x14ac:dyDescent="0.25">
      <c r="A27">
        <f t="shared" si="5"/>
        <v>6</v>
      </c>
      <c r="B27">
        <f>MIN((F26-$K$5*B25+$K$6*B26)/$K$7,2*$K$1*Gearing!$A$7+B25)</f>
        <v>915.8868292682929</v>
      </c>
      <c r="C27">
        <f t="shared" si="3"/>
        <v>152.64780487804887</v>
      </c>
      <c r="D27">
        <f t="shared" si="4"/>
        <v>-246.10590887663966</v>
      </c>
      <c r="E27">
        <f>MIN(VLOOKUP(C26,Gearing!$A$2:$G$7,2,TRUE)+1,5)</f>
        <v>5</v>
      </c>
      <c r="F27">
        <f>Misc!$B$4*Misc!$B$5*VLOOKUP(E27,Gearing!$B$2:$G$7,5,FALSE)/Misc!$B$2</f>
        <v>8966220.9668758679</v>
      </c>
      <c r="G27">
        <f t="shared" si="0"/>
        <v>0.56910569105691078</v>
      </c>
      <c r="H27">
        <f t="shared" si="1"/>
        <v>341.46341463414655</v>
      </c>
    </row>
    <row r="28" spans="1:8" x14ac:dyDescent="0.25">
      <c r="A28">
        <f t="shared" si="5"/>
        <v>6.25</v>
      </c>
      <c r="B28">
        <f>MIN((F27-$K$5*B26+$K$6*B27)/$K$7,2*$K$1*Gearing!$A$7+B26)</f>
        <v>946.35797083541013</v>
      </c>
      <c r="C28">
        <f t="shared" si="3"/>
        <v>152.64780487804887</v>
      </c>
      <c r="D28">
        <f t="shared" si="4"/>
        <v>246.10590887663966</v>
      </c>
      <c r="E28">
        <f>MIN(VLOOKUP(C27,Gearing!$A$2:$G$7,2,TRUE)+1,5)</f>
        <v>5</v>
      </c>
      <c r="F28">
        <f>Misc!$B$4*Misc!$B$5*VLOOKUP(E28,Gearing!$B$2:$G$7,5,FALSE)/Misc!$B$2</f>
        <v>8966220.9668758679</v>
      </c>
      <c r="G28">
        <f t="shared" si="0"/>
        <v>0.5880395806213029</v>
      </c>
      <c r="H28">
        <f t="shared" si="1"/>
        <v>341.46341463414655</v>
      </c>
    </row>
    <row r="29" spans="1:8" x14ac:dyDescent="0.25">
      <c r="A29">
        <f t="shared" si="5"/>
        <v>6.5</v>
      </c>
      <c r="B29">
        <f>MIN((F28-$K$5*B27+$K$6*B28)/$K$7,2*$K$1*Gearing!$A$7+B27)</f>
        <v>992.21073170731734</v>
      </c>
      <c r="C29">
        <f t="shared" si="3"/>
        <v>152.64780487804887</v>
      </c>
      <c r="D29">
        <f t="shared" si="4"/>
        <v>-246.10590887663966</v>
      </c>
      <c r="E29">
        <f>MIN(VLOOKUP(C28,Gearing!$A$2:$G$7,2,TRUE)+1,5)</f>
        <v>5</v>
      </c>
      <c r="F29">
        <f>Misc!$B$4*Misc!$B$5*VLOOKUP(E29,Gearing!$B$2:$G$7,5,FALSE)/Misc!$B$2</f>
        <v>8966220.9668758679</v>
      </c>
      <c r="G29">
        <f t="shared" si="0"/>
        <v>0.61653116531165331</v>
      </c>
      <c r="H29">
        <f t="shared" si="1"/>
        <v>341.46341463414655</v>
      </c>
    </row>
    <row r="30" spans="1:8" x14ac:dyDescent="0.25">
      <c r="A30">
        <f t="shared" si="5"/>
        <v>6.75</v>
      </c>
      <c r="B30">
        <f>MIN((F29-$K$5*B28+$K$6*B29)/$K$7,2*$K$1*Gearing!$A$7+B28)</f>
        <v>1022.6818732744346</v>
      </c>
      <c r="C30">
        <f t="shared" si="3"/>
        <v>152.64780487804865</v>
      </c>
      <c r="D30">
        <f t="shared" si="4"/>
        <v>246.10590887663784</v>
      </c>
      <c r="E30">
        <f>MIN(VLOOKUP(C29,Gearing!$A$2:$G$7,2,TRUE)+1,5)</f>
        <v>5</v>
      </c>
      <c r="F30">
        <f>Misc!$B$4*Misc!$B$5*VLOOKUP(E30,Gearing!$B$2:$G$7,5,FALSE)/Misc!$B$2</f>
        <v>8966220.9668758679</v>
      </c>
      <c r="G30">
        <f t="shared" si="0"/>
        <v>0.63546505487604554</v>
      </c>
      <c r="H30">
        <f t="shared" si="1"/>
        <v>341.46341463414603</v>
      </c>
    </row>
    <row r="31" spans="1:8" x14ac:dyDescent="0.25">
      <c r="A31">
        <f t="shared" si="5"/>
        <v>7</v>
      </c>
      <c r="B31">
        <f>MIN((F30-$K$5*B29+$K$6*B30)/$K$7,2*$K$1*Gearing!$A$7+B29)</f>
        <v>1068.5346341463417</v>
      </c>
      <c r="C31">
        <f t="shared" si="3"/>
        <v>152.64780487804865</v>
      </c>
      <c r="D31">
        <f t="shared" si="4"/>
        <v>-246.10590887663784</v>
      </c>
      <c r="E31">
        <f>MIN(VLOOKUP(C30,Gearing!$A$2:$G$7,2,TRUE)+1,5)</f>
        <v>5</v>
      </c>
      <c r="F31">
        <f>Misc!$B$4*Misc!$B$5*VLOOKUP(E31,Gearing!$B$2:$G$7,5,FALSE)/Misc!$B$2</f>
        <v>8966220.9668758679</v>
      </c>
      <c r="G31">
        <f t="shared" si="0"/>
        <v>0.66395663956639572</v>
      </c>
      <c r="H31">
        <f t="shared" si="1"/>
        <v>341.46341463414603</v>
      </c>
    </row>
    <row r="32" spans="1:8" x14ac:dyDescent="0.25">
      <c r="A32">
        <f t="shared" si="5"/>
        <v>7.25</v>
      </c>
      <c r="B32">
        <f>MIN((F31-$K$5*B30+$K$6*B31)/$K$7,2*$K$1*Gearing!$A$7+B30)</f>
        <v>1099.0057757134589</v>
      </c>
      <c r="C32">
        <f t="shared" si="3"/>
        <v>152.64780487804865</v>
      </c>
      <c r="D32">
        <f t="shared" si="4"/>
        <v>246.10590887663784</v>
      </c>
      <c r="E32">
        <f>MIN(VLOOKUP(C31,Gearing!$A$2:$G$7,2,TRUE)+1,5)</f>
        <v>5</v>
      </c>
      <c r="F32">
        <f>Misc!$B$4*Misc!$B$5*VLOOKUP(E32,Gearing!$B$2:$G$7,5,FALSE)/Misc!$B$2</f>
        <v>8966220.9668758679</v>
      </c>
      <c r="G32">
        <f t="shared" si="0"/>
        <v>0.68289052913078807</v>
      </c>
      <c r="H32">
        <f t="shared" si="1"/>
        <v>341.46341463414603</v>
      </c>
    </row>
    <row r="33" spans="1:8" x14ac:dyDescent="0.25">
      <c r="A33">
        <f t="shared" ref="A33:A96" si="6">A32+$K$1</f>
        <v>7.5</v>
      </c>
      <c r="B33">
        <f>MIN((F32-$K$5*B31+$K$6*B32)/$K$7,2*$K$1*Gearing!$A$7+B31)</f>
        <v>1144.858536585366</v>
      </c>
      <c r="C33">
        <f t="shared" si="3"/>
        <v>152.64780487804865</v>
      </c>
      <c r="D33">
        <f t="shared" si="4"/>
        <v>-246.10590887663784</v>
      </c>
      <c r="E33">
        <f>MIN(VLOOKUP(C32,Gearing!$A$2:$G$7,2,TRUE)+1,5)</f>
        <v>5</v>
      </c>
      <c r="F33">
        <f>Misc!$B$4*Misc!$B$5*VLOOKUP(E33,Gearing!$B$2:$G$7,5,FALSE)/Misc!$B$2</f>
        <v>8966220.9668758679</v>
      </c>
      <c r="G33">
        <f t="shared" si="0"/>
        <v>0.71138211382113836</v>
      </c>
      <c r="H33">
        <f t="shared" si="1"/>
        <v>341.46341463414603</v>
      </c>
    </row>
    <row r="34" spans="1:8" x14ac:dyDescent="0.25">
      <c r="A34">
        <f t="shared" si="6"/>
        <v>7.75</v>
      </c>
      <c r="B34">
        <f>MIN((F33-$K$5*B32+$K$6*B33)/$K$7,2*$K$1*Gearing!$A$7+B32)</f>
        <v>1175.3296781524832</v>
      </c>
      <c r="C34">
        <f t="shared" si="3"/>
        <v>152.64780487804865</v>
      </c>
      <c r="D34">
        <f t="shared" ref="D34:D97" si="7">(B35-2*B34+B33)/$K$1^2</f>
        <v>246.10590887663784</v>
      </c>
      <c r="E34">
        <f>MIN(VLOOKUP(C33,Gearing!$A$2:$G$7,2,TRUE)+1,5)</f>
        <v>5</v>
      </c>
      <c r="F34">
        <f>Misc!$B$4*Misc!$B$5*VLOOKUP(E34,Gearing!$B$2:$G$7,5,FALSE)/Misc!$B$2</f>
        <v>8966220.9668758679</v>
      </c>
      <c r="G34">
        <f t="shared" si="0"/>
        <v>0.73031600338553049</v>
      </c>
      <c r="H34">
        <f t="shared" si="1"/>
        <v>341.46341463414603</v>
      </c>
    </row>
    <row r="35" spans="1:8" x14ac:dyDescent="0.25">
      <c r="A35">
        <f t="shared" si="6"/>
        <v>8</v>
      </c>
      <c r="B35">
        <f>MIN((F34-$K$5*B33+$K$6*B34)/$K$7,2*$K$1*Gearing!$A$7+B33)</f>
        <v>1221.1824390243903</v>
      </c>
      <c r="C35">
        <f t="shared" si="3"/>
        <v>152.64780487804865</v>
      </c>
      <c r="D35">
        <f t="shared" si="7"/>
        <v>-246.10590887663784</v>
      </c>
      <c r="E35">
        <f>MIN(VLOOKUP(C34,Gearing!$A$2:$G$7,2,TRUE)+1,5)</f>
        <v>5</v>
      </c>
      <c r="F35">
        <f>Misc!$B$4*Misc!$B$5*VLOOKUP(E35,Gearing!$B$2:$G$7,5,FALSE)/Misc!$B$2</f>
        <v>8966220.9668758679</v>
      </c>
      <c r="G35">
        <f t="shared" si="0"/>
        <v>0.75880758807588078</v>
      </c>
      <c r="H35">
        <f t="shared" si="1"/>
        <v>341.46341463414603</v>
      </c>
    </row>
    <row r="36" spans="1:8" x14ac:dyDescent="0.25">
      <c r="A36">
        <f t="shared" si="6"/>
        <v>8.25</v>
      </c>
      <c r="B36">
        <f>MIN((F35-$K$5*B34+$K$6*B35)/$K$7,2*$K$1*Gearing!$A$7+B34)</f>
        <v>1251.6535805915075</v>
      </c>
      <c r="C36">
        <f t="shared" si="3"/>
        <v>152.64780487804865</v>
      </c>
      <c r="D36">
        <f t="shared" si="7"/>
        <v>246.10590887663784</v>
      </c>
      <c r="E36">
        <f>MIN(VLOOKUP(C35,Gearing!$A$2:$G$7,2,TRUE)+1,5)</f>
        <v>5</v>
      </c>
      <c r="F36">
        <f>Misc!$B$4*Misc!$B$5*VLOOKUP(E36,Gearing!$B$2:$G$7,5,FALSE)/Misc!$B$2</f>
        <v>8966220.9668758679</v>
      </c>
      <c r="G36">
        <f t="shared" si="0"/>
        <v>0.77774147764027302</v>
      </c>
      <c r="H36">
        <f t="shared" si="1"/>
        <v>341.46341463414603</v>
      </c>
    </row>
    <row r="37" spans="1:8" x14ac:dyDescent="0.25">
      <c r="A37">
        <f t="shared" si="6"/>
        <v>8.5</v>
      </c>
      <c r="B37">
        <f>MIN((F36-$K$5*B35+$K$6*B36)/$K$7,2*$K$1*Gearing!$A$7+B35)</f>
        <v>1297.5063414634146</v>
      </c>
      <c r="C37">
        <f t="shared" ref="C37:C68" si="8">(B38-B36)/2/$K$1</f>
        <v>152.64780487804865</v>
      </c>
      <c r="D37">
        <f t="shared" si="7"/>
        <v>-246.10590887663784</v>
      </c>
      <c r="E37">
        <f>MIN(VLOOKUP(C36,Gearing!$A$2:$G$7,2,TRUE)+1,5)</f>
        <v>5</v>
      </c>
      <c r="F37">
        <f>Misc!$B$4*Misc!$B$5*VLOOKUP(E37,Gearing!$B$2:$G$7,5,FALSE)/Misc!$B$2</f>
        <v>8966220.9668758679</v>
      </c>
      <c r="G37">
        <f t="shared" si="0"/>
        <v>0.80623306233062331</v>
      </c>
      <c r="H37">
        <f t="shared" si="1"/>
        <v>341.46341463414603</v>
      </c>
    </row>
    <row r="38" spans="1:8" x14ac:dyDescent="0.25">
      <c r="A38">
        <f t="shared" si="6"/>
        <v>8.75</v>
      </c>
      <c r="B38">
        <f>MIN((F37-$K$5*B36+$K$6*B37)/$K$7,2*$K$1*Gearing!$A$7+B36)</f>
        <v>1327.9774830305319</v>
      </c>
      <c r="C38">
        <f t="shared" si="8"/>
        <v>152.64780487804865</v>
      </c>
      <c r="D38">
        <f t="shared" si="7"/>
        <v>246.10590887663784</v>
      </c>
      <c r="E38">
        <f>MIN(VLOOKUP(C37,Gearing!$A$2:$G$7,2,TRUE)+1,5)</f>
        <v>5</v>
      </c>
      <c r="F38">
        <f>Misc!$B$4*Misc!$B$5*VLOOKUP(E38,Gearing!$B$2:$G$7,5,FALSE)/Misc!$B$2</f>
        <v>8966220.9668758679</v>
      </c>
      <c r="G38">
        <f t="shared" si="0"/>
        <v>0.82516695189501554</v>
      </c>
      <c r="H38">
        <f t="shared" si="1"/>
        <v>341.46341463414603</v>
      </c>
    </row>
    <row r="39" spans="1:8" x14ac:dyDescent="0.25">
      <c r="A39">
        <f t="shared" si="6"/>
        <v>9</v>
      </c>
      <c r="B39">
        <f>MIN((F38-$K$5*B37+$K$6*B38)/$K$7,2*$K$1*Gearing!$A$7+B37)</f>
        <v>1373.830243902439</v>
      </c>
      <c r="C39">
        <f t="shared" si="8"/>
        <v>152.64780487804865</v>
      </c>
      <c r="D39">
        <f t="shared" si="7"/>
        <v>-246.10590887663784</v>
      </c>
      <c r="E39">
        <f>MIN(VLOOKUP(C38,Gearing!$A$2:$G$7,2,TRUE)+1,5)</f>
        <v>5</v>
      </c>
      <c r="F39">
        <f>Misc!$B$4*Misc!$B$5*VLOOKUP(E39,Gearing!$B$2:$G$7,5,FALSE)/Misc!$B$2</f>
        <v>8966220.9668758679</v>
      </c>
      <c r="G39">
        <f t="shared" si="0"/>
        <v>0.85365853658536572</v>
      </c>
      <c r="H39">
        <f t="shared" si="1"/>
        <v>341.46341463414603</v>
      </c>
    </row>
    <row r="40" spans="1:8" x14ac:dyDescent="0.25">
      <c r="A40">
        <f t="shared" si="6"/>
        <v>9.25</v>
      </c>
      <c r="B40">
        <f>MIN((F39-$K$5*B38+$K$6*B39)/$K$7,2*$K$1*Gearing!$A$7+B38)</f>
        <v>1404.3013854695562</v>
      </c>
      <c r="C40">
        <f t="shared" si="8"/>
        <v>152.64780487804865</v>
      </c>
      <c r="D40">
        <f t="shared" si="7"/>
        <v>246.10590887663784</v>
      </c>
      <c r="E40">
        <f>MIN(VLOOKUP(C39,Gearing!$A$2:$G$7,2,TRUE)+1,5)</f>
        <v>5</v>
      </c>
      <c r="F40">
        <f>Misc!$B$4*Misc!$B$5*VLOOKUP(E40,Gearing!$B$2:$G$7,5,FALSE)/Misc!$B$2</f>
        <v>8966220.9668758679</v>
      </c>
      <c r="G40">
        <f t="shared" si="0"/>
        <v>0.87259242614975807</v>
      </c>
      <c r="H40">
        <f t="shared" si="1"/>
        <v>341.46341463414603</v>
      </c>
    </row>
    <row r="41" spans="1:8" x14ac:dyDescent="0.25">
      <c r="A41">
        <f t="shared" si="6"/>
        <v>9.5</v>
      </c>
      <c r="B41">
        <f>MIN((F40-$K$5*B39+$K$6*B40)/$K$7,2*$K$1*Gearing!$A$7+B39)</f>
        <v>1450.1541463414633</v>
      </c>
      <c r="C41">
        <f t="shared" si="8"/>
        <v>152.64780487804865</v>
      </c>
      <c r="D41">
        <f t="shared" si="7"/>
        <v>-246.10590887663784</v>
      </c>
      <c r="E41">
        <f>MIN(VLOOKUP(C40,Gearing!$A$2:$G$7,2,TRUE)+1,5)</f>
        <v>5</v>
      </c>
      <c r="F41">
        <f>Misc!$B$4*Misc!$B$5*VLOOKUP(E41,Gearing!$B$2:$G$7,5,FALSE)/Misc!$B$2</f>
        <v>8966220.9668758679</v>
      </c>
      <c r="G41">
        <f t="shared" si="0"/>
        <v>0.90108401084010836</v>
      </c>
      <c r="H41">
        <f t="shared" si="1"/>
        <v>341.46341463414603</v>
      </c>
    </row>
    <row r="42" spans="1:8" x14ac:dyDescent="0.25">
      <c r="A42">
        <f t="shared" si="6"/>
        <v>9.75</v>
      </c>
      <c r="B42">
        <f>MIN((F41-$K$5*B40+$K$6*B41)/$K$7,2*$K$1*Gearing!$A$7+B40)</f>
        <v>1480.6252879085805</v>
      </c>
      <c r="C42">
        <f t="shared" si="8"/>
        <v>152.64780487804865</v>
      </c>
      <c r="D42">
        <f t="shared" si="7"/>
        <v>246.10590887663784</v>
      </c>
      <c r="E42">
        <f>MIN(VLOOKUP(C41,Gearing!$A$2:$G$7,2,TRUE)+1,5)</f>
        <v>5</v>
      </c>
      <c r="F42">
        <f>Misc!$B$4*Misc!$B$5*VLOOKUP(E42,Gearing!$B$2:$G$7,5,FALSE)/Misc!$B$2</f>
        <v>8966220.9668758679</v>
      </c>
      <c r="G42">
        <f t="shared" si="0"/>
        <v>0.92001790040450049</v>
      </c>
      <c r="H42">
        <f t="shared" si="1"/>
        <v>341.46341463414603</v>
      </c>
    </row>
    <row r="43" spans="1:8" x14ac:dyDescent="0.25">
      <c r="A43">
        <f t="shared" si="6"/>
        <v>10</v>
      </c>
      <c r="B43">
        <f>MIN((F42-$K$5*B41+$K$6*B42)/$K$7,2*$K$1*Gearing!$A$7+B41)</f>
        <v>1526.4780487804876</v>
      </c>
      <c r="C43">
        <f t="shared" si="8"/>
        <v>152.64780487804865</v>
      </c>
      <c r="D43">
        <f t="shared" si="7"/>
        <v>-246.10590887663784</v>
      </c>
      <c r="E43">
        <f>MIN(VLOOKUP(C42,Gearing!$A$2:$G$7,2,TRUE)+1,5)</f>
        <v>5</v>
      </c>
      <c r="F43">
        <f>Misc!$B$4*Misc!$B$5*VLOOKUP(E43,Gearing!$B$2:$G$7,5,FALSE)/Misc!$B$2</f>
        <v>8966220.9668758679</v>
      </c>
      <c r="G43">
        <f t="shared" si="0"/>
        <v>0.94850948509485078</v>
      </c>
      <c r="H43">
        <f t="shared" si="1"/>
        <v>341.46341463414603</v>
      </c>
    </row>
    <row r="44" spans="1:8" x14ac:dyDescent="0.25">
      <c r="A44">
        <f t="shared" si="6"/>
        <v>10.25</v>
      </c>
      <c r="B44">
        <f>MIN((F43-$K$5*B42+$K$6*B43)/$K$7,2*$K$1*Gearing!$A$7+B42)</f>
        <v>1556.9491903476048</v>
      </c>
      <c r="C44">
        <f t="shared" si="8"/>
        <v>152.64780487804865</v>
      </c>
      <c r="D44">
        <f t="shared" si="7"/>
        <v>246.10590887663784</v>
      </c>
      <c r="E44">
        <f>MIN(VLOOKUP(C43,Gearing!$A$2:$G$7,2,TRUE)+1,5)</f>
        <v>5</v>
      </c>
      <c r="F44">
        <f>Misc!$B$4*Misc!$B$5*VLOOKUP(E44,Gearing!$B$2:$G$7,5,FALSE)/Misc!$B$2</f>
        <v>8966220.9668758679</v>
      </c>
      <c r="G44">
        <f t="shared" si="0"/>
        <v>0.96744337465924313</v>
      </c>
      <c r="H44">
        <f t="shared" si="1"/>
        <v>341.46341463414603</v>
      </c>
    </row>
    <row r="45" spans="1:8" x14ac:dyDescent="0.25">
      <c r="A45">
        <f t="shared" si="6"/>
        <v>10.5</v>
      </c>
      <c r="B45">
        <f>MIN((F44-$K$5*B43+$K$6*B44)/$K$7,2*$K$1*Gearing!$A$7+B43)</f>
        <v>1602.8019512195119</v>
      </c>
      <c r="C45">
        <f t="shared" si="8"/>
        <v>152.64780487804865</v>
      </c>
      <c r="D45">
        <f t="shared" si="7"/>
        <v>-246.10590887663784</v>
      </c>
      <c r="E45">
        <f>MIN(VLOOKUP(C44,Gearing!$A$2:$G$7,2,TRUE)+1,5)</f>
        <v>5</v>
      </c>
      <c r="F45">
        <f>Misc!$B$4*Misc!$B$5*VLOOKUP(E45,Gearing!$B$2:$G$7,5,FALSE)/Misc!$B$2</f>
        <v>8966220.9668758679</v>
      </c>
      <c r="G45">
        <f t="shared" si="0"/>
        <v>0.99593495934959331</v>
      </c>
      <c r="H45">
        <f t="shared" si="1"/>
        <v>341.46341463414603</v>
      </c>
    </row>
    <row r="46" spans="1:8" x14ac:dyDescent="0.25">
      <c r="A46">
        <f t="shared" si="6"/>
        <v>10.75</v>
      </c>
      <c r="B46">
        <f>MIN((F45-$K$5*B44+$K$6*B45)/$K$7,2*$K$1*Gearing!$A$7+B44)</f>
        <v>1633.2730927866291</v>
      </c>
      <c r="C46">
        <f t="shared" si="8"/>
        <v>152.64780487804865</v>
      </c>
      <c r="D46">
        <f t="shared" si="7"/>
        <v>246.10590887663784</v>
      </c>
      <c r="E46">
        <f>MIN(VLOOKUP(C45,Gearing!$A$2:$G$7,2,TRUE)+1,5)</f>
        <v>5</v>
      </c>
      <c r="F46">
        <f>Misc!$B$4*Misc!$B$5*VLOOKUP(E46,Gearing!$B$2:$G$7,5,FALSE)/Misc!$B$2</f>
        <v>8966220.9668758679</v>
      </c>
      <c r="G46">
        <f t="shared" si="0"/>
        <v>1.0148688489139854</v>
      </c>
      <c r="H46">
        <f t="shared" si="1"/>
        <v>341.46341463414603</v>
      </c>
    </row>
    <row r="47" spans="1:8" x14ac:dyDescent="0.25">
      <c r="A47">
        <f t="shared" si="6"/>
        <v>11</v>
      </c>
      <c r="B47">
        <f>MIN((F46-$K$5*B45+$K$6*B46)/$K$7,2*$K$1*Gearing!$A$7+B45)</f>
        <v>1679.1258536585362</v>
      </c>
      <c r="C47">
        <f t="shared" si="8"/>
        <v>152.64780487804865</v>
      </c>
      <c r="D47">
        <f t="shared" si="7"/>
        <v>-246.10590887663784</v>
      </c>
      <c r="E47">
        <f>MIN(VLOOKUP(C46,Gearing!$A$2:$G$7,2,TRUE)+1,5)</f>
        <v>5</v>
      </c>
      <c r="F47">
        <f>Misc!$B$4*Misc!$B$5*VLOOKUP(E47,Gearing!$B$2:$G$7,5,FALSE)/Misc!$B$2</f>
        <v>8966220.9668758679</v>
      </c>
      <c r="G47">
        <f t="shared" si="0"/>
        <v>1.0433604336043358</v>
      </c>
      <c r="H47">
        <f t="shared" si="1"/>
        <v>341.46341463414603</v>
      </c>
    </row>
    <row r="48" spans="1:8" x14ac:dyDescent="0.25">
      <c r="A48">
        <f t="shared" si="6"/>
        <v>11.25</v>
      </c>
      <c r="B48">
        <f>MIN((F47-$K$5*B46+$K$6*B47)/$K$7,2*$K$1*Gearing!$A$7+B46)</f>
        <v>1709.5969952256535</v>
      </c>
      <c r="C48">
        <f t="shared" si="8"/>
        <v>152.64780487804865</v>
      </c>
      <c r="D48">
        <f t="shared" si="7"/>
        <v>246.10590887663784</v>
      </c>
      <c r="E48">
        <f>MIN(VLOOKUP(C47,Gearing!$A$2:$G$7,2,TRUE)+1,5)</f>
        <v>5</v>
      </c>
      <c r="F48">
        <f>Misc!$B$4*Misc!$B$5*VLOOKUP(E48,Gearing!$B$2:$G$7,5,FALSE)/Misc!$B$2</f>
        <v>8966220.9668758679</v>
      </c>
      <c r="G48">
        <f t="shared" si="0"/>
        <v>1.0622943231687281</v>
      </c>
      <c r="H48">
        <f t="shared" si="1"/>
        <v>341.46341463414603</v>
      </c>
    </row>
    <row r="49" spans="1:8" x14ac:dyDescent="0.25">
      <c r="A49">
        <f t="shared" si="6"/>
        <v>11.5</v>
      </c>
      <c r="B49">
        <f>MIN((F48-$K$5*B47+$K$6*B48)/$K$7,2*$K$1*Gearing!$A$7+B47)</f>
        <v>1755.4497560975606</v>
      </c>
      <c r="C49">
        <f t="shared" si="8"/>
        <v>152.64780487804865</v>
      </c>
      <c r="D49">
        <f t="shared" si="7"/>
        <v>-246.10590887663784</v>
      </c>
      <c r="E49">
        <f>MIN(VLOOKUP(C48,Gearing!$A$2:$G$7,2,TRUE)+1,5)</f>
        <v>5</v>
      </c>
      <c r="F49">
        <f>Misc!$B$4*Misc!$B$5*VLOOKUP(E49,Gearing!$B$2:$G$7,5,FALSE)/Misc!$B$2</f>
        <v>8966220.9668758679</v>
      </c>
      <c r="G49">
        <f t="shared" si="0"/>
        <v>1.0907859078590783</v>
      </c>
      <c r="H49">
        <f t="shared" si="1"/>
        <v>341.46341463414603</v>
      </c>
    </row>
    <row r="50" spans="1:8" x14ac:dyDescent="0.25">
      <c r="A50">
        <f t="shared" si="6"/>
        <v>11.75</v>
      </c>
      <c r="B50">
        <f>MIN((F49-$K$5*B48+$K$6*B49)/$K$7,2*$K$1*Gearing!$A$7+B48)</f>
        <v>1785.9208976646778</v>
      </c>
      <c r="C50">
        <f t="shared" si="8"/>
        <v>152.64780487804865</v>
      </c>
      <c r="D50">
        <f t="shared" si="7"/>
        <v>246.10590887663784</v>
      </c>
      <c r="E50">
        <f>MIN(VLOOKUP(C49,Gearing!$A$2:$G$7,2,TRUE)+1,5)</f>
        <v>5</v>
      </c>
      <c r="F50">
        <f>Misc!$B$4*Misc!$B$5*VLOOKUP(E50,Gearing!$B$2:$G$7,5,FALSE)/Misc!$B$2</f>
        <v>8966220.9668758679</v>
      </c>
      <c r="G50">
        <f t="shared" si="0"/>
        <v>1.1097197974234705</v>
      </c>
      <c r="H50">
        <f t="shared" si="1"/>
        <v>341.46341463414603</v>
      </c>
    </row>
    <row r="51" spans="1:8" x14ac:dyDescent="0.25">
      <c r="A51">
        <f t="shared" si="6"/>
        <v>12</v>
      </c>
      <c r="B51">
        <f>MIN((F50-$K$5*B49+$K$6*B50)/$K$7,2*$K$1*Gearing!$A$7+B49)</f>
        <v>1831.7736585365849</v>
      </c>
      <c r="C51">
        <f t="shared" si="8"/>
        <v>152.64780487804865</v>
      </c>
      <c r="D51">
        <f t="shared" si="7"/>
        <v>-246.10590887663784</v>
      </c>
      <c r="E51">
        <f>MIN(VLOOKUP(C50,Gearing!$A$2:$G$7,2,TRUE)+1,5)</f>
        <v>5</v>
      </c>
      <c r="F51">
        <f>Misc!$B$4*Misc!$B$5*VLOOKUP(E51,Gearing!$B$2:$G$7,5,FALSE)/Misc!$B$2</f>
        <v>8966220.9668758679</v>
      </c>
      <c r="G51">
        <f t="shared" si="0"/>
        <v>1.1382113821138207</v>
      </c>
      <c r="H51">
        <f t="shared" si="1"/>
        <v>341.46341463414603</v>
      </c>
    </row>
    <row r="52" spans="1:8" x14ac:dyDescent="0.25">
      <c r="A52">
        <f t="shared" si="6"/>
        <v>12.25</v>
      </c>
      <c r="B52">
        <f>MIN((F51-$K$5*B50+$K$6*B51)/$K$7,2*$K$1*Gearing!$A$7+B50)</f>
        <v>1862.2448001037021</v>
      </c>
      <c r="C52">
        <f t="shared" si="8"/>
        <v>152.64780487804865</v>
      </c>
      <c r="D52">
        <f t="shared" si="7"/>
        <v>246.10590887663784</v>
      </c>
      <c r="E52">
        <f>MIN(VLOOKUP(C51,Gearing!$A$2:$G$7,2,TRUE)+1,5)</f>
        <v>5</v>
      </c>
      <c r="F52">
        <f>Misc!$B$4*Misc!$B$5*VLOOKUP(E52,Gearing!$B$2:$G$7,5,FALSE)/Misc!$B$2</f>
        <v>8966220.9668758679</v>
      </c>
      <c r="G52">
        <f t="shared" si="0"/>
        <v>1.1571452716782129</v>
      </c>
      <c r="H52">
        <f t="shared" si="1"/>
        <v>341.46341463414603</v>
      </c>
    </row>
    <row r="53" spans="1:8" x14ac:dyDescent="0.25">
      <c r="A53">
        <f t="shared" si="6"/>
        <v>12.5</v>
      </c>
      <c r="B53">
        <f>MIN((F52-$K$5*B51+$K$6*B52)/$K$7,2*$K$1*Gearing!$A$7+B51)</f>
        <v>1908.0975609756092</v>
      </c>
      <c r="C53">
        <f t="shared" si="8"/>
        <v>152.64780487804865</v>
      </c>
      <c r="D53">
        <f t="shared" si="7"/>
        <v>-246.10590887663784</v>
      </c>
      <c r="E53">
        <f>MIN(VLOOKUP(C52,Gearing!$A$2:$G$7,2,TRUE)+1,5)</f>
        <v>5</v>
      </c>
      <c r="F53">
        <f>Misc!$B$4*Misc!$B$5*VLOOKUP(E53,Gearing!$B$2:$G$7,5,FALSE)/Misc!$B$2</f>
        <v>8966220.9668758679</v>
      </c>
      <c r="G53">
        <f t="shared" si="0"/>
        <v>1.1856368563685635</v>
      </c>
      <c r="H53">
        <f t="shared" si="1"/>
        <v>341.46341463414603</v>
      </c>
    </row>
    <row r="54" spans="1:8" x14ac:dyDescent="0.25">
      <c r="A54">
        <f t="shared" si="6"/>
        <v>12.75</v>
      </c>
      <c r="B54">
        <f>MIN((F53-$K$5*B52+$K$6*B53)/$K$7,2*$K$1*Gearing!$A$7+B52)</f>
        <v>1938.5687025427264</v>
      </c>
      <c r="C54">
        <f t="shared" si="8"/>
        <v>152.64780487804865</v>
      </c>
      <c r="D54">
        <f t="shared" si="7"/>
        <v>246.10590887663784</v>
      </c>
      <c r="E54">
        <f>MIN(VLOOKUP(C53,Gearing!$A$2:$G$7,2,TRUE)+1,5)</f>
        <v>5</v>
      </c>
      <c r="F54">
        <f>Misc!$B$4*Misc!$B$5*VLOOKUP(E54,Gearing!$B$2:$G$7,5,FALSE)/Misc!$B$2</f>
        <v>8966220.9668758679</v>
      </c>
      <c r="G54">
        <f t="shared" si="0"/>
        <v>1.2045707459329555</v>
      </c>
      <c r="H54">
        <f t="shared" si="1"/>
        <v>341.46341463414603</v>
      </c>
    </row>
    <row r="55" spans="1:8" x14ac:dyDescent="0.25">
      <c r="A55">
        <f t="shared" si="6"/>
        <v>13</v>
      </c>
      <c r="B55">
        <f>MIN((F54-$K$5*B53+$K$6*B54)/$K$7,2*$K$1*Gearing!$A$7+B53)</f>
        <v>1984.4214634146335</v>
      </c>
      <c r="C55">
        <f t="shared" si="8"/>
        <v>152.64780487804865</v>
      </c>
      <c r="D55">
        <f t="shared" si="7"/>
        <v>-246.10590887663784</v>
      </c>
      <c r="E55">
        <f>MIN(VLOOKUP(C54,Gearing!$A$2:$G$7,2,TRUE)+1,5)</f>
        <v>5</v>
      </c>
      <c r="F55">
        <f>Misc!$B$4*Misc!$B$5*VLOOKUP(E55,Gearing!$B$2:$G$7,5,FALSE)/Misc!$B$2</f>
        <v>8966220.9668758679</v>
      </c>
      <c r="G55">
        <f t="shared" si="0"/>
        <v>1.2330623306233059</v>
      </c>
      <c r="H55">
        <f t="shared" si="1"/>
        <v>341.46341463414603</v>
      </c>
    </row>
    <row r="56" spans="1:8" x14ac:dyDescent="0.25">
      <c r="A56">
        <f t="shared" si="6"/>
        <v>13.25</v>
      </c>
      <c r="B56">
        <f>MIN((F55-$K$5*B54+$K$6*B55)/$K$7,2*$K$1*Gearing!$A$7+B54)</f>
        <v>2014.8926049817508</v>
      </c>
      <c r="C56">
        <f t="shared" si="8"/>
        <v>152.64780487804865</v>
      </c>
      <c r="D56">
        <f t="shared" si="7"/>
        <v>246.10590887663784</v>
      </c>
      <c r="E56">
        <f>MIN(VLOOKUP(C55,Gearing!$A$2:$G$7,2,TRUE)+1,5)</f>
        <v>5</v>
      </c>
      <c r="F56">
        <f>Misc!$B$4*Misc!$B$5*VLOOKUP(E56,Gearing!$B$2:$G$7,5,FALSE)/Misc!$B$2</f>
        <v>8966220.9668758679</v>
      </c>
      <c r="G56">
        <f t="shared" si="0"/>
        <v>1.2519962201876982</v>
      </c>
      <c r="H56">
        <f t="shared" si="1"/>
        <v>341.46341463414603</v>
      </c>
    </row>
    <row r="57" spans="1:8" x14ac:dyDescent="0.25">
      <c r="A57">
        <f t="shared" si="6"/>
        <v>13.5</v>
      </c>
      <c r="B57">
        <f>MIN((F56-$K$5*B55+$K$6*B56)/$K$7,2*$K$1*Gearing!$A$7+B55)</f>
        <v>2060.7453658536579</v>
      </c>
      <c r="C57">
        <f t="shared" si="8"/>
        <v>152.64780487804865</v>
      </c>
      <c r="D57">
        <f t="shared" si="7"/>
        <v>-246.10590887663784</v>
      </c>
      <c r="E57">
        <f>MIN(VLOOKUP(C56,Gearing!$A$2:$G$7,2,TRUE)+1,5)</f>
        <v>5</v>
      </c>
      <c r="F57">
        <f>Misc!$B$4*Misc!$B$5*VLOOKUP(E57,Gearing!$B$2:$G$7,5,FALSE)/Misc!$B$2</f>
        <v>8966220.9668758679</v>
      </c>
      <c r="G57">
        <f t="shared" si="0"/>
        <v>1.2804878048780484</v>
      </c>
      <c r="H57">
        <f t="shared" si="1"/>
        <v>341.46341463414603</v>
      </c>
    </row>
    <row r="58" spans="1:8" x14ac:dyDescent="0.25">
      <c r="A58">
        <f t="shared" si="6"/>
        <v>13.75</v>
      </c>
      <c r="B58">
        <f>MIN((F57-$K$5*B56+$K$6*B57)/$K$7,2*$K$1*Gearing!$A$7+B56)</f>
        <v>2091.2165074207751</v>
      </c>
      <c r="C58">
        <f t="shared" si="8"/>
        <v>152.6478048780491</v>
      </c>
      <c r="D58">
        <f t="shared" si="7"/>
        <v>246.10590887664148</v>
      </c>
      <c r="E58">
        <f>MIN(VLOOKUP(C57,Gearing!$A$2:$G$7,2,TRUE)+1,5)</f>
        <v>5</v>
      </c>
      <c r="F58">
        <f>Misc!$B$4*Misc!$B$5*VLOOKUP(E58,Gearing!$B$2:$G$7,5,FALSE)/Misc!$B$2</f>
        <v>8966220.9668758679</v>
      </c>
      <c r="G58">
        <f t="shared" si="0"/>
        <v>1.2994216944424406</v>
      </c>
      <c r="H58">
        <f t="shared" si="1"/>
        <v>341.46341463414706</v>
      </c>
    </row>
    <row r="59" spans="1:8" x14ac:dyDescent="0.25">
      <c r="A59">
        <f t="shared" si="6"/>
        <v>14</v>
      </c>
      <c r="B59">
        <f>MIN((F58-$K$5*B57+$K$6*B58)/$K$7,2*$K$1*Gearing!$A$7+B57)</f>
        <v>2137.0692682926824</v>
      </c>
      <c r="C59">
        <f t="shared" si="8"/>
        <v>152.6478048780491</v>
      </c>
      <c r="D59">
        <f t="shared" si="7"/>
        <v>-246.10590887664148</v>
      </c>
      <c r="E59">
        <f>MIN(VLOOKUP(C58,Gearing!$A$2:$G$7,2,TRUE)+1,5)</f>
        <v>5</v>
      </c>
      <c r="F59">
        <f>Misc!$B$4*Misc!$B$5*VLOOKUP(E59,Gearing!$B$2:$G$7,5,FALSE)/Misc!$B$2</f>
        <v>8966220.9668758679</v>
      </c>
      <c r="G59">
        <f t="shared" si="0"/>
        <v>1.327913279132791</v>
      </c>
      <c r="H59">
        <f t="shared" si="1"/>
        <v>341.46341463414706</v>
      </c>
    </row>
    <row r="60" spans="1:8" x14ac:dyDescent="0.25">
      <c r="A60">
        <f t="shared" si="6"/>
        <v>14.25</v>
      </c>
      <c r="B60">
        <f>MIN((F59-$K$5*B58+$K$6*B59)/$K$7,2*$K$1*Gearing!$A$7+B58)</f>
        <v>2167.5404098597996</v>
      </c>
      <c r="C60">
        <f t="shared" si="8"/>
        <v>152.6478048780491</v>
      </c>
      <c r="D60">
        <f t="shared" si="7"/>
        <v>246.10590887664148</v>
      </c>
      <c r="E60">
        <f>MIN(VLOOKUP(C59,Gearing!$A$2:$G$7,2,TRUE)+1,5)</f>
        <v>5</v>
      </c>
      <c r="F60">
        <f>Misc!$B$4*Misc!$B$5*VLOOKUP(E60,Gearing!$B$2:$G$7,5,FALSE)/Misc!$B$2</f>
        <v>8966220.9668758679</v>
      </c>
      <c r="G60">
        <f t="shared" si="0"/>
        <v>1.3468471686971832</v>
      </c>
      <c r="H60">
        <f t="shared" si="1"/>
        <v>341.46341463414706</v>
      </c>
    </row>
    <row r="61" spans="1:8" x14ac:dyDescent="0.25">
      <c r="A61">
        <f t="shared" si="6"/>
        <v>14.5</v>
      </c>
      <c r="B61">
        <f>MIN((F60-$K$5*B59+$K$6*B60)/$K$7,2*$K$1*Gearing!$A$7+B59)</f>
        <v>2213.393170731707</v>
      </c>
      <c r="C61">
        <f t="shared" si="8"/>
        <v>152.6478048780491</v>
      </c>
      <c r="D61">
        <f t="shared" si="7"/>
        <v>-246.10590887664148</v>
      </c>
      <c r="E61">
        <f>MIN(VLOOKUP(C60,Gearing!$A$2:$G$7,2,TRUE)+1,5)</f>
        <v>5</v>
      </c>
      <c r="F61">
        <f>Misc!$B$4*Misc!$B$5*VLOOKUP(E61,Gearing!$B$2:$G$7,5,FALSE)/Misc!$B$2</f>
        <v>8966220.9668758679</v>
      </c>
      <c r="G61">
        <f t="shared" si="0"/>
        <v>1.3753387533875336</v>
      </c>
      <c r="H61">
        <f t="shared" si="1"/>
        <v>341.46341463414706</v>
      </c>
    </row>
    <row r="62" spans="1:8" x14ac:dyDescent="0.25">
      <c r="A62">
        <f t="shared" si="6"/>
        <v>14.75</v>
      </c>
      <c r="B62">
        <f>MIN((F61-$K$5*B60+$K$6*B61)/$K$7,2*$K$1*Gearing!$A$7+B60)</f>
        <v>2243.8643122988242</v>
      </c>
      <c r="C62">
        <f t="shared" si="8"/>
        <v>152.6478048780491</v>
      </c>
      <c r="D62">
        <f t="shared" si="7"/>
        <v>246.10590887664148</v>
      </c>
      <c r="E62">
        <f>MIN(VLOOKUP(C61,Gearing!$A$2:$G$7,2,TRUE)+1,5)</f>
        <v>5</v>
      </c>
      <c r="F62">
        <f>Misc!$B$4*Misc!$B$5*VLOOKUP(E62,Gearing!$B$2:$G$7,5,FALSE)/Misc!$B$2</f>
        <v>8966220.9668758679</v>
      </c>
      <c r="G62">
        <f t="shared" si="0"/>
        <v>1.3942726429519259</v>
      </c>
      <c r="H62">
        <f t="shared" si="1"/>
        <v>341.46341463414706</v>
      </c>
    </row>
    <row r="63" spans="1:8" x14ac:dyDescent="0.25">
      <c r="A63">
        <f t="shared" si="6"/>
        <v>15</v>
      </c>
      <c r="B63">
        <f>MIN((F62-$K$5*B61+$K$6*B62)/$K$7,2*$K$1*Gearing!$A$7+B61)</f>
        <v>2289.7170731707315</v>
      </c>
      <c r="C63">
        <f t="shared" si="8"/>
        <v>152.6478048780491</v>
      </c>
      <c r="D63">
        <f t="shared" si="7"/>
        <v>-246.10590887664148</v>
      </c>
      <c r="E63">
        <f>MIN(VLOOKUP(C62,Gearing!$A$2:$G$7,2,TRUE)+1,5)</f>
        <v>5</v>
      </c>
      <c r="F63">
        <f>Misc!$B$4*Misc!$B$5*VLOOKUP(E63,Gearing!$B$2:$G$7,5,FALSE)/Misc!$B$2</f>
        <v>8966220.9668758679</v>
      </c>
      <c r="G63">
        <f t="shared" si="0"/>
        <v>1.4227642276422763</v>
      </c>
      <c r="H63">
        <f t="shared" si="1"/>
        <v>341.46341463414706</v>
      </c>
    </row>
    <row r="64" spans="1:8" x14ac:dyDescent="0.25">
      <c r="A64">
        <f t="shared" si="6"/>
        <v>15.25</v>
      </c>
      <c r="B64">
        <f>MIN((F63-$K$5*B62+$K$6*B63)/$K$7,2*$K$1*Gearing!$A$7+B62)</f>
        <v>2320.1882147378487</v>
      </c>
      <c r="C64">
        <f t="shared" si="8"/>
        <v>152.6478048780491</v>
      </c>
      <c r="D64">
        <f t="shared" si="7"/>
        <v>246.10590887664148</v>
      </c>
      <c r="E64">
        <f>MIN(VLOOKUP(C63,Gearing!$A$2:$G$7,2,TRUE)+1,5)</f>
        <v>5</v>
      </c>
      <c r="F64">
        <f>Misc!$B$4*Misc!$B$5*VLOOKUP(E64,Gearing!$B$2:$G$7,5,FALSE)/Misc!$B$2</f>
        <v>8966220.9668758679</v>
      </c>
      <c r="G64">
        <f t="shared" si="0"/>
        <v>1.4416981172066685</v>
      </c>
      <c r="H64">
        <f t="shared" si="1"/>
        <v>341.46341463414706</v>
      </c>
    </row>
    <row r="65" spans="1:8" x14ac:dyDescent="0.25">
      <c r="A65">
        <f t="shared" si="6"/>
        <v>15.5</v>
      </c>
      <c r="B65">
        <f>MIN((F64-$K$5*B63+$K$6*B64)/$K$7,2*$K$1*Gearing!$A$7+B63)</f>
        <v>2366.0409756097561</v>
      </c>
      <c r="C65">
        <f t="shared" si="8"/>
        <v>152.6478048780491</v>
      </c>
      <c r="D65">
        <f t="shared" si="7"/>
        <v>-246.10590887664148</v>
      </c>
      <c r="E65">
        <f>MIN(VLOOKUP(C64,Gearing!$A$2:$G$7,2,TRUE)+1,5)</f>
        <v>5</v>
      </c>
      <c r="F65">
        <f>Misc!$B$4*Misc!$B$5*VLOOKUP(E65,Gearing!$B$2:$G$7,5,FALSE)/Misc!$B$2</f>
        <v>8966220.9668758679</v>
      </c>
      <c r="G65">
        <f t="shared" si="0"/>
        <v>1.4701897018970191</v>
      </c>
      <c r="H65">
        <f t="shared" si="1"/>
        <v>341.46341463414706</v>
      </c>
    </row>
    <row r="66" spans="1:8" x14ac:dyDescent="0.25">
      <c r="A66">
        <f t="shared" si="6"/>
        <v>15.75</v>
      </c>
      <c r="B66">
        <f>MIN((F65-$K$5*B64+$K$6*B65)/$K$7,2*$K$1*Gearing!$A$7+B64)</f>
        <v>2396.5121171768733</v>
      </c>
      <c r="C66">
        <f t="shared" si="8"/>
        <v>152.6478048780491</v>
      </c>
      <c r="D66">
        <f t="shared" si="7"/>
        <v>246.10590887664148</v>
      </c>
      <c r="E66">
        <f>MIN(VLOOKUP(C65,Gearing!$A$2:$G$7,2,TRUE)+1,5)</f>
        <v>5</v>
      </c>
      <c r="F66">
        <f>Misc!$B$4*Misc!$B$5*VLOOKUP(E66,Gearing!$B$2:$G$7,5,FALSE)/Misc!$B$2</f>
        <v>8966220.9668758679</v>
      </c>
      <c r="G66">
        <f t="shared" si="0"/>
        <v>1.4891235914614112</v>
      </c>
      <c r="H66">
        <f t="shared" si="1"/>
        <v>341.46341463414706</v>
      </c>
    </row>
    <row r="67" spans="1:8" x14ac:dyDescent="0.25">
      <c r="A67">
        <f t="shared" si="6"/>
        <v>16</v>
      </c>
      <c r="B67">
        <f>MIN((F66-$K$5*B65+$K$6*B66)/$K$7,2*$K$1*Gearing!$A$7+B65)</f>
        <v>2442.3648780487806</v>
      </c>
      <c r="C67">
        <f t="shared" si="8"/>
        <v>152.6478048780491</v>
      </c>
      <c r="D67">
        <f t="shared" si="7"/>
        <v>-246.10590887664148</v>
      </c>
      <c r="E67">
        <f>MIN(VLOOKUP(C66,Gearing!$A$2:$G$7,2,TRUE)+1,5)</f>
        <v>5</v>
      </c>
      <c r="F67">
        <f>Misc!$B$4*Misc!$B$5*VLOOKUP(E67,Gearing!$B$2:$G$7,5,FALSE)/Misc!$B$2</f>
        <v>8966220.9668758679</v>
      </c>
      <c r="G67">
        <f t="shared" ref="G67:G130" si="9">CONVERT(B67,$B$1,$G$1)</f>
        <v>1.5176151761517616</v>
      </c>
      <c r="H67">
        <f t="shared" ref="H67:H130" si="10">CONVERT(C67,$C$1,$H$1)</f>
        <v>341.46341463414706</v>
      </c>
    </row>
    <row r="68" spans="1:8" x14ac:dyDescent="0.25">
      <c r="A68">
        <f t="shared" si="6"/>
        <v>16.25</v>
      </c>
      <c r="B68">
        <f>MIN((F67-$K$5*B66+$K$6*B67)/$K$7,2*$K$1*Gearing!$A$7+B66)</f>
        <v>2472.8360196158978</v>
      </c>
      <c r="C68">
        <f t="shared" si="8"/>
        <v>152.6478048780491</v>
      </c>
      <c r="D68">
        <f t="shared" si="7"/>
        <v>246.10590887664148</v>
      </c>
      <c r="E68">
        <f>MIN(VLOOKUP(C67,Gearing!$A$2:$G$7,2,TRUE)+1,5)</f>
        <v>5</v>
      </c>
      <c r="F68">
        <f>Misc!$B$4*Misc!$B$5*VLOOKUP(E68,Gearing!$B$2:$G$7,5,FALSE)/Misc!$B$2</f>
        <v>8966220.9668758679</v>
      </c>
      <c r="G68">
        <f t="shared" si="9"/>
        <v>1.5365490657161538</v>
      </c>
      <c r="H68">
        <f t="shared" si="10"/>
        <v>341.46341463414706</v>
      </c>
    </row>
    <row r="69" spans="1:8" x14ac:dyDescent="0.25">
      <c r="A69">
        <f t="shared" si="6"/>
        <v>16.5</v>
      </c>
      <c r="B69">
        <f>MIN((F68-$K$5*B67+$K$6*B68)/$K$7,2*$K$1*Gearing!$A$7+B67)</f>
        <v>2518.6887804878052</v>
      </c>
      <c r="C69">
        <f t="shared" ref="C69:C132" si="11">(B70-B68)/2/$K$1</f>
        <v>152.6478048780491</v>
      </c>
      <c r="D69">
        <f t="shared" si="7"/>
        <v>-246.10590887664148</v>
      </c>
      <c r="E69">
        <f>MIN(VLOOKUP(C68,Gearing!$A$2:$G$7,2,TRUE)+1,5)</f>
        <v>5</v>
      </c>
      <c r="F69">
        <f>Misc!$B$4*Misc!$B$5*VLOOKUP(E69,Gearing!$B$2:$G$7,5,FALSE)/Misc!$B$2</f>
        <v>8966220.9668758679</v>
      </c>
      <c r="G69">
        <f t="shared" si="9"/>
        <v>1.5650406504065042</v>
      </c>
      <c r="H69">
        <f t="shared" si="10"/>
        <v>341.46341463414706</v>
      </c>
    </row>
    <row r="70" spans="1:8" x14ac:dyDescent="0.25">
      <c r="A70">
        <f t="shared" si="6"/>
        <v>16.75</v>
      </c>
      <c r="B70">
        <f>MIN((F69-$K$5*B68+$K$6*B69)/$K$7,2*$K$1*Gearing!$A$7+B68)</f>
        <v>2549.1599220549224</v>
      </c>
      <c r="C70">
        <f t="shared" si="11"/>
        <v>152.6478048780491</v>
      </c>
      <c r="D70">
        <f t="shared" si="7"/>
        <v>246.10590887664148</v>
      </c>
      <c r="E70">
        <f>MIN(VLOOKUP(C69,Gearing!$A$2:$G$7,2,TRUE)+1,5)</f>
        <v>5</v>
      </c>
      <c r="F70">
        <f>Misc!$B$4*Misc!$B$5*VLOOKUP(E70,Gearing!$B$2:$G$7,5,FALSE)/Misc!$B$2</f>
        <v>8966220.9668758679</v>
      </c>
      <c r="G70">
        <f t="shared" si="9"/>
        <v>1.5839745399708964</v>
      </c>
      <c r="H70">
        <f t="shared" si="10"/>
        <v>341.46341463414706</v>
      </c>
    </row>
    <row r="71" spans="1:8" x14ac:dyDescent="0.25">
      <c r="A71">
        <f t="shared" si="6"/>
        <v>17</v>
      </c>
      <c r="B71">
        <f>MIN((F70-$K$5*B69+$K$6*B70)/$K$7,2*$K$1*Gearing!$A$7+B69)</f>
        <v>2595.0126829268297</v>
      </c>
      <c r="C71">
        <f t="shared" si="11"/>
        <v>152.6478048780491</v>
      </c>
      <c r="D71">
        <f t="shared" si="7"/>
        <v>-246.10590887664148</v>
      </c>
      <c r="E71">
        <f>MIN(VLOOKUP(C70,Gearing!$A$2:$G$7,2,TRUE)+1,5)</f>
        <v>5</v>
      </c>
      <c r="F71">
        <f>Misc!$B$4*Misc!$B$5*VLOOKUP(E71,Gearing!$B$2:$G$7,5,FALSE)/Misc!$B$2</f>
        <v>8966220.9668758679</v>
      </c>
      <c r="G71">
        <f t="shared" si="9"/>
        <v>1.6124661246612468</v>
      </c>
      <c r="H71">
        <f t="shared" si="10"/>
        <v>341.46341463414706</v>
      </c>
    </row>
    <row r="72" spans="1:8" x14ac:dyDescent="0.25">
      <c r="A72">
        <f t="shared" si="6"/>
        <v>17.25</v>
      </c>
      <c r="B72">
        <f>MIN((F71-$K$5*B70+$K$6*B71)/$K$7,2*$K$1*Gearing!$A$7+B70)</f>
        <v>2625.4838244939469</v>
      </c>
      <c r="C72">
        <f t="shared" si="11"/>
        <v>152.6478048780491</v>
      </c>
      <c r="D72">
        <f t="shared" si="7"/>
        <v>246.10590887664148</v>
      </c>
      <c r="E72">
        <f>MIN(VLOOKUP(C71,Gearing!$A$2:$G$7,2,TRUE)+1,5)</f>
        <v>5</v>
      </c>
      <c r="F72">
        <f>Misc!$B$4*Misc!$B$5*VLOOKUP(E72,Gearing!$B$2:$G$7,5,FALSE)/Misc!$B$2</f>
        <v>8966220.9668758679</v>
      </c>
      <c r="G72">
        <f t="shared" si="9"/>
        <v>1.6314000142256391</v>
      </c>
      <c r="H72">
        <f t="shared" si="10"/>
        <v>341.46341463414706</v>
      </c>
    </row>
    <row r="73" spans="1:8" x14ac:dyDescent="0.25">
      <c r="A73">
        <f t="shared" si="6"/>
        <v>17.5</v>
      </c>
      <c r="B73">
        <f>MIN((F72-$K$5*B71+$K$6*B72)/$K$7,2*$K$1*Gearing!$A$7+B71)</f>
        <v>2671.3365853658543</v>
      </c>
      <c r="C73">
        <f t="shared" si="11"/>
        <v>152.6478048780491</v>
      </c>
      <c r="D73">
        <f t="shared" si="7"/>
        <v>-246.10590887664148</v>
      </c>
      <c r="E73">
        <f>MIN(VLOOKUP(C72,Gearing!$A$2:$G$7,2,TRUE)+1,5)</f>
        <v>5</v>
      </c>
      <c r="F73">
        <f>Misc!$B$4*Misc!$B$5*VLOOKUP(E73,Gearing!$B$2:$G$7,5,FALSE)/Misc!$B$2</f>
        <v>8966220.9668758679</v>
      </c>
      <c r="G73">
        <f t="shared" si="9"/>
        <v>1.6598915989159895</v>
      </c>
      <c r="H73">
        <f t="shared" si="10"/>
        <v>341.46341463414706</v>
      </c>
    </row>
    <row r="74" spans="1:8" x14ac:dyDescent="0.25">
      <c r="A74">
        <f t="shared" si="6"/>
        <v>17.75</v>
      </c>
      <c r="B74">
        <f>MIN((F73-$K$5*B72+$K$6*B73)/$K$7,2*$K$1*Gearing!$A$7+B72)</f>
        <v>2701.8077269329715</v>
      </c>
      <c r="C74">
        <f t="shared" si="11"/>
        <v>152.6478048780491</v>
      </c>
      <c r="D74">
        <f t="shared" si="7"/>
        <v>246.10590887664148</v>
      </c>
      <c r="E74">
        <f>MIN(VLOOKUP(C73,Gearing!$A$2:$G$7,2,TRUE)+1,5)</f>
        <v>5</v>
      </c>
      <c r="F74">
        <f>Misc!$B$4*Misc!$B$5*VLOOKUP(E74,Gearing!$B$2:$G$7,5,FALSE)/Misc!$B$2</f>
        <v>8966220.9668758679</v>
      </c>
      <c r="G74">
        <f t="shared" si="9"/>
        <v>1.6788254884803817</v>
      </c>
      <c r="H74">
        <f t="shared" si="10"/>
        <v>341.46341463414706</v>
      </c>
    </row>
    <row r="75" spans="1:8" x14ac:dyDescent="0.25">
      <c r="A75">
        <f t="shared" si="6"/>
        <v>18</v>
      </c>
      <c r="B75">
        <f>MIN((F74-$K$5*B73+$K$6*B74)/$K$7,2*$K$1*Gearing!$A$7+B73)</f>
        <v>2747.6604878048788</v>
      </c>
      <c r="C75">
        <f t="shared" si="11"/>
        <v>152.6478048780491</v>
      </c>
      <c r="D75">
        <f t="shared" si="7"/>
        <v>-246.10590887664148</v>
      </c>
      <c r="E75">
        <f>MIN(VLOOKUP(C74,Gearing!$A$2:$G$7,2,TRUE)+1,5)</f>
        <v>5</v>
      </c>
      <c r="F75">
        <f>Misc!$B$4*Misc!$B$5*VLOOKUP(E75,Gearing!$B$2:$G$7,5,FALSE)/Misc!$B$2</f>
        <v>8966220.9668758679</v>
      </c>
      <c r="G75">
        <f t="shared" si="9"/>
        <v>1.7073170731707323</v>
      </c>
      <c r="H75">
        <f t="shared" si="10"/>
        <v>341.46341463414706</v>
      </c>
    </row>
    <row r="76" spans="1:8" x14ac:dyDescent="0.25">
      <c r="A76">
        <f t="shared" si="6"/>
        <v>18.25</v>
      </c>
      <c r="B76">
        <f>MIN((F75-$K$5*B74+$K$6*B75)/$K$7,2*$K$1*Gearing!$A$7+B74)</f>
        <v>2778.131629371996</v>
      </c>
      <c r="C76">
        <f t="shared" si="11"/>
        <v>152.6478048780491</v>
      </c>
      <c r="D76">
        <f t="shared" si="7"/>
        <v>246.10590887664148</v>
      </c>
      <c r="E76">
        <f>MIN(VLOOKUP(C75,Gearing!$A$2:$G$7,2,TRUE)+1,5)</f>
        <v>5</v>
      </c>
      <c r="F76">
        <f>Misc!$B$4*Misc!$B$5*VLOOKUP(E76,Gearing!$B$2:$G$7,5,FALSE)/Misc!$B$2</f>
        <v>8966220.9668758679</v>
      </c>
      <c r="G76">
        <f t="shared" si="9"/>
        <v>1.7262509627351244</v>
      </c>
      <c r="H76">
        <f t="shared" si="10"/>
        <v>341.46341463414706</v>
      </c>
    </row>
    <row r="77" spans="1:8" x14ac:dyDescent="0.25">
      <c r="A77">
        <f t="shared" si="6"/>
        <v>18.5</v>
      </c>
      <c r="B77">
        <f>MIN((F76-$K$5*B75+$K$6*B76)/$K$7,2*$K$1*Gearing!$A$7+B75)</f>
        <v>2823.9843902439034</v>
      </c>
      <c r="C77">
        <f t="shared" si="11"/>
        <v>152.6478048780491</v>
      </c>
      <c r="D77">
        <f t="shared" si="7"/>
        <v>-246.10590887664148</v>
      </c>
      <c r="E77">
        <f>MIN(VLOOKUP(C76,Gearing!$A$2:$G$7,2,TRUE)+1,5)</f>
        <v>5</v>
      </c>
      <c r="F77">
        <f>Misc!$B$4*Misc!$B$5*VLOOKUP(E77,Gearing!$B$2:$G$7,5,FALSE)/Misc!$B$2</f>
        <v>8966220.9668758679</v>
      </c>
      <c r="G77">
        <f t="shared" si="9"/>
        <v>1.754742547425475</v>
      </c>
      <c r="H77">
        <f t="shared" si="10"/>
        <v>341.46341463414706</v>
      </c>
    </row>
    <row r="78" spans="1:8" x14ac:dyDescent="0.25">
      <c r="A78">
        <f t="shared" si="6"/>
        <v>18.75</v>
      </c>
      <c r="B78">
        <f>MIN((F77-$K$5*B76+$K$6*B77)/$K$7,2*$K$1*Gearing!$A$7+B76)</f>
        <v>2854.4555318110206</v>
      </c>
      <c r="C78">
        <f t="shared" si="11"/>
        <v>152.6478048780491</v>
      </c>
      <c r="D78">
        <f t="shared" si="7"/>
        <v>246.10590887664148</v>
      </c>
      <c r="E78">
        <f>MIN(VLOOKUP(C77,Gearing!$A$2:$G$7,2,TRUE)+1,5)</f>
        <v>5</v>
      </c>
      <c r="F78">
        <f>Misc!$B$4*Misc!$B$5*VLOOKUP(E78,Gearing!$B$2:$G$7,5,FALSE)/Misc!$B$2</f>
        <v>8966220.9668758679</v>
      </c>
      <c r="G78">
        <f t="shared" si="9"/>
        <v>1.7736764369898672</v>
      </c>
      <c r="H78">
        <f t="shared" si="10"/>
        <v>341.46341463414706</v>
      </c>
    </row>
    <row r="79" spans="1:8" x14ac:dyDescent="0.25">
      <c r="A79">
        <f t="shared" si="6"/>
        <v>19</v>
      </c>
      <c r="B79">
        <f>MIN((F78-$K$5*B77+$K$6*B78)/$K$7,2*$K$1*Gearing!$A$7+B77)</f>
        <v>2900.3082926829279</v>
      </c>
      <c r="C79">
        <f t="shared" si="11"/>
        <v>152.6478048780491</v>
      </c>
      <c r="D79">
        <f t="shared" si="7"/>
        <v>-246.10590887664148</v>
      </c>
      <c r="E79">
        <f>MIN(VLOOKUP(C78,Gearing!$A$2:$G$7,2,TRUE)+1,5)</f>
        <v>5</v>
      </c>
      <c r="F79">
        <f>Misc!$B$4*Misc!$B$5*VLOOKUP(E79,Gearing!$B$2:$G$7,5,FALSE)/Misc!$B$2</f>
        <v>8966220.9668758679</v>
      </c>
      <c r="G79">
        <f t="shared" si="9"/>
        <v>1.8021680216802174</v>
      </c>
      <c r="H79">
        <f t="shared" si="10"/>
        <v>341.46341463414706</v>
      </c>
    </row>
    <row r="80" spans="1:8" x14ac:dyDescent="0.25">
      <c r="A80">
        <f t="shared" si="6"/>
        <v>19.25</v>
      </c>
      <c r="B80">
        <f>MIN((F79-$K$5*B78+$K$6*B79)/$K$7,2*$K$1*Gearing!$A$7+B78)</f>
        <v>2930.7794342500451</v>
      </c>
      <c r="C80">
        <f t="shared" si="11"/>
        <v>152.6478048780491</v>
      </c>
      <c r="D80">
        <f t="shared" si="7"/>
        <v>246.10590887664148</v>
      </c>
      <c r="E80">
        <f>MIN(VLOOKUP(C79,Gearing!$A$2:$G$7,2,TRUE)+1,5)</f>
        <v>5</v>
      </c>
      <c r="F80">
        <f>Misc!$B$4*Misc!$B$5*VLOOKUP(E80,Gearing!$B$2:$G$7,5,FALSE)/Misc!$B$2</f>
        <v>8966220.9668758679</v>
      </c>
      <c r="G80">
        <f t="shared" si="9"/>
        <v>1.8211019112446099</v>
      </c>
      <c r="H80">
        <f t="shared" si="10"/>
        <v>341.46341463414706</v>
      </c>
    </row>
    <row r="81" spans="1:8" x14ac:dyDescent="0.25">
      <c r="A81">
        <f t="shared" si="6"/>
        <v>19.5</v>
      </c>
      <c r="B81">
        <f>MIN((F80-$K$5*B79+$K$6*B80)/$K$7,2*$K$1*Gearing!$A$7+B79)</f>
        <v>2976.6321951219525</v>
      </c>
      <c r="C81">
        <f t="shared" si="11"/>
        <v>152.6478048780491</v>
      </c>
      <c r="D81">
        <f t="shared" si="7"/>
        <v>-246.10590887664148</v>
      </c>
      <c r="E81">
        <f>MIN(VLOOKUP(C80,Gearing!$A$2:$G$7,2,TRUE)+1,5)</f>
        <v>5</v>
      </c>
      <c r="F81">
        <f>Misc!$B$4*Misc!$B$5*VLOOKUP(E81,Gearing!$B$2:$G$7,5,FALSE)/Misc!$B$2</f>
        <v>8966220.9668758679</v>
      </c>
      <c r="G81">
        <f t="shared" si="9"/>
        <v>1.84959349593496</v>
      </c>
      <c r="H81">
        <f t="shared" si="10"/>
        <v>341.46341463414706</v>
      </c>
    </row>
    <row r="82" spans="1:8" x14ac:dyDescent="0.25">
      <c r="A82">
        <f t="shared" si="6"/>
        <v>19.75</v>
      </c>
      <c r="B82">
        <f>MIN((F81-$K$5*B80+$K$6*B81)/$K$7,2*$K$1*Gearing!$A$7+B80)</f>
        <v>3007.1033366890697</v>
      </c>
      <c r="C82">
        <f t="shared" si="11"/>
        <v>152.6478048780491</v>
      </c>
      <c r="D82">
        <f t="shared" si="7"/>
        <v>246.10590887664148</v>
      </c>
      <c r="E82">
        <f>MIN(VLOOKUP(C81,Gearing!$A$2:$G$7,2,TRUE)+1,5)</f>
        <v>5</v>
      </c>
      <c r="F82">
        <f>Misc!$B$4*Misc!$B$5*VLOOKUP(E82,Gearing!$B$2:$G$7,5,FALSE)/Misc!$B$2</f>
        <v>8966220.9668758679</v>
      </c>
      <c r="G82">
        <f t="shared" si="9"/>
        <v>1.8685273854993523</v>
      </c>
      <c r="H82">
        <f t="shared" si="10"/>
        <v>341.46341463414706</v>
      </c>
    </row>
    <row r="83" spans="1:8" x14ac:dyDescent="0.25">
      <c r="A83">
        <f t="shared" si="6"/>
        <v>20</v>
      </c>
      <c r="B83">
        <f>MIN((F82-$K$5*B81+$K$6*B82)/$K$7,2*$K$1*Gearing!$A$7+B81)</f>
        <v>3052.956097560977</v>
      </c>
      <c r="C83">
        <f t="shared" si="11"/>
        <v>152.6478048780491</v>
      </c>
      <c r="D83">
        <f t="shared" si="7"/>
        <v>-246.10590887664148</v>
      </c>
      <c r="E83">
        <f>MIN(VLOOKUP(C82,Gearing!$A$2:$G$7,2,TRUE)+1,5)</f>
        <v>5</v>
      </c>
      <c r="F83">
        <f>Misc!$B$4*Misc!$B$5*VLOOKUP(E83,Gearing!$B$2:$G$7,5,FALSE)/Misc!$B$2</f>
        <v>8966220.9668758679</v>
      </c>
      <c r="G83">
        <f t="shared" si="9"/>
        <v>1.8970189701897027</v>
      </c>
      <c r="H83">
        <f t="shared" si="10"/>
        <v>341.46341463414706</v>
      </c>
    </row>
    <row r="84" spans="1:8" x14ac:dyDescent="0.25">
      <c r="A84">
        <f t="shared" si="6"/>
        <v>20.25</v>
      </c>
      <c r="B84">
        <f>MIN((F83-$K$5*B82+$K$6*B83)/$K$7,2*$K$1*Gearing!$A$7+B82)</f>
        <v>3083.4272391280942</v>
      </c>
      <c r="C84">
        <f t="shared" si="11"/>
        <v>152.6478048780491</v>
      </c>
      <c r="D84">
        <f t="shared" si="7"/>
        <v>246.10590887664148</v>
      </c>
      <c r="E84">
        <f>MIN(VLOOKUP(C83,Gearing!$A$2:$G$7,2,TRUE)+1,5)</f>
        <v>5</v>
      </c>
      <c r="F84">
        <f>Misc!$B$4*Misc!$B$5*VLOOKUP(E84,Gearing!$B$2:$G$7,5,FALSE)/Misc!$B$2</f>
        <v>8966220.9668758679</v>
      </c>
      <c r="G84">
        <f t="shared" si="9"/>
        <v>1.9159528597540949</v>
      </c>
      <c r="H84">
        <f t="shared" si="10"/>
        <v>341.46341463414706</v>
      </c>
    </row>
    <row r="85" spans="1:8" x14ac:dyDescent="0.25">
      <c r="A85">
        <f t="shared" si="6"/>
        <v>20.5</v>
      </c>
      <c r="B85">
        <f>MIN((F84-$K$5*B83+$K$6*B84)/$K$7,2*$K$1*Gearing!$A$7+B83)</f>
        <v>3129.2800000000016</v>
      </c>
      <c r="C85">
        <f t="shared" si="11"/>
        <v>152.6478048780491</v>
      </c>
      <c r="D85">
        <f t="shared" si="7"/>
        <v>-246.10590887664148</v>
      </c>
      <c r="E85">
        <f>MIN(VLOOKUP(C84,Gearing!$A$2:$G$7,2,TRUE)+1,5)</f>
        <v>5</v>
      </c>
      <c r="F85">
        <f>Misc!$B$4*Misc!$B$5*VLOOKUP(E85,Gearing!$B$2:$G$7,5,FALSE)/Misc!$B$2</f>
        <v>8966220.9668758679</v>
      </c>
      <c r="G85">
        <f t="shared" si="9"/>
        <v>1.9444444444444453</v>
      </c>
      <c r="H85">
        <f t="shared" si="10"/>
        <v>341.46341463414706</v>
      </c>
    </row>
    <row r="86" spans="1:8" x14ac:dyDescent="0.25">
      <c r="A86">
        <f t="shared" si="6"/>
        <v>20.75</v>
      </c>
      <c r="B86">
        <f>MIN((F85-$K$5*B84+$K$6*B85)/$K$7,2*$K$1*Gearing!$A$7+B84)</f>
        <v>3159.7511415671188</v>
      </c>
      <c r="C86">
        <f t="shared" si="11"/>
        <v>152.6478048780491</v>
      </c>
      <c r="D86">
        <f t="shared" si="7"/>
        <v>246.10590887664148</v>
      </c>
      <c r="E86">
        <f>MIN(VLOOKUP(C85,Gearing!$A$2:$G$7,2,TRUE)+1,5)</f>
        <v>5</v>
      </c>
      <c r="F86">
        <f>Misc!$B$4*Misc!$B$5*VLOOKUP(E86,Gearing!$B$2:$G$7,5,FALSE)/Misc!$B$2</f>
        <v>8966220.9668758679</v>
      </c>
      <c r="G86">
        <f t="shared" si="9"/>
        <v>1.9633783340088375</v>
      </c>
      <c r="H86">
        <f t="shared" si="10"/>
        <v>341.46341463414706</v>
      </c>
    </row>
    <row r="87" spans="1:8" x14ac:dyDescent="0.25">
      <c r="A87">
        <f t="shared" si="6"/>
        <v>21</v>
      </c>
      <c r="B87">
        <f>MIN((F86-$K$5*B85+$K$6*B86)/$K$7,2*$K$1*Gearing!$A$7+B85)</f>
        <v>3205.6039024390261</v>
      </c>
      <c r="C87">
        <f t="shared" si="11"/>
        <v>152.6478048780491</v>
      </c>
      <c r="D87">
        <f t="shared" si="7"/>
        <v>-246.10590887664148</v>
      </c>
      <c r="E87">
        <f>MIN(VLOOKUP(C86,Gearing!$A$2:$G$7,2,TRUE)+1,5)</f>
        <v>5</v>
      </c>
      <c r="F87">
        <f>Misc!$B$4*Misc!$B$5*VLOOKUP(E87,Gearing!$B$2:$G$7,5,FALSE)/Misc!$B$2</f>
        <v>8966220.9668758679</v>
      </c>
      <c r="G87">
        <f t="shared" si="9"/>
        <v>1.9918699186991882</v>
      </c>
      <c r="H87">
        <f t="shared" si="10"/>
        <v>341.46341463414706</v>
      </c>
    </row>
    <row r="88" spans="1:8" x14ac:dyDescent="0.25">
      <c r="A88">
        <f t="shared" si="6"/>
        <v>21.25</v>
      </c>
      <c r="B88">
        <f>MIN((F87-$K$5*B86+$K$6*B87)/$K$7,2*$K$1*Gearing!$A$7+B86)</f>
        <v>3236.0750440061433</v>
      </c>
      <c r="C88">
        <f t="shared" si="11"/>
        <v>152.6478048780491</v>
      </c>
      <c r="D88">
        <f t="shared" si="7"/>
        <v>246.10590887664148</v>
      </c>
      <c r="E88">
        <f>MIN(VLOOKUP(C87,Gearing!$A$2:$G$7,2,TRUE)+1,5)</f>
        <v>5</v>
      </c>
      <c r="F88">
        <f>Misc!$B$4*Misc!$B$5*VLOOKUP(E88,Gearing!$B$2:$G$7,5,FALSE)/Misc!$B$2</f>
        <v>8966220.9668758679</v>
      </c>
      <c r="G88">
        <f t="shared" si="9"/>
        <v>2.0108038082635802</v>
      </c>
      <c r="H88">
        <f t="shared" si="10"/>
        <v>341.46341463414706</v>
      </c>
    </row>
    <row r="89" spans="1:8" x14ac:dyDescent="0.25">
      <c r="A89">
        <f t="shared" si="6"/>
        <v>21.5</v>
      </c>
      <c r="B89">
        <f>MIN((F88-$K$5*B87+$K$6*B88)/$K$7,2*$K$1*Gearing!$A$7+B87)</f>
        <v>3281.9278048780507</v>
      </c>
      <c r="C89">
        <f t="shared" si="11"/>
        <v>152.6478048780491</v>
      </c>
      <c r="D89">
        <f t="shared" si="7"/>
        <v>-246.10590887664148</v>
      </c>
      <c r="E89">
        <f>MIN(VLOOKUP(C88,Gearing!$A$2:$G$7,2,TRUE)+1,5)</f>
        <v>5</v>
      </c>
      <c r="F89">
        <f>Misc!$B$4*Misc!$B$5*VLOOKUP(E89,Gearing!$B$2:$G$7,5,FALSE)/Misc!$B$2</f>
        <v>8966220.9668758679</v>
      </c>
      <c r="G89">
        <f t="shared" si="9"/>
        <v>2.0392953929539308</v>
      </c>
      <c r="H89">
        <f t="shared" si="10"/>
        <v>341.46341463414706</v>
      </c>
    </row>
    <row r="90" spans="1:8" x14ac:dyDescent="0.25">
      <c r="A90">
        <f t="shared" si="6"/>
        <v>21.75</v>
      </c>
      <c r="B90">
        <f>MIN((F89-$K$5*B88+$K$6*B89)/$K$7,2*$K$1*Gearing!$A$7+B88)</f>
        <v>3312.3989464451679</v>
      </c>
      <c r="C90">
        <f t="shared" si="11"/>
        <v>152.6478048780491</v>
      </c>
      <c r="D90">
        <f t="shared" si="7"/>
        <v>246.10590887664148</v>
      </c>
      <c r="E90">
        <f>MIN(VLOOKUP(C89,Gearing!$A$2:$G$7,2,TRUE)+1,5)</f>
        <v>5</v>
      </c>
      <c r="F90">
        <f>Misc!$B$4*Misc!$B$5*VLOOKUP(E90,Gearing!$B$2:$G$7,5,FALSE)/Misc!$B$2</f>
        <v>8966220.9668758679</v>
      </c>
      <c r="G90">
        <f t="shared" si="9"/>
        <v>2.0582292825183228</v>
      </c>
      <c r="H90">
        <f t="shared" si="10"/>
        <v>341.46341463414706</v>
      </c>
    </row>
    <row r="91" spans="1:8" x14ac:dyDescent="0.25">
      <c r="A91">
        <f t="shared" si="6"/>
        <v>22</v>
      </c>
      <c r="B91">
        <f>MIN((F90-$K$5*B89+$K$6*B90)/$K$7,2*$K$1*Gearing!$A$7+B89)</f>
        <v>3358.2517073170752</v>
      </c>
      <c r="C91">
        <f t="shared" si="11"/>
        <v>152.6478048780491</v>
      </c>
      <c r="D91">
        <f t="shared" si="7"/>
        <v>-246.10590887664148</v>
      </c>
      <c r="E91">
        <f>MIN(VLOOKUP(C90,Gearing!$A$2:$G$7,2,TRUE)+1,5)</f>
        <v>5</v>
      </c>
      <c r="F91">
        <f>Misc!$B$4*Misc!$B$5*VLOOKUP(E91,Gearing!$B$2:$G$7,5,FALSE)/Misc!$B$2</f>
        <v>8966220.9668758679</v>
      </c>
      <c r="G91">
        <f t="shared" si="9"/>
        <v>2.0867208672086734</v>
      </c>
      <c r="H91">
        <f t="shared" si="10"/>
        <v>341.46341463414706</v>
      </c>
    </row>
    <row r="92" spans="1:8" x14ac:dyDescent="0.25">
      <c r="A92">
        <f t="shared" si="6"/>
        <v>22.25</v>
      </c>
      <c r="B92">
        <f>MIN((F91-$K$5*B90+$K$6*B91)/$K$7,2*$K$1*Gearing!$A$7+B90)</f>
        <v>3388.7228488841924</v>
      </c>
      <c r="C92">
        <f t="shared" si="11"/>
        <v>152.6478048780491</v>
      </c>
      <c r="D92">
        <f t="shared" si="7"/>
        <v>246.10590887664148</v>
      </c>
      <c r="E92">
        <f>MIN(VLOOKUP(C91,Gearing!$A$2:$G$7,2,TRUE)+1,5)</f>
        <v>5</v>
      </c>
      <c r="F92">
        <f>Misc!$B$4*Misc!$B$5*VLOOKUP(E92,Gearing!$B$2:$G$7,5,FALSE)/Misc!$B$2</f>
        <v>8966220.9668758679</v>
      </c>
      <c r="G92">
        <f t="shared" si="9"/>
        <v>2.1056547567730655</v>
      </c>
      <c r="H92">
        <f t="shared" si="10"/>
        <v>341.46341463414706</v>
      </c>
    </row>
    <row r="93" spans="1:8" x14ac:dyDescent="0.25">
      <c r="A93">
        <f t="shared" si="6"/>
        <v>22.5</v>
      </c>
      <c r="B93">
        <f>MIN((F92-$K$5*B91+$K$6*B92)/$K$7,2*$K$1*Gearing!$A$7+B91)</f>
        <v>3434.5756097560998</v>
      </c>
      <c r="C93">
        <f t="shared" si="11"/>
        <v>152.6478048780491</v>
      </c>
      <c r="D93">
        <f t="shared" si="7"/>
        <v>-246.10590887664148</v>
      </c>
      <c r="E93">
        <f>MIN(VLOOKUP(C92,Gearing!$A$2:$G$7,2,TRUE)+1,5)</f>
        <v>5</v>
      </c>
      <c r="F93">
        <f>Misc!$B$4*Misc!$B$5*VLOOKUP(E93,Gearing!$B$2:$G$7,5,FALSE)/Misc!$B$2</f>
        <v>8966220.9668758679</v>
      </c>
      <c r="G93">
        <f t="shared" si="9"/>
        <v>2.1341463414634161</v>
      </c>
      <c r="H93">
        <f t="shared" si="10"/>
        <v>341.46341463414706</v>
      </c>
    </row>
    <row r="94" spans="1:8" x14ac:dyDescent="0.25">
      <c r="A94">
        <f t="shared" si="6"/>
        <v>22.75</v>
      </c>
      <c r="B94">
        <f>MIN((F93-$K$5*B92+$K$6*B93)/$K$7,2*$K$1*Gearing!$A$7+B92)</f>
        <v>3465.046751323217</v>
      </c>
      <c r="C94">
        <f t="shared" si="11"/>
        <v>152.6478048780491</v>
      </c>
      <c r="D94">
        <f t="shared" si="7"/>
        <v>246.10590887664148</v>
      </c>
      <c r="E94">
        <f>MIN(VLOOKUP(C93,Gearing!$A$2:$G$7,2,TRUE)+1,5)</f>
        <v>5</v>
      </c>
      <c r="F94">
        <f>Misc!$B$4*Misc!$B$5*VLOOKUP(E94,Gearing!$B$2:$G$7,5,FALSE)/Misc!$B$2</f>
        <v>8966220.9668758679</v>
      </c>
      <c r="G94">
        <f t="shared" si="9"/>
        <v>2.1530802310278085</v>
      </c>
      <c r="H94">
        <f t="shared" si="10"/>
        <v>341.46341463414706</v>
      </c>
    </row>
    <row r="95" spans="1:8" x14ac:dyDescent="0.25">
      <c r="A95">
        <f t="shared" si="6"/>
        <v>23</v>
      </c>
      <c r="B95">
        <f>MIN((F94-$K$5*B93+$K$6*B94)/$K$7,2*$K$1*Gearing!$A$7+B93)</f>
        <v>3510.8995121951243</v>
      </c>
      <c r="C95">
        <f t="shared" si="11"/>
        <v>152.6478048780491</v>
      </c>
      <c r="D95">
        <f t="shared" si="7"/>
        <v>-246.10590887664148</v>
      </c>
      <c r="E95">
        <f>MIN(VLOOKUP(C94,Gearing!$A$2:$G$7,2,TRUE)+1,5)</f>
        <v>5</v>
      </c>
      <c r="F95">
        <f>Misc!$B$4*Misc!$B$5*VLOOKUP(E95,Gearing!$B$2:$G$7,5,FALSE)/Misc!$B$2</f>
        <v>8966220.9668758679</v>
      </c>
      <c r="G95">
        <f t="shared" si="9"/>
        <v>2.1815718157181587</v>
      </c>
      <c r="H95">
        <f t="shared" si="10"/>
        <v>341.46341463414706</v>
      </c>
    </row>
    <row r="96" spans="1:8" x14ac:dyDescent="0.25">
      <c r="A96">
        <f t="shared" si="6"/>
        <v>23.25</v>
      </c>
      <c r="B96">
        <f>MIN((F95-$K$5*B94+$K$6*B95)/$K$7,2*$K$1*Gearing!$A$7+B94)</f>
        <v>3541.3706537622415</v>
      </c>
      <c r="C96">
        <f t="shared" si="11"/>
        <v>152.6478048780491</v>
      </c>
      <c r="D96">
        <f t="shared" si="7"/>
        <v>246.10590887664148</v>
      </c>
      <c r="E96">
        <f>MIN(VLOOKUP(C95,Gearing!$A$2:$G$7,2,TRUE)+1,5)</f>
        <v>5</v>
      </c>
      <c r="F96">
        <f>Misc!$B$4*Misc!$B$5*VLOOKUP(E96,Gearing!$B$2:$G$7,5,FALSE)/Misc!$B$2</f>
        <v>8966220.9668758679</v>
      </c>
      <c r="G96">
        <f t="shared" si="9"/>
        <v>2.2005057052825507</v>
      </c>
      <c r="H96">
        <f t="shared" si="10"/>
        <v>341.46341463414706</v>
      </c>
    </row>
    <row r="97" spans="1:8" x14ac:dyDescent="0.25">
      <c r="A97">
        <f t="shared" ref="A97:A160" si="12">A96+$K$1</f>
        <v>23.5</v>
      </c>
      <c r="B97">
        <f>MIN((F96-$K$5*B95+$K$6*B96)/$K$7,2*$K$1*Gearing!$A$7+B95)</f>
        <v>3587.2234146341489</v>
      </c>
      <c r="C97">
        <f t="shared" si="11"/>
        <v>152.6478048780491</v>
      </c>
      <c r="D97">
        <f t="shared" si="7"/>
        <v>-246.10590887664148</v>
      </c>
      <c r="E97">
        <f>MIN(VLOOKUP(C96,Gearing!$A$2:$G$7,2,TRUE)+1,5)</f>
        <v>5</v>
      </c>
      <c r="F97">
        <f>Misc!$B$4*Misc!$B$5*VLOOKUP(E97,Gearing!$B$2:$G$7,5,FALSE)/Misc!$B$2</f>
        <v>8966220.9668758679</v>
      </c>
      <c r="G97">
        <f t="shared" si="9"/>
        <v>2.2289972899729014</v>
      </c>
      <c r="H97">
        <f t="shared" si="10"/>
        <v>341.46341463414706</v>
      </c>
    </row>
    <row r="98" spans="1:8" x14ac:dyDescent="0.25">
      <c r="A98">
        <f t="shared" si="12"/>
        <v>23.75</v>
      </c>
      <c r="B98">
        <f>MIN((F97-$K$5*B96+$K$6*B97)/$K$7,2*$K$1*Gearing!$A$7+B96)</f>
        <v>3617.6945562012661</v>
      </c>
      <c r="C98">
        <f t="shared" si="11"/>
        <v>152.6478048780491</v>
      </c>
      <c r="D98">
        <f t="shared" ref="D98:D129" si="13">(B99-2*B98+B97)/$K$1^2</f>
        <v>246.10590887664148</v>
      </c>
      <c r="E98">
        <f>MIN(VLOOKUP(C97,Gearing!$A$2:$G$7,2,TRUE)+1,5)</f>
        <v>5</v>
      </c>
      <c r="F98">
        <f>Misc!$B$4*Misc!$B$5*VLOOKUP(E98,Gearing!$B$2:$G$7,5,FALSE)/Misc!$B$2</f>
        <v>8966220.9668758679</v>
      </c>
      <c r="G98">
        <f t="shared" si="9"/>
        <v>2.2479311795372938</v>
      </c>
      <c r="H98">
        <f t="shared" si="10"/>
        <v>341.46341463414706</v>
      </c>
    </row>
    <row r="99" spans="1:8" x14ac:dyDescent="0.25">
      <c r="A99">
        <f t="shared" si="12"/>
        <v>24</v>
      </c>
      <c r="B99">
        <f>MIN((F98-$K$5*B97+$K$6*B98)/$K$7,2*$K$1*Gearing!$A$7+B97)</f>
        <v>3663.5473170731734</v>
      </c>
      <c r="C99">
        <f t="shared" si="11"/>
        <v>152.6478048780491</v>
      </c>
      <c r="D99">
        <f t="shared" si="13"/>
        <v>-246.10590887664148</v>
      </c>
      <c r="E99">
        <f>MIN(VLOOKUP(C98,Gearing!$A$2:$G$7,2,TRUE)+1,5)</f>
        <v>5</v>
      </c>
      <c r="F99">
        <f>Misc!$B$4*Misc!$B$5*VLOOKUP(E99,Gearing!$B$2:$G$7,5,FALSE)/Misc!$B$2</f>
        <v>8966220.9668758679</v>
      </c>
      <c r="G99">
        <f t="shared" si="9"/>
        <v>2.276422764227644</v>
      </c>
      <c r="H99">
        <f t="shared" si="10"/>
        <v>341.46341463414706</v>
      </c>
    </row>
    <row r="100" spans="1:8" x14ac:dyDescent="0.25">
      <c r="A100">
        <f t="shared" si="12"/>
        <v>24.25</v>
      </c>
      <c r="B100">
        <f>MIN((F99-$K$5*B98+$K$6*B99)/$K$7,2*$K$1*Gearing!$A$7+B98)</f>
        <v>3694.0184586402906</v>
      </c>
      <c r="C100">
        <f t="shared" si="11"/>
        <v>152.6478048780491</v>
      </c>
      <c r="D100">
        <f t="shared" si="13"/>
        <v>246.10590887664148</v>
      </c>
      <c r="E100">
        <f>MIN(VLOOKUP(C99,Gearing!$A$2:$G$7,2,TRUE)+1,5)</f>
        <v>5</v>
      </c>
      <c r="F100">
        <f>Misc!$B$4*Misc!$B$5*VLOOKUP(E100,Gearing!$B$2:$G$7,5,FALSE)/Misc!$B$2</f>
        <v>8966220.9668758679</v>
      </c>
      <c r="G100">
        <f t="shared" si="9"/>
        <v>2.295356653792036</v>
      </c>
      <c r="H100">
        <f t="shared" si="10"/>
        <v>341.46341463414706</v>
      </c>
    </row>
    <row r="101" spans="1:8" x14ac:dyDescent="0.25">
      <c r="A101">
        <f t="shared" si="12"/>
        <v>24.5</v>
      </c>
      <c r="B101">
        <f>MIN((F100-$K$5*B99+$K$6*B100)/$K$7,2*$K$1*Gearing!$A$7+B99)</f>
        <v>3739.871219512198</v>
      </c>
      <c r="C101">
        <f t="shared" si="11"/>
        <v>152.6478048780491</v>
      </c>
      <c r="D101">
        <f t="shared" si="13"/>
        <v>-246.10590887664148</v>
      </c>
      <c r="E101">
        <f>MIN(VLOOKUP(C100,Gearing!$A$2:$G$7,2,TRUE)+1,5)</f>
        <v>5</v>
      </c>
      <c r="F101">
        <f>Misc!$B$4*Misc!$B$5*VLOOKUP(E101,Gearing!$B$2:$G$7,5,FALSE)/Misc!$B$2</f>
        <v>8966220.9668758679</v>
      </c>
      <c r="G101">
        <f t="shared" si="9"/>
        <v>2.3238482384823862</v>
      </c>
      <c r="H101">
        <f t="shared" si="10"/>
        <v>341.46341463414706</v>
      </c>
    </row>
    <row r="102" spans="1:8" x14ac:dyDescent="0.25">
      <c r="A102">
        <f t="shared" si="12"/>
        <v>24.75</v>
      </c>
      <c r="B102">
        <f>MIN((F101-$K$5*B100+$K$6*B101)/$K$7,2*$K$1*Gearing!$A$7+B100)</f>
        <v>3770.3423610793152</v>
      </c>
      <c r="C102">
        <f t="shared" si="11"/>
        <v>152.6478048780491</v>
      </c>
      <c r="D102">
        <f t="shared" si="13"/>
        <v>246.10590887664148</v>
      </c>
      <c r="E102">
        <f>MIN(VLOOKUP(C101,Gearing!$A$2:$G$7,2,TRUE)+1,5)</f>
        <v>5</v>
      </c>
      <c r="F102">
        <f>Misc!$B$4*Misc!$B$5*VLOOKUP(E102,Gearing!$B$2:$G$7,5,FALSE)/Misc!$B$2</f>
        <v>8966220.9668758679</v>
      </c>
      <c r="G102">
        <f t="shared" si="9"/>
        <v>2.3427821280467787</v>
      </c>
      <c r="H102">
        <f t="shared" si="10"/>
        <v>341.46341463414706</v>
      </c>
    </row>
    <row r="103" spans="1:8" x14ac:dyDescent="0.25">
      <c r="A103">
        <f t="shared" si="12"/>
        <v>25</v>
      </c>
      <c r="B103">
        <f>MIN((F102-$K$5*B101+$K$6*B102)/$K$7,2*$K$1*Gearing!$A$7+B101)</f>
        <v>3816.1951219512225</v>
      </c>
      <c r="C103">
        <f t="shared" si="11"/>
        <v>152.6478048780491</v>
      </c>
      <c r="D103">
        <f t="shared" si="13"/>
        <v>-246.10590887664148</v>
      </c>
      <c r="E103">
        <f>MIN(VLOOKUP(C102,Gearing!$A$2:$G$7,2,TRUE)+1,5)</f>
        <v>5</v>
      </c>
      <c r="F103">
        <f>Misc!$B$4*Misc!$B$5*VLOOKUP(E103,Gearing!$B$2:$G$7,5,FALSE)/Misc!$B$2</f>
        <v>8966220.9668758679</v>
      </c>
      <c r="G103">
        <f t="shared" si="9"/>
        <v>2.3712737127371293</v>
      </c>
      <c r="H103">
        <f t="shared" si="10"/>
        <v>341.46341463414706</v>
      </c>
    </row>
    <row r="104" spans="1:8" x14ac:dyDescent="0.25">
      <c r="A104">
        <f t="shared" si="12"/>
        <v>25.25</v>
      </c>
      <c r="B104">
        <f>MIN((F103-$K$5*B102+$K$6*B103)/$K$7,2*$K$1*Gearing!$A$7+B102)</f>
        <v>3846.6662635183397</v>
      </c>
      <c r="C104">
        <f t="shared" si="11"/>
        <v>152.6478048780491</v>
      </c>
      <c r="D104">
        <f t="shared" si="13"/>
        <v>246.10590887664148</v>
      </c>
      <c r="E104">
        <f>MIN(VLOOKUP(C103,Gearing!$A$2:$G$7,2,TRUE)+1,5)</f>
        <v>5</v>
      </c>
      <c r="F104">
        <f>Misc!$B$4*Misc!$B$5*VLOOKUP(E104,Gearing!$B$2:$G$7,5,FALSE)/Misc!$B$2</f>
        <v>8966220.9668758679</v>
      </c>
      <c r="G104">
        <f t="shared" si="9"/>
        <v>2.3902076023015217</v>
      </c>
      <c r="H104">
        <f t="shared" si="10"/>
        <v>341.46341463414706</v>
      </c>
    </row>
    <row r="105" spans="1:8" x14ac:dyDescent="0.25">
      <c r="A105">
        <f t="shared" si="12"/>
        <v>25.5</v>
      </c>
      <c r="B105">
        <f>MIN((F104-$K$5*B103+$K$6*B104)/$K$7,2*$K$1*Gearing!$A$7+B103)</f>
        <v>3892.5190243902471</v>
      </c>
      <c r="C105">
        <f t="shared" si="11"/>
        <v>152.6478048780491</v>
      </c>
      <c r="D105">
        <f t="shared" si="13"/>
        <v>-246.10590887664148</v>
      </c>
      <c r="E105">
        <f>MIN(VLOOKUP(C104,Gearing!$A$2:$G$7,2,TRUE)+1,5)</f>
        <v>5</v>
      </c>
      <c r="F105">
        <f>Misc!$B$4*Misc!$B$5*VLOOKUP(E105,Gearing!$B$2:$G$7,5,FALSE)/Misc!$B$2</f>
        <v>8966220.9668758679</v>
      </c>
      <c r="G105">
        <f t="shared" si="9"/>
        <v>2.4186991869918719</v>
      </c>
      <c r="H105">
        <f t="shared" si="10"/>
        <v>341.46341463414706</v>
      </c>
    </row>
    <row r="106" spans="1:8" x14ac:dyDescent="0.25">
      <c r="A106">
        <f t="shared" si="12"/>
        <v>25.75</v>
      </c>
      <c r="B106">
        <f>MIN((F105-$K$5*B104+$K$6*B105)/$K$7,2*$K$1*Gearing!$A$7+B104)</f>
        <v>3922.9901659573643</v>
      </c>
      <c r="C106">
        <f t="shared" si="11"/>
        <v>152.6478048780491</v>
      </c>
      <c r="D106">
        <f t="shared" si="13"/>
        <v>246.10590887664148</v>
      </c>
      <c r="E106">
        <f>MIN(VLOOKUP(C105,Gearing!$A$2:$G$7,2,TRUE)+1,5)</f>
        <v>5</v>
      </c>
      <c r="F106">
        <f>Misc!$B$4*Misc!$B$5*VLOOKUP(E106,Gearing!$B$2:$G$7,5,FALSE)/Misc!$B$2</f>
        <v>8966220.9668758679</v>
      </c>
      <c r="G106">
        <f t="shared" si="9"/>
        <v>2.4376330765562639</v>
      </c>
      <c r="H106">
        <f t="shared" si="10"/>
        <v>341.46341463414706</v>
      </c>
    </row>
    <row r="107" spans="1:8" x14ac:dyDescent="0.25">
      <c r="A107">
        <f t="shared" si="12"/>
        <v>26</v>
      </c>
      <c r="B107">
        <f>MIN((F106-$K$5*B105+$K$6*B106)/$K$7,2*$K$1*Gearing!$A$7+B105)</f>
        <v>3968.8429268292716</v>
      </c>
      <c r="C107">
        <f t="shared" si="11"/>
        <v>152.6478048780491</v>
      </c>
      <c r="D107">
        <f t="shared" si="13"/>
        <v>-246.10590887664148</v>
      </c>
      <c r="E107">
        <f>MIN(VLOOKUP(C106,Gearing!$A$2:$G$7,2,TRUE)+1,5)</f>
        <v>5</v>
      </c>
      <c r="F107">
        <f>Misc!$B$4*Misc!$B$5*VLOOKUP(E107,Gearing!$B$2:$G$7,5,FALSE)/Misc!$B$2</f>
        <v>8966220.9668758679</v>
      </c>
      <c r="G107">
        <f t="shared" si="9"/>
        <v>2.4661246612466146</v>
      </c>
      <c r="H107">
        <f t="shared" si="10"/>
        <v>341.46341463414706</v>
      </c>
    </row>
    <row r="108" spans="1:8" x14ac:dyDescent="0.25">
      <c r="A108">
        <f t="shared" si="12"/>
        <v>26.25</v>
      </c>
      <c r="B108">
        <f>MIN((F107-$K$5*B106+$K$6*B107)/$K$7,2*$K$1*Gearing!$A$7+B106)</f>
        <v>3999.3140683963888</v>
      </c>
      <c r="C108">
        <f t="shared" si="11"/>
        <v>152.6478048780491</v>
      </c>
      <c r="D108">
        <f t="shared" si="13"/>
        <v>246.10590887664148</v>
      </c>
      <c r="E108">
        <f>MIN(VLOOKUP(C107,Gearing!$A$2:$G$7,2,TRUE)+1,5)</f>
        <v>5</v>
      </c>
      <c r="F108">
        <f>Misc!$B$4*Misc!$B$5*VLOOKUP(E108,Gearing!$B$2:$G$7,5,FALSE)/Misc!$B$2</f>
        <v>8966220.9668758679</v>
      </c>
      <c r="G108">
        <f t="shared" si="9"/>
        <v>2.485058550811007</v>
      </c>
      <c r="H108">
        <f t="shared" si="10"/>
        <v>341.46341463414706</v>
      </c>
    </row>
    <row r="109" spans="1:8" x14ac:dyDescent="0.25">
      <c r="A109">
        <f t="shared" si="12"/>
        <v>26.5</v>
      </c>
      <c r="B109">
        <f>MIN((F108-$K$5*B107+$K$6*B108)/$K$7,2*$K$1*Gearing!$A$7+B107)</f>
        <v>4045.1668292682962</v>
      </c>
      <c r="C109">
        <f t="shared" si="11"/>
        <v>152.6478048780491</v>
      </c>
      <c r="D109">
        <f t="shared" si="13"/>
        <v>-246.10590887664148</v>
      </c>
      <c r="E109">
        <f>MIN(VLOOKUP(C108,Gearing!$A$2:$G$7,2,TRUE)+1,5)</f>
        <v>5</v>
      </c>
      <c r="F109">
        <f>Misc!$B$4*Misc!$B$5*VLOOKUP(E109,Gearing!$B$2:$G$7,5,FALSE)/Misc!$B$2</f>
        <v>8966220.9668758679</v>
      </c>
      <c r="G109">
        <f t="shared" si="9"/>
        <v>2.5135501355013572</v>
      </c>
      <c r="H109">
        <f t="shared" si="10"/>
        <v>341.46341463414706</v>
      </c>
    </row>
    <row r="110" spans="1:8" x14ac:dyDescent="0.25">
      <c r="A110">
        <f t="shared" si="12"/>
        <v>26.75</v>
      </c>
      <c r="B110">
        <f>MIN((F109-$K$5*B108+$K$6*B109)/$K$7,2*$K$1*Gearing!$A$7+B108)</f>
        <v>4075.6379708354134</v>
      </c>
      <c r="C110">
        <f t="shared" si="11"/>
        <v>152.64780487804819</v>
      </c>
      <c r="D110">
        <f t="shared" si="13"/>
        <v>246.1059088766342</v>
      </c>
      <c r="E110">
        <f>MIN(VLOOKUP(C109,Gearing!$A$2:$G$7,2,TRUE)+1,5)</f>
        <v>5</v>
      </c>
      <c r="F110">
        <f>Misc!$B$4*Misc!$B$5*VLOOKUP(E110,Gearing!$B$2:$G$7,5,FALSE)/Misc!$B$2</f>
        <v>8966220.9668758679</v>
      </c>
      <c r="G110">
        <f t="shared" si="9"/>
        <v>2.5324840250657492</v>
      </c>
      <c r="H110">
        <f t="shared" si="10"/>
        <v>341.46341463414501</v>
      </c>
    </row>
    <row r="111" spans="1:8" x14ac:dyDescent="0.25">
      <c r="A111">
        <f t="shared" si="12"/>
        <v>27</v>
      </c>
      <c r="B111">
        <f>MIN((F110-$K$5*B109+$K$6*B110)/$K$7,2*$K$1*Gearing!$A$7+B109)</f>
        <v>4121.4907317073203</v>
      </c>
      <c r="C111">
        <f t="shared" si="11"/>
        <v>152.64780487804819</v>
      </c>
      <c r="D111">
        <f t="shared" si="13"/>
        <v>-246.1059088766342</v>
      </c>
      <c r="E111">
        <f>MIN(VLOOKUP(C110,Gearing!$A$2:$G$7,2,TRUE)+1,5)</f>
        <v>5</v>
      </c>
      <c r="F111">
        <f>Misc!$B$4*Misc!$B$5*VLOOKUP(E111,Gearing!$B$2:$G$7,5,FALSE)/Misc!$B$2</f>
        <v>8966220.9668758679</v>
      </c>
      <c r="G111">
        <f t="shared" si="9"/>
        <v>2.5609756097560994</v>
      </c>
      <c r="H111">
        <f t="shared" si="10"/>
        <v>341.46341463414501</v>
      </c>
    </row>
    <row r="112" spans="1:8" x14ac:dyDescent="0.25">
      <c r="A112">
        <f t="shared" si="12"/>
        <v>27.25</v>
      </c>
      <c r="B112">
        <f>MIN((F111-$K$5*B110+$K$6*B111)/$K$7,2*$K$1*Gearing!$A$7+B110)</f>
        <v>4151.9618732744375</v>
      </c>
      <c r="C112">
        <f t="shared" si="11"/>
        <v>152.64780487804819</v>
      </c>
      <c r="D112">
        <f t="shared" si="13"/>
        <v>246.1059088766342</v>
      </c>
      <c r="E112">
        <f>MIN(VLOOKUP(C111,Gearing!$A$2:$G$7,2,TRUE)+1,5)</f>
        <v>5</v>
      </c>
      <c r="F112">
        <f>Misc!$B$4*Misc!$B$5*VLOOKUP(E112,Gearing!$B$2:$G$7,5,FALSE)/Misc!$B$2</f>
        <v>8966220.9668758679</v>
      </c>
      <c r="G112">
        <f t="shared" si="9"/>
        <v>2.5799094993204919</v>
      </c>
      <c r="H112">
        <f t="shared" si="10"/>
        <v>341.46341463414501</v>
      </c>
    </row>
    <row r="113" spans="1:8" x14ac:dyDescent="0.25">
      <c r="A113">
        <f t="shared" si="12"/>
        <v>27.5</v>
      </c>
      <c r="B113">
        <f>MIN((F112-$K$5*B111+$K$6*B112)/$K$7,2*$K$1*Gearing!$A$7+B111)</f>
        <v>4197.8146341463444</v>
      </c>
      <c r="C113">
        <f t="shared" si="11"/>
        <v>152.64780487804819</v>
      </c>
      <c r="D113">
        <f t="shared" si="13"/>
        <v>-246.1059088766342</v>
      </c>
      <c r="E113">
        <f>MIN(VLOOKUP(C112,Gearing!$A$2:$G$7,2,TRUE)+1,5)</f>
        <v>5</v>
      </c>
      <c r="F113">
        <f>Misc!$B$4*Misc!$B$5*VLOOKUP(E113,Gearing!$B$2:$G$7,5,FALSE)/Misc!$B$2</f>
        <v>8966220.9668758679</v>
      </c>
      <c r="G113">
        <f t="shared" si="9"/>
        <v>2.608401084010842</v>
      </c>
      <c r="H113">
        <f t="shared" si="10"/>
        <v>341.46341463414501</v>
      </c>
    </row>
    <row r="114" spans="1:8" x14ac:dyDescent="0.25">
      <c r="A114">
        <f t="shared" si="12"/>
        <v>27.75</v>
      </c>
      <c r="B114">
        <f>MIN((F113-$K$5*B112+$K$6*B113)/$K$7,2*$K$1*Gearing!$A$7+B112)</f>
        <v>4228.2857757134616</v>
      </c>
      <c r="C114">
        <f t="shared" si="11"/>
        <v>152.64780487804819</v>
      </c>
      <c r="D114">
        <f t="shared" si="13"/>
        <v>246.1059088766342</v>
      </c>
      <c r="E114">
        <f>MIN(VLOOKUP(C113,Gearing!$A$2:$G$7,2,TRUE)+1,5)</f>
        <v>5</v>
      </c>
      <c r="F114">
        <f>Misc!$B$4*Misc!$B$5*VLOOKUP(E114,Gearing!$B$2:$G$7,5,FALSE)/Misc!$B$2</f>
        <v>8966220.9668758679</v>
      </c>
      <c r="G114">
        <f t="shared" si="9"/>
        <v>2.627334973575234</v>
      </c>
      <c r="H114">
        <f t="shared" si="10"/>
        <v>341.46341463414501</v>
      </c>
    </row>
    <row r="115" spans="1:8" x14ac:dyDescent="0.25">
      <c r="A115">
        <f t="shared" si="12"/>
        <v>28</v>
      </c>
      <c r="B115">
        <f>MIN((F114-$K$5*B113+$K$6*B114)/$K$7,2*$K$1*Gearing!$A$7+B113)</f>
        <v>4274.1385365853685</v>
      </c>
      <c r="C115">
        <f t="shared" si="11"/>
        <v>152.64780487804819</v>
      </c>
      <c r="D115">
        <f t="shared" si="13"/>
        <v>-246.1059088766342</v>
      </c>
      <c r="E115">
        <f>MIN(VLOOKUP(C114,Gearing!$A$2:$G$7,2,TRUE)+1,5)</f>
        <v>5</v>
      </c>
      <c r="F115">
        <f>Misc!$B$4*Misc!$B$5*VLOOKUP(E115,Gearing!$B$2:$G$7,5,FALSE)/Misc!$B$2</f>
        <v>8966220.9668758679</v>
      </c>
      <c r="G115">
        <f t="shared" si="9"/>
        <v>2.6558265582655847</v>
      </c>
      <c r="H115">
        <f t="shared" si="10"/>
        <v>341.46341463414501</v>
      </c>
    </row>
    <row r="116" spans="1:8" x14ac:dyDescent="0.25">
      <c r="A116">
        <f t="shared" si="12"/>
        <v>28.25</v>
      </c>
      <c r="B116">
        <f>MIN((F115-$K$5*B114+$K$6*B115)/$K$7,2*$K$1*Gearing!$A$7+B114)</f>
        <v>4304.6096781524857</v>
      </c>
      <c r="C116">
        <f t="shared" si="11"/>
        <v>152.64780487804819</v>
      </c>
      <c r="D116">
        <f t="shared" si="13"/>
        <v>246.1059088766342</v>
      </c>
      <c r="E116">
        <f>MIN(VLOOKUP(C115,Gearing!$A$2:$G$7,2,TRUE)+1,5)</f>
        <v>5</v>
      </c>
      <c r="F116">
        <f>Misc!$B$4*Misc!$B$5*VLOOKUP(E116,Gearing!$B$2:$G$7,5,FALSE)/Misc!$B$2</f>
        <v>8966220.9668758679</v>
      </c>
      <c r="G116">
        <f t="shared" si="9"/>
        <v>2.6747604478299767</v>
      </c>
      <c r="H116">
        <f t="shared" si="10"/>
        <v>341.46341463414501</v>
      </c>
    </row>
    <row r="117" spans="1:8" x14ac:dyDescent="0.25">
      <c r="A117">
        <f t="shared" si="12"/>
        <v>28.5</v>
      </c>
      <c r="B117">
        <f>MIN((F116-$K$5*B115+$K$6*B116)/$K$7,2*$K$1*Gearing!$A$7+B115)</f>
        <v>4350.4624390243926</v>
      </c>
      <c r="C117">
        <f t="shared" si="11"/>
        <v>152.64780487804819</v>
      </c>
      <c r="D117">
        <f t="shared" si="13"/>
        <v>-246.1059088766342</v>
      </c>
      <c r="E117">
        <f>MIN(VLOOKUP(C116,Gearing!$A$2:$G$7,2,TRUE)+1,5)</f>
        <v>5</v>
      </c>
      <c r="F117">
        <f>Misc!$B$4*Misc!$B$5*VLOOKUP(E117,Gearing!$B$2:$G$7,5,FALSE)/Misc!$B$2</f>
        <v>8966220.9668758679</v>
      </c>
      <c r="G117">
        <f t="shared" si="9"/>
        <v>2.7032520325203264</v>
      </c>
      <c r="H117">
        <f t="shared" si="10"/>
        <v>341.46341463414501</v>
      </c>
    </row>
    <row r="118" spans="1:8" x14ac:dyDescent="0.25">
      <c r="A118">
        <f t="shared" si="12"/>
        <v>28.75</v>
      </c>
      <c r="B118">
        <f>MIN((F117-$K$5*B116+$K$6*B117)/$K$7,2*$K$1*Gearing!$A$7+B116)</f>
        <v>4380.9335805915098</v>
      </c>
      <c r="C118">
        <f t="shared" si="11"/>
        <v>152.64780487804819</v>
      </c>
      <c r="D118">
        <f t="shared" si="13"/>
        <v>246.1059088766342</v>
      </c>
      <c r="E118">
        <f>MIN(VLOOKUP(C117,Gearing!$A$2:$G$7,2,TRUE)+1,5)</f>
        <v>5</v>
      </c>
      <c r="F118">
        <f>Misc!$B$4*Misc!$B$5*VLOOKUP(E118,Gearing!$B$2:$G$7,5,FALSE)/Misc!$B$2</f>
        <v>8966220.9668758679</v>
      </c>
      <c r="G118">
        <f t="shared" si="9"/>
        <v>2.7221859220847189</v>
      </c>
      <c r="H118">
        <f t="shared" si="10"/>
        <v>341.46341463414501</v>
      </c>
    </row>
    <row r="119" spans="1:8" x14ac:dyDescent="0.25">
      <c r="A119">
        <f t="shared" si="12"/>
        <v>29</v>
      </c>
      <c r="B119">
        <f>MIN((F118-$K$5*B117+$K$6*B118)/$K$7,2*$K$1*Gearing!$A$7+B117)</f>
        <v>4426.7863414634166</v>
      </c>
      <c r="C119">
        <f t="shared" si="11"/>
        <v>152.64780487804819</v>
      </c>
      <c r="D119">
        <f t="shared" si="13"/>
        <v>-246.1059088766342</v>
      </c>
      <c r="E119">
        <f>MIN(VLOOKUP(C118,Gearing!$A$2:$G$7,2,TRUE)+1,5)</f>
        <v>5</v>
      </c>
      <c r="F119">
        <f>Misc!$B$4*Misc!$B$5*VLOOKUP(E119,Gearing!$B$2:$G$7,5,FALSE)/Misc!$B$2</f>
        <v>8966220.9668758679</v>
      </c>
      <c r="G119">
        <f t="shared" si="9"/>
        <v>2.7506775067750691</v>
      </c>
      <c r="H119">
        <f t="shared" si="10"/>
        <v>341.46341463414501</v>
      </c>
    </row>
    <row r="120" spans="1:8" x14ac:dyDescent="0.25">
      <c r="A120">
        <f t="shared" si="12"/>
        <v>29.25</v>
      </c>
      <c r="B120">
        <f>MIN((F119-$K$5*B118+$K$6*B119)/$K$7,2*$K$1*Gearing!$A$7+B118)</f>
        <v>4457.2574830305339</v>
      </c>
      <c r="C120">
        <f t="shared" si="11"/>
        <v>152.64780487804819</v>
      </c>
      <c r="D120">
        <f t="shared" si="13"/>
        <v>246.1059088766342</v>
      </c>
      <c r="E120">
        <f>MIN(VLOOKUP(C119,Gearing!$A$2:$G$7,2,TRUE)+1,5)</f>
        <v>5</v>
      </c>
      <c r="F120">
        <f>Misc!$B$4*Misc!$B$5*VLOOKUP(E120,Gearing!$B$2:$G$7,5,FALSE)/Misc!$B$2</f>
        <v>8966220.9668758679</v>
      </c>
      <c r="G120">
        <f t="shared" si="9"/>
        <v>2.7696113963394611</v>
      </c>
      <c r="H120">
        <f t="shared" si="10"/>
        <v>341.46341463414501</v>
      </c>
    </row>
    <row r="121" spans="1:8" x14ac:dyDescent="0.25">
      <c r="A121">
        <f t="shared" si="12"/>
        <v>29.5</v>
      </c>
      <c r="B121">
        <f>MIN((F120-$K$5*B119+$K$6*B120)/$K$7,2*$K$1*Gearing!$A$7+B119)</f>
        <v>4503.1102439024407</v>
      </c>
      <c r="C121">
        <f t="shared" si="11"/>
        <v>152.64780487804819</v>
      </c>
      <c r="D121">
        <f t="shared" si="13"/>
        <v>-246.1059088766342</v>
      </c>
      <c r="E121">
        <f>MIN(VLOOKUP(C120,Gearing!$A$2:$G$7,2,TRUE)+1,5)</f>
        <v>5</v>
      </c>
      <c r="F121">
        <f>Misc!$B$4*Misc!$B$5*VLOOKUP(E121,Gearing!$B$2:$G$7,5,FALSE)/Misc!$B$2</f>
        <v>8966220.9668758679</v>
      </c>
      <c r="G121">
        <f t="shared" si="9"/>
        <v>2.7981029810298113</v>
      </c>
      <c r="H121">
        <f t="shared" si="10"/>
        <v>341.46341463414501</v>
      </c>
    </row>
    <row r="122" spans="1:8" x14ac:dyDescent="0.25">
      <c r="A122">
        <f t="shared" si="12"/>
        <v>29.75</v>
      </c>
      <c r="B122">
        <f>MIN((F121-$K$5*B120+$K$6*B121)/$K$7,2*$K$1*Gearing!$A$7+B120)</f>
        <v>4533.581385469558</v>
      </c>
      <c r="C122">
        <f t="shared" si="11"/>
        <v>152.64780487804819</v>
      </c>
      <c r="D122">
        <f t="shared" si="13"/>
        <v>246.1059088766342</v>
      </c>
      <c r="E122">
        <f>MIN(VLOOKUP(C121,Gearing!$A$2:$G$7,2,TRUE)+1,5)</f>
        <v>5</v>
      </c>
      <c r="F122">
        <f>Misc!$B$4*Misc!$B$5*VLOOKUP(E122,Gearing!$B$2:$G$7,5,FALSE)/Misc!$B$2</f>
        <v>8966220.9668758679</v>
      </c>
      <c r="G122">
        <f t="shared" si="9"/>
        <v>2.8170368705942033</v>
      </c>
      <c r="H122">
        <f t="shared" si="10"/>
        <v>341.46341463414501</v>
      </c>
    </row>
    <row r="123" spans="1:8" x14ac:dyDescent="0.25">
      <c r="A123">
        <f t="shared" si="12"/>
        <v>30</v>
      </c>
      <c r="B123">
        <f>MIN((F122-$K$5*B121+$K$6*B122)/$K$7,2*$K$1*Gearing!$A$7+B121)</f>
        <v>4579.4341463414648</v>
      </c>
      <c r="C123">
        <f t="shared" si="11"/>
        <v>152.64780487804819</v>
      </c>
      <c r="D123">
        <f t="shared" si="13"/>
        <v>-246.1059088766342</v>
      </c>
      <c r="E123">
        <f>MIN(VLOOKUP(C122,Gearing!$A$2:$G$7,2,TRUE)+1,5)</f>
        <v>5</v>
      </c>
      <c r="F123">
        <f>Misc!$B$4*Misc!$B$5*VLOOKUP(E123,Gearing!$B$2:$G$7,5,FALSE)/Misc!$B$2</f>
        <v>8966220.9668758679</v>
      </c>
      <c r="G123">
        <f t="shared" si="9"/>
        <v>2.8455284552845539</v>
      </c>
      <c r="H123">
        <f t="shared" si="10"/>
        <v>341.46341463414501</v>
      </c>
    </row>
    <row r="124" spans="1:8" x14ac:dyDescent="0.25">
      <c r="A124">
        <f t="shared" si="12"/>
        <v>30.25</v>
      </c>
      <c r="B124">
        <f>MIN((F123-$K$5*B122+$K$6*B123)/$K$7,2*$K$1*Gearing!$A$7+B122)</f>
        <v>4609.9052879085821</v>
      </c>
      <c r="C124">
        <f t="shared" si="11"/>
        <v>152.64780487804819</v>
      </c>
      <c r="D124">
        <f t="shared" si="13"/>
        <v>246.1059088766342</v>
      </c>
      <c r="E124">
        <f>MIN(VLOOKUP(C123,Gearing!$A$2:$G$7,2,TRUE)+1,5)</f>
        <v>5</v>
      </c>
      <c r="F124">
        <f>Misc!$B$4*Misc!$B$5*VLOOKUP(E124,Gearing!$B$2:$G$7,5,FALSE)/Misc!$B$2</f>
        <v>8966220.9668758679</v>
      </c>
      <c r="G124">
        <f t="shared" si="9"/>
        <v>2.8644623448489459</v>
      </c>
      <c r="H124">
        <f t="shared" si="10"/>
        <v>341.46341463414501</v>
      </c>
    </row>
    <row r="125" spans="1:8" x14ac:dyDescent="0.25">
      <c r="A125">
        <f t="shared" si="12"/>
        <v>30.5</v>
      </c>
      <c r="B125">
        <f>MIN((F124-$K$5*B123+$K$6*B124)/$K$7,2*$K$1*Gearing!$A$7+B123)</f>
        <v>4655.7580487804889</v>
      </c>
      <c r="C125">
        <f t="shared" si="11"/>
        <v>152.64780487804819</v>
      </c>
      <c r="D125">
        <f t="shared" si="13"/>
        <v>-246.1059088766342</v>
      </c>
      <c r="E125">
        <f>MIN(VLOOKUP(C124,Gearing!$A$2:$G$7,2,TRUE)+1,5)</f>
        <v>5</v>
      </c>
      <c r="F125">
        <f>Misc!$B$4*Misc!$B$5*VLOOKUP(E125,Gearing!$B$2:$G$7,5,FALSE)/Misc!$B$2</f>
        <v>8966220.9668758679</v>
      </c>
      <c r="G125">
        <f t="shared" si="9"/>
        <v>2.8929539295392961</v>
      </c>
      <c r="H125">
        <f t="shared" si="10"/>
        <v>341.46341463414501</v>
      </c>
    </row>
    <row r="126" spans="1:8" x14ac:dyDescent="0.25">
      <c r="A126">
        <f t="shared" si="12"/>
        <v>30.75</v>
      </c>
      <c r="B126">
        <f>MIN((F125-$K$5*B124+$K$6*B125)/$K$7,2*$K$1*Gearing!$A$7+B124)</f>
        <v>4686.2291903476062</v>
      </c>
      <c r="C126">
        <f t="shared" si="11"/>
        <v>152.64780487804819</v>
      </c>
      <c r="D126">
        <f t="shared" si="13"/>
        <v>246.1059088766342</v>
      </c>
      <c r="E126">
        <f>MIN(VLOOKUP(C125,Gearing!$A$2:$G$7,2,TRUE)+1,5)</f>
        <v>5</v>
      </c>
      <c r="F126">
        <f>Misc!$B$4*Misc!$B$5*VLOOKUP(E126,Gearing!$B$2:$G$7,5,FALSE)/Misc!$B$2</f>
        <v>8966220.9668758679</v>
      </c>
      <c r="G126">
        <f t="shared" si="9"/>
        <v>2.9118878191036885</v>
      </c>
      <c r="H126">
        <f t="shared" si="10"/>
        <v>341.46341463414501</v>
      </c>
    </row>
    <row r="127" spans="1:8" x14ac:dyDescent="0.25">
      <c r="A127">
        <f t="shared" si="12"/>
        <v>31</v>
      </c>
      <c r="B127">
        <f>MIN((F126-$K$5*B125+$K$6*B126)/$K$7,2*$K$1*Gearing!$A$7+B125)</f>
        <v>4732.081951219513</v>
      </c>
      <c r="C127">
        <f t="shared" si="11"/>
        <v>152.64780487804819</v>
      </c>
      <c r="D127">
        <f t="shared" si="13"/>
        <v>-246.1059088766342</v>
      </c>
      <c r="E127">
        <f>MIN(VLOOKUP(C126,Gearing!$A$2:$G$7,2,TRUE)+1,5)</f>
        <v>5</v>
      </c>
      <c r="F127">
        <f>Misc!$B$4*Misc!$B$5*VLOOKUP(E127,Gearing!$B$2:$G$7,5,FALSE)/Misc!$B$2</f>
        <v>8966220.9668758679</v>
      </c>
      <c r="G127">
        <f t="shared" si="9"/>
        <v>2.9403794037940387</v>
      </c>
      <c r="H127">
        <f t="shared" si="10"/>
        <v>341.46341463414501</v>
      </c>
    </row>
    <row r="128" spans="1:8" x14ac:dyDescent="0.25">
      <c r="A128">
        <f t="shared" si="12"/>
        <v>31.25</v>
      </c>
      <c r="B128">
        <f>MIN((F127-$K$5*B126+$K$6*B127)/$K$7,2*$K$1*Gearing!$A$7+B126)</f>
        <v>4762.5530927866303</v>
      </c>
      <c r="C128">
        <f t="shared" si="11"/>
        <v>152.64780487804819</v>
      </c>
      <c r="D128">
        <f t="shared" si="13"/>
        <v>246.1059088766342</v>
      </c>
      <c r="E128">
        <f>MIN(VLOOKUP(C127,Gearing!$A$2:$G$7,2,TRUE)+1,5)</f>
        <v>5</v>
      </c>
      <c r="F128">
        <f>Misc!$B$4*Misc!$B$5*VLOOKUP(E128,Gearing!$B$2:$G$7,5,FALSE)/Misc!$B$2</f>
        <v>8966220.9668758679</v>
      </c>
      <c r="G128">
        <f t="shared" si="9"/>
        <v>2.9593132933584307</v>
      </c>
      <c r="H128">
        <f t="shared" si="10"/>
        <v>341.46341463414501</v>
      </c>
    </row>
    <row r="129" spans="1:8" x14ac:dyDescent="0.25">
      <c r="A129">
        <f t="shared" si="12"/>
        <v>31.5</v>
      </c>
      <c r="B129">
        <f>MIN((F128-$K$5*B127+$K$6*B128)/$K$7,2*$K$1*Gearing!$A$7+B127)</f>
        <v>4808.4058536585371</v>
      </c>
      <c r="C129">
        <f t="shared" si="11"/>
        <v>152.64780487804819</v>
      </c>
      <c r="D129">
        <f t="shared" si="13"/>
        <v>-246.1059088766342</v>
      </c>
      <c r="E129">
        <f>MIN(VLOOKUP(C128,Gearing!$A$2:$G$7,2,TRUE)+1,5)</f>
        <v>5</v>
      </c>
      <c r="F129">
        <f>Misc!$B$4*Misc!$B$5*VLOOKUP(E129,Gearing!$B$2:$G$7,5,FALSE)/Misc!$B$2</f>
        <v>8966220.9668758679</v>
      </c>
      <c r="G129">
        <f t="shared" si="9"/>
        <v>2.9878048780487809</v>
      </c>
      <c r="H129">
        <f t="shared" si="10"/>
        <v>341.46341463414501</v>
      </c>
    </row>
    <row r="130" spans="1:8" x14ac:dyDescent="0.25">
      <c r="A130">
        <f t="shared" si="12"/>
        <v>31.75</v>
      </c>
      <c r="B130">
        <f>MIN((F129-$K$5*B128+$K$6*B129)/$K$7,2*$K$1*Gearing!$A$7+B128)</f>
        <v>4838.8769952256544</v>
      </c>
      <c r="C130">
        <f t="shared" si="11"/>
        <v>152.64780487804819</v>
      </c>
      <c r="D130">
        <f t="shared" ref="D130:D156" si="14">(B131-2*B130+B129)/$K$1^2</f>
        <v>246.1059088766342</v>
      </c>
      <c r="E130">
        <f>MIN(VLOOKUP(C129,Gearing!$A$2:$G$7,2,TRUE)+1,5)</f>
        <v>5</v>
      </c>
      <c r="F130">
        <f>Misc!$B$4*Misc!$B$5*VLOOKUP(E130,Gearing!$B$2:$G$7,5,FALSE)/Misc!$B$2</f>
        <v>8966220.9668758679</v>
      </c>
      <c r="G130">
        <f t="shared" si="9"/>
        <v>3.0067387676131734</v>
      </c>
      <c r="H130">
        <f t="shared" si="10"/>
        <v>341.46341463414501</v>
      </c>
    </row>
    <row r="131" spans="1:8" x14ac:dyDescent="0.25">
      <c r="A131">
        <f t="shared" si="12"/>
        <v>32</v>
      </c>
      <c r="B131">
        <f>MIN((F130-$K$5*B129+$K$6*B130)/$K$7,2*$K$1*Gearing!$A$7+B129)</f>
        <v>4884.7297560975612</v>
      </c>
      <c r="C131">
        <f t="shared" si="11"/>
        <v>152.64780487804819</v>
      </c>
      <c r="D131">
        <f t="shared" si="14"/>
        <v>-246.1059088766342</v>
      </c>
      <c r="E131">
        <f>MIN(VLOOKUP(C130,Gearing!$A$2:$G$7,2,TRUE)+1,5)</f>
        <v>5</v>
      </c>
      <c r="F131">
        <f>Misc!$B$4*Misc!$B$5*VLOOKUP(E131,Gearing!$B$2:$G$7,5,FALSE)/Misc!$B$2</f>
        <v>8966220.9668758679</v>
      </c>
      <c r="G131">
        <f t="shared" ref="G131:G194" si="15">CONVERT(B131,$B$1,$G$1)</f>
        <v>3.0352303523035231</v>
      </c>
      <c r="H131">
        <f t="shared" ref="H131:H194" si="16">CONVERT(C131,$C$1,$H$1)</f>
        <v>341.46341463414501</v>
      </c>
    </row>
    <row r="132" spans="1:8" x14ac:dyDescent="0.25">
      <c r="A132">
        <f t="shared" si="12"/>
        <v>32.25</v>
      </c>
      <c r="B132">
        <f>MIN((F131-$K$5*B130+$K$6*B131)/$K$7,2*$K$1*Gearing!$A$7+B130)</f>
        <v>4915.2008976646785</v>
      </c>
      <c r="C132">
        <f t="shared" si="11"/>
        <v>152.64780487804819</v>
      </c>
      <c r="D132">
        <f t="shared" si="14"/>
        <v>246.1059088766342</v>
      </c>
      <c r="E132">
        <f>MIN(VLOOKUP(C131,Gearing!$A$2:$G$7,2,TRUE)+1,5)</f>
        <v>5</v>
      </c>
      <c r="F132">
        <f>Misc!$B$4*Misc!$B$5*VLOOKUP(E132,Gearing!$B$2:$G$7,5,FALSE)/Misc!$B$2</f>
        <v>8966220.9668758679</v>
      </c>
      <c r="G132">
        <f t="shared" si="15"/>
        <v>3.0541642418679151</v>
      </c>
      <c r="H132">
        <f t="shared" si="16"/>
        <v>341.46341463414501</v>
      </c>
    </row>
    <row r="133" spans="1:8" x14ac:dyDescent="0.25">
      <c r="A133">
        <f t="shared" si="12"/>
        <v>32.5</v>
      </c>
      <c r="B133">
        <f>MIN((F132-$K$5*B131+$K$6*B132)/$K$7,2*$K$1*Gearing!$A$7+B131)</f>
        <v>4961.0536585365853</v>
      </c>
      <c r="C133">
        <f t="shared" ref="C133:C164" si="17">(B134-B132)/2/$K$1</f>
        <v>152.64780487804819</v>
      </c>
      <c r="D133">
        <f t="shared" si="14"/>
        <v>-246.1059088766342</v>
      </c>
      <c r="E133">
        <f>MIN(VLOOKUP(C132,Gearing!$A$2:$G$7,2,TRUE)+1,5)</f>
        <v>5</v>
      </c>
      <c r="F133">
        <f>Misc!$B$4*Misc!$B$5*VLOOKUP(E133,Gearing!$B$2:$G$7,5,FALSE)/Misc!$B$2</f>
        <v>8966220.9668758679</v>
      </c>
      <c r="G133">
        <f t="shared" si="15"/>
        <v>3.0826558265582653</v>
      </c>
      <c r="H133">
        <f t="shared" si="16"/>
        <v>341.46341463414501</v>
      </c>
    </row>
    <row r="134" spans="1:8" x14ac:dyDescent="0.25">
      <c r="A134">
        <f t="shared" si="12"/>
        <v>32.75</v>
      </c>
      <c r="B134">
        <f>MIN((F133-$K$5*B132+$K$6*B133)/$K$7,2*$K$1*Gearing!$A$7+B132)</f>
        <v>4991.5248001037025</v>
      </c>
      <c r="C134">
        <f t="shared" si="17"/>
        <v>152.64780487804819</v>
      </c>
      <c r="D134">
        <f t="shared" si="14"/>
        <v>246.1059088766342</v>
      </c>
      <c r="E134">
        <f>MIN(VLOOKUP(C133,Gearing!$A$2:$G$7,2,TRUE)+1,5)</f>
        <v>5</v>
      </c>
      <c r="F134">
        <f>Misc!$B$4*Misc!$B$5*VLOOKUP(E134,Gearing!$B$2:$G$7,5,FALSE)/Misc!$B$2</f>
        <v>8966220.9668758679</v>
      </c>
      <c r="G134">
        <f t="shared" si="15"/>
        <v>3.1015897161226578</v>
      </c>
      <c r="H134">
        <f t="shared" si="16"/>
        <v>341.46341463414501</v>
      </c>
    </row>
    <row r="135" spans="1:8" x14ac:dyDescent="0.25">
      <c r="A135">
        <f t="shared" si="12"/>
        <v>33</v>
      </c>
      <c r="B135">
        <f>MIN((F134-$K$5*B133+$K$6*B134)/$K$7,2*$K$1*Gearing!$A$7+B133)</f>
        <v>5037.3775609756094</v>
      </c>
      <c r="C135">
        <f t="shared" si="17"/>
        <v>152.64780487804819</v>
      </c>
      <c r="D135">
        <f t="shared" si="14"/>
        <v>-246.1059088766342</v>
      </c>
      <c r="E135">
        <f>MIN(VLOOKUP(C134,Gearing!$A$2:$G$7,2,TRUE)+1,5)</f>
        <v>5</v>
      </c>
      <c r="F135">
        <f>Misc!$B$4*Misc!$B$5*VLOOKUP(E135,Gearing!$B$2:$G$7,5,FALSE)/Misc!$B$2</f>
        <v>8966220.9668758679</v>
      </c>
      <c r="G135">
        <f t="shared" si="15"/>
        <v>3.1300813008130079</v>
      </c>
      <c r="H135">
        <f t="shared" si="16"/>
        <v>341.46341463414501</v>
      </c>
    </row>
    <row r="136" spans="1:8" x14ac:dyDescent="0.25">
      <c r="A136">
        <f t="shared" si="12"/>
        <v>33.25</v>
      </c>
      <c r="B136">
        <f>MIN((F135-$K$5*B134+$K$6*B135)/$K$7,2*$K$1*Gearing!$A$7+B134)</f>
        <v>5067.8487025427266</v>
      </c>
      <c r="C136">
        <f t="shared" si="17"/>
        <v>152.64780487804819</v>
      </c>
      <c r="D136">
        <f t="shared" si="14"/>
        <v>246.1059088766342</v>
      </c>
      <c r="E136">
        <f>MIN(VLOOKUP(C135,Gearing!$A$2:$G$7,2,TRUE)+1,5)</f>
        <v>5</v>
      </c>
      <c r="F136">
        <f>Misc!$B$4*Misc!$B$5*VLOOKUP(E136,Gearing!$B$2:$G$7,5,FALSE)/Misc!$B$2</f>
        <v>8966220.9668758679</v>
      </c>
      <c r="G136">
        <f t="shared" si="15"/>
        <v>3.1490151903774</v>
      </c>
      <c r="H136">
        <f t="shared" si="16"/>
        <v>341.46341463414501</v>
      </c>
    </row>
    <row r="137" spans="1:8" x14ac:dyDescent="0.25">
      <c r="A137">
        <f t="shared" si="12"/>
        <v>33.5</v>
      </c>
      <c r="B137">
        <f>MIN((F136-$K$5*B135+$K$6*B136)/$K$7,2*$K$1*Gearing!$A$7+B135)</f>
        <v>5113.7014634146335</v>
      </c>
      <c r="C137">
        <f t="shared" si="17"/>
        <v>152.64780487804819</v>
      </c>
      <c r="D137">
        <f t="shared" si="14"/>
        <v>-246.1059088766342</v>
      </c>
      <c r="E137">
        <f>MIN(VLOOKUP(C136,Gearing!$A$2:$G$7,2,TRUE)+1,5)</f>
        <v>5</v>
      </c>
      <c r="F137">
        <f>Misc!$B$4*Misc!$B$5*VLOOKUP(E137,Gearing!$B$2:$G$7,5,FALSE)/Misc!$B$2</f>
        <v>8966220.9668758679</v>
      </c>
      <c r="G137">
        <f t="shared" si="15"/>
        <v>3.1775067750677501</v>
      </c>
      <c r="H137">
        <f t="shared" si="16"/>
        <v>341.46341463414501</v>
      </c>
    </row>
    <row r="138" spans="1:8" x14ac:dyDescent="0.25">
      <c r="A138">
        <f t="shared" si="12"/>
        <v>33.75</v>
      </c>
      <c r="B138">
        <f>MIN((F137-$K$5*B136+$K$6*B137)/$K$7,2*$K$1*Gearing!$A$7+B136)</f>
        <v>5144.1726049817507</v>
      </c>
      <c r="C138">
        <f t="shared" si="17"/>
        <v>152.64780487804819</v>
      </c>
      <c r="D138">
        <f t="shared" si="14"/>
        <v>246.1059088766342</v>
      </c>
      <c r="E138">
        <f>MIN(VLOOKUP(C137,Gearing!$A$2:$G$7,2,TRUE)+1,5)</f>
        <v>5</v>
      </c>
      <c r="F138">
        <f>Misc!$B$4*Misc!$B$5*VLOOKUP(E138,Gearing!$B$2:$G$7,5,FALSE)/Misc!$B$2</f>
        <v>8966220.9668758679</v>
      </c>
      <c r="G138">
        <f t="shared" si="15"/>
        <v>3.1964406646321426</v>
      </c>
      <c r="H138">
        <f t="shared" si="16"/>
        <v>341.46341463414501</v>
      </c>
    </row>
    <row r="139" spans="1:8" x14ac:dyDescent="0.25">
      <c r="A139">
        <f t="shared" si="12"/>
        <v>34</v>
      </c>
      <c r="B139">
        <f>MIN((F138-$K$5*B137+$K$6*B138)/$K$7,2*$K$1*Gearing!$A$7+B137)</f>
        <v>5190.0253658536576</v>
      </c>
      <c r="C139">
        <f t="shared" si="17"/>
        <v>152.64780487804819</v>
      </c>
      <c r="D139">
        <f t="shared" si="14"/>
        <v>-246.1059088766342</v>
      </c>
      <c r="E139">
        <f>MIN(VLOOKUP(C138,Gearing!$A$2:$G$7,2,TRUE)+1,5)</f>
        <v>5</v>
      </c>
      <c r="F139">
        <f>Misc!$B$4*Misc!$B$5*VLOOKUP(E139,Gearing!$B$2:$G$7,5,FALSE)/Misc!$B$2</f>
        <v>8966220.9668758679</v>
      </c>
      <c r="G139">
        <f t="shared" si="15"/>
        <v>3.2249322493224928</v>
      </c>
      <c r="H139">
        <f t="shared" si="16"/>
        <v>341.46341463414501</v>
      </c>
    </row>
    <row r="140" spans="1:8" x14ac:dyDescent="0.25">
      <c r="A140">
        <f t="shared" si="12"/>
        <v>34.25</v>
      </c>
      <c r="B140">
        <f>MIN((F139-$K$5*B138+$K$6*B139)/$K$7,2*$K$1*Gearing!$A$7+B138)</f>
        <v>5220.4965074207748</v>
      </c>
      <c r="C140">
        <f t="shared" si="17"/>
        <v>152.64780487804819</v>
      </c>
      <c r="D140">
        <f t="shared" si="14"/>
        <v>246.1059088766342</v>
      </c>
      <c r="E140">
        <f>MIN(VLOOKUP(C139,Gearing!$A$2:$G$7,2,TRUE)+1,5)</f>
        <v>5</v>
      </c>
      <c r="F140">
        <f>Misc!$B$4*Misc!$B$5*VLOOKUP(E140,Gearing!$B$2:$G$7,5,FALSE)/Misc!$B$2</f>
        <v>8966220.9668758679</v>
      </c>
      <c r="G140">
        <f t="shared" si="15"/>
        <v>3.2438661388868848</v>
      </c>
      <c r="H140">
        <f t="shared" si="16"/>
        <v>341.46341463414501</v>
      </c>
    </row>
    <row r="141" spans="1:8" x14ac:dyDescent="0.25">
      <c r="A141">
        <f t="shared" si="12"/>
        <v>34.5</v>
      </c>
      <c r="B141">
        <f>MIN((F140-$K$5*B139+$K$6*B140)/$K$7,2*$K$1*Gearing!$A$7+B139)</f>
        <v>5266.3492682926817</v>
      </c>
      <c r="C141">
        <f t="shared" si="17"/>
        <v>152.64780487804819</v>
      </c>
      <c r="D141">
        <f t="shared" si="14"/>
        <v>-246.1059088766342</v>
      </c>
      <c r="E141">
        <f>MIN(VLOOKUP(C140,Gearing!$A$2:$G$7,2,TRUE)+1,5)</f>
        <v>5</v>
      </c>
      <c r="F141">
        <f>Misc!$B$4*Misc!$B$5*VLOOKUP(E141,Gearing!$B$2:$G$7,5,FALSE)/Misc!$B$2</f>
        <v>8966220.9668758679</v>
      </c>
      <c r="G141">
        <f t="shared" si="15"/>
        <v>3.2723577235772354</v>
      </c>
      <c r="H141">
        <f t="shared" si="16"/>
        <v>341.46341463414501</v>
      </c>
    </row>
    <row r="142" spans="1:8" x14ac:dyDescent="0.25">
      <c r="A142">
        <f t="shared" si="12"/>
        <v>34.75</v>
      </c>
      <c r="B142">
        <f>MIN((F141-$K$5*B140+$K$6*B141)/$K$7,2*$K$1*Gearing!$A$7+B140)</f>
        <v>5296.8204098597989</v>
      </c>
      <c r="C142">
        <f t="shared" si="17"/>
        <v>152.64780487804819</v>
      </c>
      <c r="D142">
        <f t="shared" si="14"/>
        <v>246.1059088766342</v>
      </c>
      <c r="E142">
        <f>MIN(VLOOKUP(C141,Gearing!$A$2:$G$7,2,TRUE)+1,5)</f>
        <v>5</v>
      </c>
      <c r="F142">
        <f>Misc!$B$4*Misc!$B$5*VLOOKUP(E142,Gearing!$B$2:$G$7,5,FALSE)/Misc!$B$2</f>
        <v>8966220.9668758679</v>
      </c>
      <c r="G142">
        <f t="shared" si="15"/>
        <v>3.2912916131416274</v>
      </c>
      <c r="H142">
        <f t="shared" si="16"/>
        <v>341.46341463414501</v>
      </c>
    </row>
    <row r="143" spans="1:8" x14ac:dyDescent="0.25">
      <c r="A143">
        <f t="shared" si="12"/>
        <v>35</v>
      </c>
      <c r="B143">
        <f>MIN((F142-$K$5*B141+$K$6*B142)/$K$7,2*$K$1*Gearing!$A$7+B141)</f>
        <v>5342.6731707317058</v>
      </c>
      <c r="C143">
        <f t="shared" si="17"/>
        <v>152.64780487804819</v>
      </c>
      <c r="D143">
        <f t="shared" si="14"/>
        <v>-246.1059088766342</v>
      </c>
      <c r="E143">
        <f>MIN(VLOOKUP(C142,Gearing!$A$2:$G$7,2,TRUE)+1,5)</f>
        <v>5</v>
      </c>
      <c r="F143">
        <f>Misc!$B$4*Misc!$B$5*VLOOKUP(E143,Gearing!$B$2:$G$7,5,FALSE)/Misc!$B$2</f>
        <v>8966220.9668758679</v>
      </c>
      <c r="G143">
        <f t="shared" si="15"/>
        <v>3.3197831978319772</v>
      </c>
      <c r="H143">
        <f t="shared" si="16"/>
        <v>341.46341463414501</v>
      </c>
    </row>
    <row r="144" spans="1:8" x14ac:dyDescent="0.25">
      <c r="A144">
        <f t="shared" si="12"/>
        <v>35.25</v>
      </c>
      <c r="B144">
        <f>MIN((F143-$K$5*B142+$K$6*B143)/$K$7,2*$K$1*Gearing!$A$7+B142)</f>
        <v>5373.144312298823</v>
      </c>
      <c r="C144">
        <f t="shared" si="17"/>
        <v>152.64780487804819</v>
      </c>
      <c r="D144">
        <f t="shared" si="14"/>
        <v>246.1059088766342</v>
      </c>
      <c r="E144">
        <f>MIN(VLOOKUP(C143,Gearing!$A$2:$G$7,2,TRUE)+1,5)</f>
        <v>5</v>
      </c>
      <c r="F144">
        <f>Misc!$B$4*Misc!$B$5*VLOOKUP(E144,Gearing!$B$2:$G$7,5,FALSE)/Misc!$B$2</f>
        <v>8966220.9668758679</v>
      </c>
      <c r="G144">
        <f t="shared" si="15"/>
        <v>3.3387170873963692</v>
      </c>
      <c r="H144">
        <f t="shared" si="16"/>
        <v>341.46341463414501</v>
      </c>
    </row>
    <row r="145" spans="1:8" x14ac:dyDescent="0.25">
      <c r="A145">
        <f t="shared" si="12"/>
        <v>35.5</v>
      </c>
      <c r="B145">
        <f>MIN((F144-$K$5*B143+$K$6*B144)/$K$7,2*$K$1*Gearing!$A$7+B143)</f>
        <v>5418.9970731707299</v>
      </c>
      <c r="C145">
        <f t="shared" si="17"/>
        <v>152.64780487804819</v>
      </c>
      <c r="D145">
        <f t="shared" si="14"/>
        <v>-246.1059088766342</v>
      </c>
      <c r="E145">
        <f>MIN(VLOOKUP(C144,Gearing!$A$2:$G$7,2,TRUE)+1,5)</f>
        <v>5</v>
      </c>
      <c r="F145">
        <f>Misc!$B$4*Misc!$B$5*VLOOKUP(E145,Gearing!$B$2:$G$7,5,FALSE)/Misc!$B$2</f>
        <v>8966220.9668758679</v>
      </c>
      <c r="G145">
        <f t="shared" si="15"/>
        <v>3.3672086720867198</v>
      </c>
      <c r="H145">
        <f t="shared" si="16"/>
        <v>341.46341463414501</v>
      </c>
    </row>
    <row r="146" spans="1:8" x14ac:dyDescent="0.25">
      <c r="A146">
        <f t="shared" si="12"/>
        <v>35.75</v>
      </c>
      <c r="B146">
        <f>MIN((F145-$K$5*B144+$K$6*B145)/$K$7,2*$K$1*Gearing!$A$7+B144)</f>
        <v>5449.4682147378471</v>
      </c>
      <c r="C146">
        <f t="shared" si="17"/>
        <v>152.64780487804819</v>
      </c>
      <c r="D146">
        <f t="shared" si="14"/>
        <v>246.1059088766342</v>
      </c>
      <c r="E146">
        <f>MIN(VLOOKUP(C145,Gearing!$A$2:$G$7,2,TRUE)+1,5)</f>
        <v>5</v>
      </c>
      <c r="F146">
        <f>Misc!$B$4*Misc!$B$5*VLOOKUP(E146,Gearing!$B$2:$G$7,5,FALSE)/Misc!$B$2</f>
        <v>8966220.9668758679</v>
      </c>
      <c r="G146">
        <f t="shared" si="15"/>
        <v>3.3861425616511118</v>
      </c>
      <c r="H146">
        <f t="shared" si="16"/>
        <v>341.46341463414501</v>
      </c>
    </row>
    <row r="147" spans="1:8" x14ac:dyDescent="0.25">
      <c r="A147">
        <f t="shared" si="12"/>
        <v>36</v>
      </c>
      <c r="B147">
        <f>MIN((F146-$K$5*B145+$K$6*B146)/$K$7,2*$K$1*Gearing!$A$7+B145)</f>
        <v>5495.320975609754</v>
      </c>
      <c r="C147">
        <f t="shared" si="17"/>
        <v>152.64780487804819</v>
      </c>
      <c r="D147">
        <f t="shared" si="14"/>
        <v>-246.1059088766342</v>
      </c>
      <c r="E147">
        <f>MIN(VLOOKUP(C146,Gearing!$A$2:$G$7,2,TRUE)+1,5)</f>
        <v>5</v>
      </c>
      <c r="F147">
        <f>Misc!$B$4*Misc!$B$5*VLOOKUP(E147,Gearing!$B$2:$G$7,5,FALSE)/Misc!$B$2</f>
        <v>8966220.9668758679</v>
      </c>
      <c r="G147">
        <f t="shared" si="15"/>
        <v>3.414634146341462</v>
      </c>
      <c r="H147">
        <f t="shared" si="16"/>
        <v>341.46341463414501</v>
      </c>
    </row>
    <row r="148" spans="1:8" x14ac:dyDescent="0.25">
      <c r="A148">
        <f t="shared" si="12"/>
        <v>36.25</v>
      </c>
      <c r="B148">
        <f>MIN((F147-$K$5*B146+$K$6*B147)/$K$7,2*$K$1*Gearing!$A$7+B146)</f>
        <v>5525.7921171768712</v>
      </c>
      <c r="C148">
        <f t="shared" si="17"/>
        <v>152.64780487804819</v>
      </c>
      <c r="D148">
        <f t="shared" si="14"/>
        <v>246.1059088766342</v>
      </c>
      <c r="E148">
        <f>MIN(VLOOKUP(C147,Gearing!$A$2:$G$7,2,TRUE)+1,5)</f>
        <v>5</v>
      </c>
      <c r="F148">
        <f>Misc!$B$4*Misc!$B$5*VLOOKUP(E148,Gearing!$B$2:$G$7,5,FALSE)/Misc!$B$2</f>
        <v>8966220.9668758679</v>
      </c>
      <c r="G148">
        <f t="shared" si="15"/>
        <v>3.4335680359058545</v>
      </c>
      <c r="H148">
        <f t="shared" si="16"/>
        <v>341.46341463414501</v>
      </c>
    </row>
    <row r="149" spans="1:8" x14ac:dyDescent="0.25">
      <c r="A149">
        <f t="shared" si="12"/>
        <v>36.5</v>
      </c>
      <c r="B149">
        <f>MIN((F148-$K$5*B147+$K$6*B148)/$K$7,2*$K$1*Gearing!$A$7+B147)</f>
        <v>5571.6448780487781</v>
      </c>
      <c r="C149">
        <f t="shared" si="17"/>
        <v>152.64780487804819</v>
      </c>
      <c r="D149">
        <f t="shared" si="14"/>
        <v>-246.1059088766342</v>
      </c>
      <c r="E149">
        <f>MIN(VLOOKUP(C148,Gearing!$A$2:$G$7,2,TRUE)+1,5)</f>
        <v>5</v>
      </c>
      <c r="F149">
        <f>Misc!$B$4*Misc!$B$5*VLOOKUP(E149,Gearing!$B$2:$G$7,5,FALSE)/Misc!$B$2</f>
        <v>8966220.9668758679</v>
      </c>
      <c r="G149">
        <f t="shared" si="15"/>
        <v>3.4620596205962046</v>
      </c>
      <c r="H149">
        <f t="shared" si="16"/>
        <v>341.46341463414501</v>
      </c>
    </row>
    <row r="150" spans="1:8" x14ac:dyDescent="0.25">
      <c r="A150">
        <f t="shared" si="12"/>
        <v>36.75</v>
      </c>
      <c r="B150">
        <f>MIN((F149-$K$5*B148+$K$6*B149)/$K$7,2*$K$1*Gearing!$A$7+B148)</f>
        <v>5602.1160196158953</v>
      </c>
      <c r="C150">
        <f t="shared" si="17"/>
        <v>152.64780487804819</v>
      </c>
      <c r="D150">
        <f t="shared" si="14"/>
        <v>246.1059088766342</v>
      </c>
      <c r="E150">
        <f>MIN(VLOOKUP(C149,Gearing!$A$2:$G$7,2,TRUE)+1,5)</f>
        <v>5</v>
      </c>
      <c r="F150">
        <f>Misc!$B$4*Misc!$B$5*VLOOKUP(E150,Gearing!$B$2:$G$7,5,FALSE)/Misc!$B$2</f>
        <v>8966220.9668758679</v>
      </c>
      <c r="G150">
        <f t="shared" si="15"/>
        <v>3.4809935101605967</v>
      </c>
      <c r="H150">
        <f t="shared" si="16"/>
        <v>341.46341463414501</v>
      </c>
    </row>
    <row r="151" spans="1:8" x14ac:dyDescent="0.25">
      <c r="A151">
        <f t="shared" si="12"/>
        <v>37</v>
      </c>
      <c r="B151">
        <f>MIN((F150-$K$5*B149+$K$6*B150)/$K$7,2*$K$1*Gearing!$A$7+B149)</f>
        <v>5647.9687804878022</v>
      </c>
      <c r="C151">
        <f t="shared" si="17"/>
        <v>152.64780487804819</v>
      </c>
      <c r="D151">
        <f t="shared" si="14"/>
        <v>-246.1059088766342</v>
      </c>
      <c r="E151">
        <f>MIN(VLOOKUP(C150,Gearing!$A$2:$G$7,2,TRUE)+1,5)</f>
        <v>5</v>
      </c>
      <c r="F151">
        <f>Misc!$B$4*Misc!$B$5*VLOOKUP(E151,Gearing!$B$2:$G$7,5,FALSE)/Misc!$B$2</f>
        <v>8966220.9668758679</v>
      </c>
      <c r="G151">
        <f t="shared" si="15"/>
        <v>3.5094850948509468</v>
      </c>
      <c r="H151">
        <f t="shared" si="16"/>
        <v>341.46341463414501</v>
      </c>
    </row>
    <row r="152" spans="1:8" x14ac:dyDescent="0.25">
      <c r="A152">
        <f t="shared" si="12"/>
        <v>37.25</v>
      </c>
      <c r="B152">
        <f>MIN((F151-$K$5*B150+$K$6*B151)/$K$7,2*$K$1*Gearing!$A$7+B150)</f>
        <v>5678.4399220549194</v>
      </c>
      <c r="C152">
        <f t="shared" si="17"/>
        <v>152.64780487804819</v>
      </c>
      <c r="D152">
        <f t="shared" si="14"/>
        <v>246.1059088766342</v>
      </c>
      <c r="E152">
        <f>MIN(VLOOKUP(C151,Gearing!$A$2:$G$7,2,TRUE)+1,5)</f>
        <v>5</v>
      </c>
      <c r="F152">
        <f>Misc!$B$4*Misc!$B$5*VLOOKUP(E152,Gearing!$B$2:$G$7,5,FALSE)/Misc!$B$2</f>
        <v>8966220.9668758679</v>
      </c>
      <c r="G152">
        <f t="shared" si="15"/>
        <v>3.5284189844153393</v>
      </c>
      <c r="H152">
        <f t="shared" si="16"/>
        <v>341.46341463414501</v>
      </c>
    </row>
    <row r="153" spans="1:8" x14ac:dyDescent="0.25">
      <c r="A153">
        <f t="shared" si="12"/>
        <v>37.5</v>
      </c>
      <c r="B153">
        <f>MIN((F152-$K$5*B151+$K$6*B152)/$K$7,2*$K$1*Gearing!$A$7+B151)</f>
        <v>5724.2926829268263</v>
      </c>
      <c r="C153">
        <f t="shared" si="17"/>
        <v>152.64780487804819</v>
      </c>
      <c r="D153">
        <f t="shared" si="14"/>
        <v>-246.1059088766342</v>
      </c>
      <c r="E153">
        <f>MIN(VLOOKUP(C152,Gearing!$A$2:$G$7,2,TRUE)+1,5)</f>
        <v>5</v>
      </c>
      <c r="F153">
        <f>Misc!$B$4*Misc!$B$5*VLOOKUP(E153,Gearing!$B$2:$G$7,5,FALSE)/Misc!$B$2</f>
        <v>8966220.9668758679</v>
      </c>
      <c r="G153">
        <f t="shared" si="15"/>
        <v>3.5569105691056895</v>
      </c>
      <c r="H153">
        <f t="shared" si="16"/>
        <v>341.46341463414501</v>
      </c>
    </row>
    <row r="154" spans="1:8" x14ac:dyDescent="0.25">
      <c r="A154">
        <f t="shared" si="12"/>
        <v>37.75</v>
      </c>
      <c r="B154">
        <f>MIN((F153-$K$5*B152+$K$6*B153)/$K$7,2*$K$1*Gearing!$A$7+B152)</f>
        <v>5754.7638244939435</v>
      </c>
      <c r="C154">
        <f t="shared" si="17"/>
        <v>152.64780487804819</v>
      </c>
      <c r="D154">
        <f t="shared" si="14"/>
        <v>246.1059088766342</v>
      </c>
      <c r="E154">
        <f>MIN(VLOOKUP(C153,Gearing!$A$2:$G$7,2,TRUE)+1,5)</f>
        <v>5</v>
      </c>
      <c r="F154">
        <f>Misc!$B$4*Misc!$B$5*VLOOKUP(E154,Gearing!$B$2:$G$7,5,FALSE)/Misc!$B$2</f>
        <v>8966220.9668758679</v>
      </c>
      <c r="G154">
        <f t="shared" si="15"/>
        <v>3.5758444586700815</v>
      </c>
      <c r="H154">
        <f t="shared" si="16"/>
        <v>341.46341463414501</v>
      </c>
    </row>
    <row r="155" spans="1:8" x14ac:dyDescent="0.25">
      <c r="A155">
        <f t="shared" si="12"/>
        <v>38</v>
      </c>
      <c r="B155">
        <f>MIN((F154-$K$5*B153+$K$6*B154)/$K$7,2*$K$1*Gearing!$A$7+B153)</f>
        <v>5800.6165853658504</v>
      </c>
      <c r="C155">
        <f t="shared" si="17"/>
        <v>152.64780487804819</v>
      </c>
      <c r="D155">
        <f t="shared" si="14"/>
        <v>-246.1059088766342</v>
      </c>
      <c r="E155">
        <f>MIN(VLOOKUP(C154,Gearing!$A$2:$G$7,2,TRUE)+1,5)</f>
        <v>5</v>
      </c>
      <c r="F155">
        <f>Misc!$B$4*Misc!$B$5*VLOOKUP(E155,Gearing!$B$2:$G$7,5,FALSE)/Misc!$B$2</f>
        <v>8966220.9668758679</v>
      </c>
      <c r="G155">
        <f t="shared" si="15"/>
        <v>3.6043360433604312</v>
      </c>
      <c r="H155">
        <f t="shared" si="16"/>
        <v>341.46341463414501</v>
      </c>
    </row>
    <row r="156" spans="1:8" x14ac:dyDescent="0.25">
      <c r="A156">
        <f t="shared" si="12"/>
        <v>38.25</v>
      </c>
      <c r="B156">
        <f>MIN((F155-$K$5*B154+$K$6*B155)/$K$7,2*$K$1*Gearing!$A$7+B154)</f>
        <v>5831.0877269329676</v>
      </c>
      <c r="C156">
        <f t="shared" si="17"/>
        <v>152.64780487804819</v>
      </c>
      <c r="D156">
        <f t="shared" si="14"/>
        <v>246.1059088766342</v>
      </c>
      <c r="E156">
        <f>MIN(VLOOKUP(C155,Gearing!$A$2:$G$7,2,TRUE)+1,5)</f>
        <v>5</v>
      </c>
      <c r="F156">
        <f>Misc!$B$4*Misc!$B$5*VLOOKUP(E156,Gearing!$B$2:$G$7,5,FALSE)/Misc!$B$2</f>
        <v>8966220.9668758679</v>
      </c>
      <c r="G156">
        <f t="shared" si="15"/>
        <v>3.6232699329248241</v>
      </c>
      <c r="H156">
        <f t="shared" si="16"/>
        <v>341.46341463414501</v>
      </c>
    </row>
    <row r="157" spans="1:8" x14ac:dyDescent="0.25">
      <c r="A157">
        <f t="shared" si="12"/>
        <v>38.5</v>
      </c>
      <c r="B157">
        <f>MIN((F156-$K$5*B155+$K$6*B156)/$K$7,2*$K$1*Gearing!$A$7+B155)</f>
        <v>5876.9404878048745</v>
      </c>
      <c r="C157">
        <f t="shared" si="17"/>
        <v>152.64780487804819</v>
      </c>
      <c r="D157">
        <f t="shared" ref="D157:D220" si="18">(B158-2*B157+B156)/$K$1^2</f>
        <v>-246.1059088766342</v>
      </c>
      <c r="E157">
        <f>MIN(VLOOKUP(C156,Gearing!$A$2:$G$7,2,TRUE)+1,5)</f>
        <v>5</v>
      </c>
      <c r="F157">
        <f>Misc!$B$4*Misc!$B$5*VLOOKUP(E157,Gearing!$B$2:$G$7,5,FALSE)/Misc!$B$2</f>
        <v>8966220.9668758679</v>
      </c>
      <c r="G157">
        <f t="shared" si="15"/>
        <v>3.6517615176151739</v>
      </c>
      <c r="H157">
        <f t="shared" si="16"/>
        <v>341.46341463414501</v>
      </c>
    </row>
    <row r="158" spans="1:8" x14ac:dyDescent="0.25">
      <c r="A158">
        <f t="shared" si="12"/>
        <v>38.75</v>
      </c>
      <c r="B158">
        <f>MIN((F157-$K$5*B156+$K$6*B157)/$K$7,2*$K$1*Gearing!$A$7+B156)</f>
        <v>5907.4116293719917</v>
      </c>
      <c r="C158">
        <f t="shared" si="17"/>
        <v>152.64780487804819</v>
      </c>
      <c r="D158">
        <f t="shared" si="18"/>
        <v>246.1059088766342</v>
      </c>
      <c r="E158">
        <f>MIN(VLOOKUP(C157,Gearing!$A$2:$G$7,2,TRUE)+1,5)</f>
        <v>5</v>
      </c>
      <c r="F158">
        <f>Misc!$B$4*Misc!$B$5*VLOOKUP(E158,Gearing!$B$2:$G$7,5,FALSE)/Misc!$B$2</f>
        <v>8966220.9668758679</v>
      </c>
      <c r="G158">
        <f t="shared" si="15"/>
        <v>3.6706954071795659</v>
      </c>
      <c r="H158">
        <f t="shared" si="16"/>
        <v>341.46341463414501</v>
      </c>
    </row>
    <row r="159" spans="1:8" x14ac:dyDescent="0.25">
      <c r="A159">
        <f t="shared" si="12"/>
        <v>39</v>
      </c>
      <c r="B159">
        <f>MIN((F158-$K$5*B157+$K$6*B158)/$K$7,2*$K$1*Gearing!$A$7+B157)</f>
        <v>5953.2643902438986</v>
      </c>
      <c r="C159">
        <f t="shared" si="17"/>
        <v>152.64780487804819</v>
      </c>
      <c r="D159">
        <f t="shared" si="18"/>
        <v>-246.1059088766342</v>
      </c>
      <c r="E159">
        <f>MIN(VLOOKUP(C158,Gearing!$A$2:$G$7,2,TRUE)+1,5)</f>
        <v>5</v>
      </c>
      <c r="F159">
        <f>Misc!$B$4*Misc!$B$5*VLOOKUP(E159,Gearing!$B$2:$G$7,5,FALSE)/Misc!$B$2</f>
        <v>8966220.9668758679</v>
      </c>
      <c r="G159">
        <f t="shared" si="15"/>
        <v>3.6991869918699161</v>
      </c>
      <c r="H159">
        <f t="shared" si="16"/>
        <v>341.46341463414501</v>
      </c>
    </row>
    <row r="160" spans="1:8" x14ac:dyDescent="0.25">
      <c r="A160">
        <f t="shared" si="12"/>
        <v>39.25</v>
      </c>
      <c r="B160">
        <f>MIN((F159-$K$5*B158+$K$6*B159)/$K$7,2*$K$1*Gearing!$A$7+B158)</f>
        <v>5983.7355318110158</v>
      </c>
      <c r="C160">
        <f t="shared" si="17"/>
        <v>152.64780487804819</v>
      </c>
      <c r="D160">
        <f t="shared" si="18"/>
        <v>246.1059088766342</v>
      </c>
      <c r="E160">
        <f>MIN(VLOOKUP(C159,Gearing!$A$2:$G$7,2,TRUE)+1,5)</f>
        <v>5</v>
      </c>
      <c r="F160">
        <f>Misc!$B$4*Misc!$B$5*VLOOKUP(E160,Gearing!$B$2:$G$7,5,FALSE)/Misc!$B$2</f>
        <v>8966220.9668758679</v>
      </c>
      <c r="G160">
        <f t="shared" si="15"/>
        <v>3.7181208814343085</v>
      </c>
      <c r="H160">
        <f t="shared" si="16"/>
        <v>341.46341463414501</v>
      </c>
    </row>
    <row r="161" spans="1:8" x14ac:dyDescent="0.25">
      <c r="A161">
        <f t="shared" ref="A161:A224" si="19">A160+$K$1</f>
        <v>39.5</v>
      </c>
      <c r="B161">
        <f>MIN((F160-$K$5*B159+$K$6*B160)/$K$7,2*$K$1*Gearing!$A$7+B159)</f>
        <v>6029.5882926829227</v>
      </c>
      <c r="C161">
        <f t="shared" si="17"/>
        <v>152.64780487804819</v>
      </c>
      <c r="D161">
        <f t="shared" si="18"/>
        <v>-246.1059088766342</v>
      </c>
      <c r="E161">
        <f>MIN(VLOOKUP(C160,Gearing!$A$2:$G$7,2,TRUE)+1,5)</f>
        <v>5</v>
      </c>
      <c r="F161">
        <f>Misc!$B$4*Misc!$B$5*VLOOKUP(E161,Gearing!$B$2:$G$7,5,FALSE)/Misc!$B$2</f>
        <v>8966220.9668758679</v>
      </c>
      <c r="G161">
        <f t="shared" si="15"/>
        <v>3.7466124661246587</v>
      </c>
      <c r="H161">
        <f t="shared" si="16"/>
        <v>341.46341463414501</v>
      </c>
    </row>
    <row r="162" spans="1:8" x14ac:dyDescent="0.25">
      <c r="A162">
        <f t="shared" si="19"/>
        <v>39.75</v>
      </c>
      <c r="B162">
        <f>MIN((F161-$K$5*B160+$K$6*B161)/$K$7,2*$K$1*Gearing!$A$7+B160)</f>
        <v>6060.0594342500399</v>
      </c>
      <c r="C162">
        <f t="shared" si="17"/>
        <v>152.64780487804819</v>
      </c>
      <c r="D162">
        <f t="shared" si="18"/>
        <v>246.1059088766342</v>
      </c>
      <c r="E162">
        <f>MIN(VLOOKUP(C161,Gearing!$A$2:$G$7,2,TRUE)+1,5)</f>
        <v>5</v>
      </c>
      <c r="F162">
        <f>Misc!$B$4*Misc!$B$5*VLOOKUP(E162,Gearing!$B$2:$G$7,5,FALSE)/Misc!$B$2</f>
        <v>8966220.9668758679</v>
      </c>
      <c r="G162">
        <f t="shared" si="15"/>
        <v>3.7655463556890507</v>
      </c>
      <c r="H162">
        <f t="shared" si="16"/>
        <v>341.46341463414501</v>
      </c>
    </row>
    <row r="163" spans="1:8" x14ac:dyDescent="0.25">
      <c r="A163">
        <f t="shared" si="19"/>
        <v>40</v>
      </c>
      <c r="B163">
        <f>MIN((F162-$K$5*B161+$K$6*B162)/$K$7,2*$K$1*Gearing!$A$7+B161)</f>
        <v>6105.9121951219468</v>
      </c>
      <c r="C163">
        <f t="shared" si="17"/>
        <v>152.64780487804819</v>
      </c>
      <c r="D163">
        <f t="shared" si="18"/>
        <v>-246.1059088766342</v>
      </c>
      <c r="E163">
        <f>MIN(VLOOKUP(C162,Gearing!$A$2:$G$7,2,TRUE)+1,5)</f>
        <v>5</v>
      </c>
      <c r="F163">
        <f>Misc!$B$4*Misc!$B$5*VLOOKUP(E163,Gearing!$B$2:$G$7,5,FALSE)/Misc!$B$2</f>
        <v>8966220.9668758679</v>
      </c>
      <c r="G163">
        <f t="shared" si="15"/>
        <v>3.7940379403794009</v>
      </c>
      <c r="H163">
        <f t="shared" si="16"/>
        <v>341.46341463414501</v>
      </c>
    </row>
    <row r="164" spans="1:8" x14ac:dyDescent="0.25">
      <c r="A164">
        <f t="shared" si="19"/>
        <v>40.25</v>
      </c>
      <c r="B164">
        <f>MIN((F163-$K$5*B162+$K$6*B163)/$K$7,2*$K$1*Gearing!$A$7+B162)</f>
        <v>6136.383336689064</v>
      </c>
      <c r="C164">
        <f t="shared" si="17"/>
        <v>152.64780487804819</v>
      </c>
      <c r="D164">
        <f t="shared" si="18"/>
        <v>246.1059088766342</v>
      </c>
      <c r="E164">
        <f>MIN(VLOOKUP(C163,Gearing!$A$2:$G$7,2,TRUE)+1,5)</f>
        <v>5</v>
      </c>
      <c r="F164">
        <f>Misc!$B$4*Misc!$B$5*VLOOKUP(E164,Gearing!$B$2:$G$7,5,FALSE)/Misc!$B$2</f>
        <v>8966220.9668758679</v>
      </c>
      <c r="G164">
        <f t="shared" si="15"/>
        <v>3.8129718299437934</v>
      </c>
      <c r="H164">
        <f t="shared" si="16"/>
        <v>341.46341463414501</v>
      </c>
    </row>
    <row r="165" spans="1:8" x14ac:dyDescent="0.25">
      <c r="A165">
        <f t="shared" si="19"/>
        <v>40.5</v>
      </c>
      <c r="B165">
        <f>MIN((F164-$K$5*B163+$K$6*B164)/$K$7,2*$K$1*Gearing!$A$7+B163)</f>
        <v>6182.2360975609708</v>
      </c>
      <c r="C165">
        <f t="shared" ref="C165:C196" si="20">(B166-B164)/2/$K$1</f>
        <v>152.64780487804819</v>
      </c>
      <c r="D165">
        <f t="shared" si="18"/>
        <v>-246.1059088766342</v>
      </c>
      <c r="E165">
        <f>MIN(VLOOKUP(C164,Gearing!$A$2:$G$7,2,TRUE)+1,5)</f>
        <v>5</v>
      </c>
      <c r="F165">
        <f>Misc!$B$4*Misc!$B$5*VLOOKUP(E165,Gearing!$B$2:$G$7,5,FALSE)/Misc!$B$2</f>
        <v>8966220.9668758679</v>
      </c>
      <c r="G165">
        <f t="shared" si="15"/>
        <v>3.8414634146341435</v>
      </c>
      <c r="H165">
        <f t="shared" si="16"/>
        <v>341.46341463414501</v>
      </c>
    </row>
    <row r="166" spans="1:8" x14ac:dyDescent="0.25">
      <c r="A166">
        <f t="shared" si="19"/>
        <v>40.75</v>
      </c>
      <c r="B166">
        <f>MIN((F165-$K$5*B164+$K$6*B165)/$K$7,2*$K$1*Gearing!$A$7+B164)</f>
        <v>6212.7072391280881</v>
      </c>
      <c r="C166">
        <f t="shared" si="20"/>
        <v>152.64780487804819</v>
      </c>
      <c r="D166">
        <f t="shared" si="18"/>
        <v>246.1059088766342</v>
      </c>
      <c r="E166">
        <f>MIN(VLOOKUP(C165,Gearing!$A$2:$G$7,2,TRUE)+1,5)</f>
        <v>5</v>
      </c>
      <c r="F166">
        <f>Misc!$B$4*Misc!$B$5*VLOOKUP(E166,Gearing!$B$2:$G$7,5,FALSE)/Misc!$B$2</f>
        <v>8966220.9668758679</v>
      </c>
      <c r="G166">
        <f t="shared" si="15"/>
        <v>3.8603973041985356</v>
      </c>
      <c r="H166">
        <f t="shared" si="16"/>
        <v>341.46341463414501</v>
      </c>
    </row>
    <row r="167" spans="1:8" x14ac:dyDescent="0.25">
      <c r="A167">
        <f t="shared" si="19"/>
        <v>41</v>
      </c>
      <c r="B167">
        <f>MIN((F166-$K$5*B165+$K$6*B166)/$K$7,2*$K$1*Gearing!$A$7+B165)</f>
        <v>6258.5599999999949</v>
      </c>
      <c r="C167">
        <f t="shared" si="20"/>
        <v>152.64780487804819</v>
      </c>
      <c r="D167">
        <f t="shared" si="18"/>
        <v>-246.1059088766342</v>
      </c>
      <c r="E167">
        <f>MIN(VLOOKUP(C166,Gearing!$A$2:$G$7,2,TRUE)+1,5)</f>
        <v>5</v>
      </c>
      <c r="F167">
        <f>Misc!$B$4*Misc!$B$5*VLOOKUP(E167,Gearing!$B$2:$G$7,5,FALSE)/Misc!$B$2</f>
        <v>8966220.9668758679</v>
      </c>
      <c r="G167">
        <f t="shared" si="15"/>
        <v>3.8888888888888862</v>
      </c>
      <c r="H167">
        <f t="shared" si="16"/>
        <v>341.46341463414501</v>
      </c>
    </row>
    <row r="168" spans="1:8" x14ac:dyDescent="0.25">
      <c r="A168">
        <f t="shared" si="19"/>
        <v>41.25</v>
      </c>
      <c r="B168">
        <f>MIN((F167-$K$5*B166+$K$6*B167)/$K$7,2*$K$1*Gearing!$A$7+B166)</f>
        <v>6289.0311415671122</v>
      </c>
      <c r="C168">
        <f t="shared" si="20"/>
        <v>152.64780487804819</v>
      </c>
      <c r="D168">
        <f t="shared" si="18"/>
        <v>246.1059088766342</v>
      </c>
      <c r="E168">
        <f>MIN(VLOOKUP(C167,Gearing!$A$2:$G$7,2,TRUE)+1,5)</f>
        <v>5</v>
      </c>
      <c r="F168">
        <f>Misc!$B$4*Misc!$B$5*VLOOKUP(E168,Gearing!$B$2:$G$7,5,FALSE)/Misc!$B$2</f>
        <v>8966220.9668758679</v>
      </c>
      <c r="G168">
        <f t="shared" si="15"/>
        <v>3.9078227784532782</v>
      </c>
      <c r="H168">
        <f t="shared" si="16"/>
        <v>341.46341463414501</v>
      </c>
    </row>
    <row r="169" spans="1:8" x14ac:dyDescent="0.25">
      <c r="A169">
        <f t="shared" si="19"/>
        <v>41.5</v>
      </c>
      <c r="B169">
        <f>MIN((F168-$K$5*B167+$K$6*B168)/$K$7,2*$K$1*Gearing!$A$7+B167)</f>
        <v>6334.883902439019</v>
      </c>
      <c r="C169">
        <f t="shared" si="20"/>
        <v>152.64780487804819</v>
      </c>
      <c r="D169">
        <f t="shared" si="18"/>
        <v>-246.1059088766342</v>
      </c>
      <c r="E169">
        <f>MIN(VLOOKUP(C168,Gearing!$A$2:$G$7,2,TRUE)+1,5)</f>
        <v>5</v>
      </c>
      <c r="F169">
        <f>Misc!$B$4*Misc!$B$5*VLOOKUP(E169,Gearing!$B$2:$G$7,5,FALSE)/Misc!$B$2</f>
        <v>8966220.9668758679</v>
      </c>
      <c r="G169">
        <f t="shared" si="15"/>
        <v>3.9363143631436279</v>
      </c>
      <c r="H169">
        <f t="shared" si="16"/>
        <v>341.46341463414501</v>
      </c>
    </row>
    <row r="170" spans="1:8" x14ac:dyDescent="0.25">
      <c r="A170">
        <f t="shared" si="19"/>
        <v>41.75</v>
      </c>
      <c r="B170">
        <f>MIN((F169-$K$5*B168+$K$6*B169)/$K$7,2*$K$1*Gearing!$A$7+B168)</f>
        <v>6365.3550440061363</v>
      </c>
      <c r="C170">
        <f t="shared" si="20"/>
        <v>152.64780487804819</v>
      </c>
      <c r="D170">
        <f t="shared" si="18"/>
        <v>246.1059088766342</v>
      </c>
      <c r="E170">
        <f>MIN(VLOOKUP(C169,Gearing!$A$2:$G$7,2,TRUE)+1,5)</f>
        <v>5</v>
      </c>
      <c r="F170">
        <f>Misc!$B$4*Misc!$B$5*VLOOKUP(E170,Gearing!$B$2:$G$7,5,FALSE)/Misc!$B$2</f>
        <v>8966220.9668758679</v>
      </c>
      <c r="G170">
        <f t="shared" si="15"/>
        <v>3.9552482527080199</v>
      </c>
      <c r="H170">
        <f t="shared" si="16"/>
        <v>341.46341463414501</v>
      </c>
    </row>
    <row r="171" spans="1:8" x14ac:dyDescent="0.25">
      <c r="A171">
        <f t="shared" si="19"/>
        <v>42</v>
      </c>
      <c r="B171">
        <f>MIN((F170-$K$5*B169+$K$6*B170)/$K$7,2*$K$1*Gearing!$A$7+B169)</f>
        <v>6411.2078048780431</v>
      </c>
      <c r="C171">
        <f t="shared" si="20"/>
        <v>152.64780487804819</v>
      </c>
      <c r="D171">
        <f t="shared" si="18"/>
        <v>-246.1059088766342</v>
      </c>
      <c r="E171">
        <f>MIN(VLOOKUP(C170,Gearing!$A$2:$G$7,2,TRUE)+1,5)</f>
        <v>5</v>
      </c>
      <c r="F171">
        <f>Misc!$B$4*Misc!$B$5*VLOOKUP(E171,Gearing!$B$2:$G$7,5,FALSE)/Misc!$B$2</f>
        <v>8966220.9668758679</v>
      </c>
      <c r="G171">
        <f t="shared" si="15"/>
        <v>3.9837398373983706</v>
      </c>
      <c r="H171">
        <f t="shared" si="16"/>
        <v>341.46341463414501</v>
      </c>
    </row>
    <row r="172" spans="1:8" x14ac:dyDescent="0.25">
      <c r="A172">
        <f t="shared" si="19"/>
        <v>42.25</v>
      </c>
      <c r="B172">
        <f>MIN((F171-$K$5*B170+$K$6*B171)/$K$7,2*$K$1*Gearing!$A$7+B170)</f>
        <v>6441.6789464451604</v>
      </c>
      <c r="C172">
        <f t="shared" si="20"/>
        <v>152.64780487804819</v>
      </c>
      <c r="D172">
        <f t="shared" si="18"/>
        <v>246.1059088766342</v>
      </c>
      <c r="E172">
        <f>MIN(VLOOKUP(C171,Gearing!$A$2:$G$7,2,TRUE)+1,5)</f>
        <v>5</v>
      </c>
      <c r="F172">
        <f>Misc!$B$4*Misc!$B$5*VLOOKUP(E172,Gearing!$B$2:$G$7,5,FALSE)/Misc!$B$2</f>
        <v>8966220.9668758679</v>
      </c>
      <c r="G172">
        <f t="shared" si="15"/>
        <v>4.0026737269627626</v>
      </c>
      <c r="H172">
        <f t="shared" si="16"/>
        <v>341.46341463414501</v>
      </c>
    </row>
    <row r="173" spans="1:8" x14ac:dyDescent="0.25">
      <c r="A173">
        <f t="shared" si="19"/>
        <v>42.5</v>
      </c>
      <c r="B173">
        <f>MIN((F172-$K$5*B171+$K$6*B172)/$K$7,2*$K$1*Gearing!$A$7+B171)</f>
        <v>6487.5317073170672</v>
      </c>
      <c r="C173">
        <f t="shared" si="20"/>
        <v>152.64780487804819</v>
      </c>
      <c r="D173">
        <f t="shared" si="18"/>
        <v>-246.1059088766342</v>
      </c>
      <c r="E173">
        <f>MIN(VLOOKUP(C172,Gearing!$A$2:$G$7,2,TRUE)+1,5)</f>
        <v>5</v>
      </c>
      <c r="F173">
        <f>Misc!$B$4*Misc!$B$5*VLOOKUP(E173,Gearing!$B$2:$G$7,5,FALSE)/Misc!$B$2</f>
        <v>8966220.9668758679</v>
      </c>
      <c r="G173">
        <f t="shared" si="15"/>
        <v>4.0311653116531128</v>
      </c>
      <c r="H173">
        <f t="shared" si="16"/>
        <v>341.46341463414501</v>
      </c>
    </row>
    <row r="174" spans="1:8" x14ac:dyDescent="0.25">
      <c r="A174">
        <f t="shared" si="19"/>
        <v>42.75</v>
      </c>
      <c r="B174">
        <f>MIN((F173-$K$5*B172+$K$6*B173)/$K$7,2*$K$1*Gearing!$A$7+B172)</f>
        <v>6518.0028488841845</v>
      </c>
      <c r="C174">
        <f t="shared" si="20"/>
        <v>152.64780487804819</v>
      </c>
      <c r="D174">
        <f t="shared" si="18"/>
        <v>246.1059088766342</v>
      </c>
      <c r="E174">
        <f>MIN(VLOOKUP(C173,Gearing!$A$2:$G$7,2,TRUE)+1,5)</f>
        <v>5</v>
      </c>
      <c r="F174">
        <f>Misc!$B$4*Misc!$B$5*VLOOKUP(E174,Gearing!$B$2:$G$7,5,FALSE)/Misc!$B$2</f>
        <v>8966220.9668758679</v>
      </c>
      <c r="G174">
        <f t="shared" si="15"/>
        <v>4.0500992012175052</v>
      </c>
      <c r="H174">
        <f t="shared" si="16"/>
        <v>341.46341463414501</v>
      </c>
    </row>
    <row r="175" spans="1:8" x14ac:dyDescent="0.25">
      <c r="A175">
        <f t="shared" si="19"/>
        <v>43</v>
      </c>
      <c r="B175">
        <f>MIN((F174-$K$5*B173+$K$6*B174)/$K$7,2*$K$1*Gearing!$A$7+B173)</f>
        <v>6563.8556097560913</v>
      </c>
      <c r="C175">
        <f t="shared" si="20"/>
        <v>152.64780487804819</v>
      </c>
      <c r="D175">
        <f t="shared" si="18"/>
        <v>-246.1059088766342</v>
      </c>
      <c r="E175">
        <f>MIN(VLOOKUP(C174,Gearing!$A$2:$G$7,2,TRUE)+1,5)</f>
        <v>5</v>
      </c>
      <c r="F175">
        <f>Misc!$B$4*Misc!$B$5*VLOOKUP(E175,Gearing!$B$2:$G$7,5,FALSE)/Misc!$B$2</f>
        <v>8966220.9668758679</v>
      </c>
      <c r="G175">
        <f t="shared" si="15"/>
        <v>4.0785907859078554</v>
      </c>
      <c r="H175">
        <f t="shared" si="16"/>
        <v>341.46341463414501</v>
      </c>
    </row>
    <row r="176" spans="1:8" x14ac:dyDescent="0.25">
      <c r="A176">
        <f t="shared" si="19"/>
        <v>43.25</v>
      </c>
      <c r="B176">
        <f>MIN((F175-$K$5*B174+$K$6*B175)/$K$7,2*$K$1*Gearing!$A$7+B174)</f>
        <v>6594.3267513232086</v>
      </c>
      <c r="C176">
        <f t="shared" si="20"/>
        <v>152.64780487804819</v>
      </c>
      <c r="D176">
        <f t="shared" si="18"/>
        <v>246.1059088766342</v>
      </c>
      <c r="E176">
        <f>MIN(VLOOKUP(C175,Gearing!$A$2:$G$7,2,TRUE)+1,5)</f>
        <v>5</v>
      </c>
      <c r="F176">
        <f>Misc!$B$4*Misc!$B$5*VLOOKUP(E176,Gearing!$B$2:$G$7,5,FALSE)/Misc!$B$2</f>
        <v>8966220.9668758679</v>
      </c>
      <c r="G176">
        <f t="shared" si="15"/>
        <v>4.0975246754722479</v>
      </c>
      <c r="H176">
        <f t="shared" si="16"/>
        <v>341.46341463414501</v>
      </c>
    </row>
    <row r="177" spans="1:8" x14ac:dyDescent="0.25">
      <c r="A177">
        <f t="shared" si="19"/>
        <v>43.5</v>
      </c>
      <c r="B177">
        <f>MIN((F176-$K$5*B175+$K$6*B176)/$K$7,2*$K$1*Gearing!$A$7+B175)</f>
        <v>6640.1795121951154</v>
      </c>
      <c r="C177">
        <f t="shared" si="20"/>
        <v>152.64780487804819</v>
      </c>
      <c r="D177">
        <f t="shared" si="18"/>
        <v>-246.1059088766342</v>
      </c>
      <c r="E177">
        <f>MIN(VLOOKUP(C176,Gearing!$A$2:$G$7,2,TRUE)+1,5)</f>
        <v>5</v>
      </c>
      <c r="F177">
        <f>Misc!$B$4*Misc!$B$5*VLOOKUP(E177,Gearing!$B$2:$G$7,5,FALSE)/Misc!$B$2</f>
        <v>8966220.9668758679</v>
      </c>
      <c r="G177">
        <f t="shared" si="15"/>
        <v>4.126016260162598</v>
      </c>
      <c r="H177">
        <f t="shared" si="16"/>
        <v>341.46341463414501</v>
      </c>
    </row>
    <row r="178" spans="1:8" x14ac:dyDescent="0.25">
      <c r="A178">
        <f t="shared" si="19"/>
        <v>43.75</v>
      </c>
      <c r="B178">
        <f>MIN((F177-$K$5*B176+$K$6*B177)/$K$7,2*$K$1*Gearing!$A$7+B176)</f>
        <v>6670.6506537622327</v>
      </c>
      <c r="C178">
        <f t="shared" si="20"/>
        <v>152.64780487804819</v>
      </c>
      <c r="D178">
        <f t="shared" si="18"/>
        <v>246.1059088766342</v>
      </c>
      <c r="E178">
        <f>MIN(VLOOKUP(C177,Gearing!$A$2:$G$7,2,TRUE)+1,5)</f>
        <v>5</v>
      </c>
      <c r="F178">
        <f>Misc!$B$4*Misc!$B$5*VLOOKUP(E178,Gearing!$B$2:$G$7,5,FALSE)/Misc!$B$2</f>
        <v>8966220.9668758679</v>
      </c>
      <c r="G178">
        <f t="shared" si="15"/>
        <v>4.1449501497269896</v>
      </c>
      <c r="H178">
        <f t="shared" si="16"/>
        <v>341.46341463414501</v>
      </c>
    </row>
    <row r="179" spans="1:8" x14ac:dyDescent="0.25">
      <c r="A179">
        <f t="shared" si="19"/>
        <v>44</v>
      </c>
      <c r="B179">
        <f>MIN((F178-$K$5*B177+$K$6*B178)/$K$7,2*$K$1*Gearing!$A$7+B177)</f>
        <v>6716.5034146341395</v>
      </c>
      <c r="C179">
        <f t="shared" si="20"/>
        <v>152.64780487804819</v>
      </c>
      <c r="D179">
        <f t="shared" si="18"/>
        <v>-246.1059088766342</v>
      </c>
      <c r="E179">
        <f>MIN(VLOOKUP(C178,Gearing!$A$2:$G$7,2,TRUE)+1,5)</f>
        <v>5</v>
      </c>
      <c r="F179">
        <f>Misc!$B$4*Misc!$B$5*VLOOKUP(E179,Gearing!$B$2:$G$7,5,FALSE)/Misc!$B$2</f>
        <v>8966220.9668758679</v>
      </c>
      <c r="G179">
        <f t="shared" si="15"/>
        <v>4.1734417344173398</v>
      </c>
      <c r="H179">
        <f t="shared" si="16"/>
        <v>341.46341463414501</v>
      </c>
    </row>
    <row r="180" spans="1:8" x14ac:dyDescent="0.25">
      <c r="A180">
        <f t="shared" si="19"/>
        <v>44.25</v>
      </c>
      <c r="B180">
        <f>MIN((F179-$K$5*B178+$K$6*B179)/$K$7,2*$K$1*Gearing!$A$7+B178)</f>
        <v>6746.9745562012567</v>
      </c>
      <c r="C180">
        <f t="shared" si="20"/>
        <v>152.64780487804819</v>
      </c>
      <c r="D180">
        <f t="shared" si="18"/>
        <v>246.1059088766342</v>
      </c>
      <c r="E180">
        <f>MIN(VLOOKUP(C179,Gearing!$A$2:$G$7,2,TRUE)+1,5)</f>
        <v>5</v>
      </c>
      <c r="F180">
        <f>Misc!$B$4*Misc!$B$5*VLOOKUP(E180,Gearing!$B$2:$G$7,5,FALSE)/Misc!$B$2</f>
        <v>8966220.9668758679</v>
      </c>
      <c r="G180">
        <f t="shared" si="15"/>
        <v>4.1923756239817322</v>
      </c>
      <c r="H180">
        <f t="shared" si="16"/>
        <v>341.46341463414501</v>
      </c>
    </row>
    <row r="181" spans="1:8" x14ac:dyDescent="0.25">
      <c r="A181">
        <f t="shared" si="19"/>
        <v>44.5</v>
      </c>
      <c r="B181">
        <f>MIN((F180-$K$5*B179+$K$6*B180)/$K$7,2*$K$1*Gearing!$A$7+B179)</f>
        <v>6792.8273170731636</v>
      </c>
      <c r="C181">
        <f t="shared" si="20"/>
        <v>152.64780487804819</v>
      </c>
      <c r="D181">
        <f t="shared" si="18"/>
        <v>-246.1059088766342</v>
      </c>
      <c r="E181">
        <f>MIN(VLOOKUP(C180,Gearing!$A$2:$G$7,2,TRUE)+1,5)</f>
        <v>5</v>
      </c>
      <c r="F181">
        <f>Misc!$B$4*Misc!$B$5*VLOOKUP(E181,Gearing!$B$2:$G$7,5,FALSE)/Misc!$B$2</f>
        <v>8966220.9668758679</v>
      </c>
      <c r="G181">
        <f t="shared" si="15"/>
        <v>4.2208672086720824</v>
      </c>
      <c r="H181">
        <f t="shared" si="16"/>
        <v>341.46341463414501</v>
      </c>
    </row>
    <row r="182" spans="1:8" x14ac:dyDescent="0.25">
      <c r="A182">
        <f t="shared" si="19"/>
        <v>44.75</v>
      </c>
      <c r="B182">
        <f>MIN((F181-$K$5*B180+$K$6*B181)/$K$7,2*$K$1*Gearing!$A$7+B180)</f>
        <v>6823.2984586402808</v>
      </c>
      <c r="C182">
        <f t="shared" si="20"/>
        <v>152.64780487804819</v>
      </c>
      <c r="D182">
        <f t="shared" si="18"/>
        <v>246.1059088766342</v>
      </c>
      <c r="E182">
        <f>MIN(VLOOKUP(C181,Gearing!$A$2:$G$7,2,TRUE)+1,5)</f>
        <v>5</v>
      </c>
      <c r="F182">
        <f>Misc!$B$4*Misc!$B$5*VLOOKUP(E182,Gearing!$B$2:$G$7,5,FALSE)/Misc!$B$2</f>
        <v>8966220.9668758679</v>
      </c>
      <c r="G182">
        <f t="shared" si="15"/>
        <v>4.239801098236474</v>
      </c>
      <c r="H182">
        <f t="shared" si="16"/>
        <v>341.46341463414501</v>
      </c>
    </row>
    <row r="183" spans="1:8" x14ac:dyDescent="0.25">
      <c r="A183">
        <f t="shared" si="19"/>
        <v>45</v>
      </c>
      <c r="B183">
        <f>MIN((F182-$K$5*B181+$K$6*B182)/$K$7,2*$K$1*Gearing!$A$7+B181)</f>
        <v>6869.1512195121877</v>
      </c>
      <c r="C183">
        <f t="shared" si="20"/>
        <v>152.64780487804819</v>
      </c>
      <c r="D183">
        <f t="shared" si="18"/>
        <v>-246.1059088766342</v>
      </c>
      <c r="E183">
        <f>MIN(VLOOKUP(C182,Gearing!$A$2:$G$7,2,TRUE)+1,5)</f>
        <v>5</v>
      </c>
      <c r="F183">
        <f>Misc!$B$4*Misc!$B$5*VLOOKUP(E183,Gearing!$B$2:$G$7,5,FALSE)/Misc!$B$2</f>
        <v>8966220.9668758679</v>
      </c>
      <c r="G183">
        <f t="shared" si="15"/>
        <v>4.2682926829268242</v>
      </c>
      <c r="H183">
        <f t="shared" si="16"/>
        <v>341.46341463414501</v>
      </c>
    </row>
    <row r="184" spans="1:8" x14ac:dyDescent="0.25">
      <c r="A184">
        <f t="shared" si="19"/>
        <v>45.25</v>
      </c>
      <c r="B184">
        <f>MIN((F183-$K$5*B182+$K$6*B183)/$K$7,2*$K$1*Gearing!$A$7+B182)</f>
        <v>6899.6223610793049</v>
      </c>
      <c r="C184">
        <f t="shared" si="20"/>
        <v>152.64780487804819</v>
      </c>
      <c r="D184">
        <f t="shared" si="18"/>
        <v>246.1059088766342</v>
      </c>
      <c r="E184">
        <f>MIN(VLOOKUP(C183,Gearing!$A$2:$G$7,2,TRUE)+1,5)</f>
        <v>5</v>
      </c>
      <c r="F184">
        <f>Misc!$B$4*Misc!$B$5*VLOOKUP(E184,Gearing!$B$2:$G$7,5,FALSE)/Misc!$B$2</f>
        <v>8966220.9668758679</v>
      </c>
      <c r="G184">
        <f t="shared" si="15"/>
        <v>4.2872265724912166</v>
      </c>
      <c r="H184">
        <f t="shared" si="16"/>
        <v>341.46341463414501</v>
      </c>
    </row>
    <row r="185" spans="1:8" x14ac:dyDescent="0.25">
      <c r="A185">
        <f t="shared" si="19"/>
        <v>45.5</v>
      </c>
      <c r="B185">
        <f>MIN((F184-$K$5*B183+$K$6*B184)/$K$7,2*$K$1*Gearing!$A$7+B183)</f>
        <v>6945.4751219512118</v>
      </c>
      <c r="C185">
        <f t="shared" si="20"/>
        <v>152.64780487804819</v>
      </c>
      <c r="D185">
        <f t="shared" si="18"/>
        <v>-246.1059088766342</v>
      </c>
      <c r="E185">
        <f>MIN(VLOOKUP(C184,Gearing!$A$2:$G$7,2,TRUE)+1,5)</f>
        <v>5</v>
      </c>
      <c r="F185">
        <f>Misc!$B$4*Misc!$B$5*VLOOKUP(E185,Gearing!$B$2:$G$7,5,FALSE)/Misc!$B$2</f>
        <v>8966220.9668758679</v>
      </c>
      <c r="G185">
        <f t="shared" si="15"/>
        <v>4.3157181571815668</v>
      </c>
      <c r="H185">
        <f t="shared" si="16"/>
        <v>341.46341463414501</v>
      </c>
    </row>
    <row r="186" spans="1:8" x14ac:dyDescent="0.25">
      <c r="A186">
        <f t="shared" si="19"/>
        <v>45.75</v>
      </c>
      <c r="B186">
        <f>MIN((F185-$K$5*B184+$K$6*B185)/$K$7,2*$K$1*Gearing!$A$7+B184)</f>
        <v>6975.946263518329</v>
      </c>
      <c r="C186">
        <f t="shared" si="20"/>
        <v>152.64780487804819</v>
      </c>
      <c r="D186">
        <f t="shared" si="18"/>
        <v>246.1059088766342</v>
      </c>
      <c r="E186">
        <f>MIN(VLOOKUP(C185,Gearing!$A$2:$G$7,2,TRUE)+1,5)</f>
        <v>5</v>
      </c>
      <c r="F186">
        <f>Misc!$B$4*Misc!$B$5*VLOOKUP(E186,Gearing!$B$2:$G$7,5,FALSE)/Misc!$B$2</f>
        <v>8966220.9668758679</v>
      </c>
      <c r="G186">
        <f t="shared" si="15"/>
        <v>4.3346520467459593</v>
      </c>
      <c r="H186">
        <f t="shared" si="16"/>
        <v>341.46341463414501</v>
      </c>
    </row>
    <row r="187" spans="1:8" x14ac:dyDescent="0.25">
      <c r="A187">
        <f t="shared" si="19"/>
        <v>46</v>
      </c>
      <c r="B187">
        <f>MIN((F186-$K$5*B185+$K$6*B186)/$K$7,2*$K$1*Gearing!$A$7+B185)</f>
        <v>7021.7990243902359</v>
      </c>
      <c r="C187">
        <f t="shared" si="20"/>
        <v>152.64780487804819</v>
      </c>
      <c r="D187">
        <f t="shared" si="18"/>
        <v>-246.1059088766342</v>
      </c>
      <c r="E187">
        <f>MIN(VLOOKUP(C186,Gearing!$A$2:$G$7,2,TRUE)+1,5)</f>
        <v>5</v>
      </c>
      <c r="F187">
        <f>Misc!$B$4*Misc!$B$5*VLOOKUP(E187,Gearing!$B$2:$G$7,5,FALSE)/Misc!$B$2</f>
        <v>8966220.9668758679</v>
      </c>
      <c r="G187">
        <f t="shared" si="15"/>
        <v>4.3631436314363095</v>
      </c>
      <c r="H187">
        <f t="shared" si="16"/>
        <v>341.46341463414501</v>
      </c>
    </row>
    <row r="188" spans="1:8" x14ac:dyDescent="0.25">
      <c r="A188">
        <f t="shared" si="19"/>
        <v>46.25</v>
      </c>
      <c r="B188">
        <f>MIN((F187-$K$5*B186+$K$6*B187)/$K$7,2*$K$1*Gearing!$A$7+B186)</f>
        <v>7052.2701659573531</v>
      </c>
      <c r="C188">
        <f t="shared" si="20"/>
        <v>152.64780487804819</v>
      </c>
      <c r="D188">
        <f t="shared" si="18"/>
        <v>246.1059088766342</v>
      </c>
      <c r="E188">
        <f>MIN(VLOOKUP(C187,Gearing!$A$2:$G$7,2,TRUE)+1,5)</f>
        <v>5</v>
      </c>
      <c r="F188">
        <f>Misc!$B$4*Misc!$B$5*VLOOKUP(E188,Gearing!$B$2:$G$7,5,FALSE)/Misc!$B$2</f>
        <v>8966220.9668758679</v>
      </c>
      <c r="G188">
        <f t="shared" si="15"/>
        <v>4.3820775210007019</v>
      </c>
      <c r="H188">
        <f t="shared" si="16"/>
        <v>341.46341463414501</v>
      </c>
    </row>
    <row r="189" spans="1:8" x14ac:dyDescent="0.25">
      <c r="A189">
        <f t="shared" si="19"/>
        <v>46.5</v>
      </c>
      <c r="B189">
        <f>MIN((F188-$K$5*B187+$K$6*B188)/$K$7,2*$K$1*Gearing!$A$7+B187)</f>
        <v>7098.12292682926</v>
      </c>
      <c r="C189">
        <f t="shared" si="20"/>
        <v>152.64780487804819</v>
      </c>
      <c r="D189">
        <f t="shared" si="18"/>
        <v>-246.1059088766342</v>
      </c>
      <c r="E189">
        <f>MIN(VLOOKUP(C188,Gearing!$A$2:$G$7,2,TRUE)+1,5)</f>
        <v>5</v>
      </c>
      <c r="F189">
        <f>Misc!$B$4*Misc!$B$5*VLOOKUP(E189,Gearing!$B$2:$G$7,5,FALSE)/Misc!$B$2</f>
        <v>8966220.9668758679</v>
      </c>
      <c r="G189">
        <f t="shared" si="15"/>
        <v>4.4105691056910512</v>
      </c>
      <c r="H189">
        <f t="shared" si="16"/>
        <v>341.46341463414501</v>
      </c>
    </row>
    <row r="190" spans="1:8" x14ac:dyDescent="0.25">
      <c r="A190">
        <f t="shared" si="19"/>
        <v>46.75</v>
      </c>
      <c r="B190">
        <f>MIN((F189-$K$5*B188+$K$6*B189)/$K$7,2*$K$1*Gearing!$A$7+B188)</f>
        <v>7128.5940683963772</v>
      </c>
      <c r="C190">
        <f t="shared" si="20"/>
        <v>152.64780487804819</v>
      </c>
      <c r="D190">
        <f t="shared" si="18"/>
        <v>246.1059088766342</v>
      </c>
      <c r="E190">
        <f>MIN(VLOOKUP(C189,Gearing!$A$2:$G$7,2,TRUE)+1,5)</f>
        <v>5</v>
      </c>
      <c r="F190">
        <f>Misc!$B$4*Misc!$B$5*VLOOKUP(E190,Gearing!$B$2:$G$7,5,FALSE)/Misc!$B$2</f>
        <v>8966220.9668758679</v>
      </c>
      <c r="G190">
        <f t="shared" si="15"/>
        <v>4.4295029952554437</v>
      </c>
      <c r="H190">
        <f t="shared" si="16"/>
        <v>341.46341463414501</v>
      </c>
    </row>
    <row r="191" spans="1:8" x14ac:dyDescent="0.25">
      <c r="A191">
        <f t="shared" si="19"/>
        <v>47</v>
      </c>
      <c r="B191">
        <f>MIN((F190-$K$5*B189+$K$6*B190)/$K$7,2*$K$1*Gearing!$A$7+B189)</f>
        <v>7174.4468292682841</v>
      </c>
      <c r="C191">
        <f t="shared" si="20"/>
        <v>152.64780487804819</v>
      </c>
      <c r="D191">
        <f t="shared" si="18"/>
        <v>-246.1059088766342</v>
      </c>
      <c r="E191">
        <f>MIN(VLOOKUP(C190,Gearing!$A$2:$G$7,2,TRUE)+1,5)</f>
        <v>5</v>
      </c>
      <c r="F191">
        <f>Misc!$B$4*Misc!$B$5*VLOOKUP(E191,Gearing!$B$2:$G$7,5,FALSE)/Misc!$B$2</f>
        <v>8966220.9668758679</v>
      </c>
      <c r="G191">
        <f t="shared" si="15"/>
        <v>4.4579945799457947</v>
      </c>
      <c r="H191">
        <f t="shared" si="16"/>
        <v>341.46341463414501</v>
      </c>
    </row>
    <row r="192" spans="1:8" x14ac:dyDescent="0.25">
      <c r="A192">
        <f t="shared" si="19"/>
        <v>47.25</v>
      </c>
      <c r="B192">
        <f>MIN((F191-$K$5*B190+$K$6*B191)/$K$7,2*$K$1*Gearing!$A$7+B190)</f>
        <v>7204.9179708354013</v>
      </c>
      <c r="C192">
        <f t="shared" si="20"/>
        <v>152.64780487804819</v>
      </c>
      <c r="D192">
        <f t="shared" si="18"/>
        <v>246.1059088766342</v>
      </c>
      <c r="E192">
        <f>MIN(VLOOKUP(C191,Gearing!$A$2:$G$7,2,TRUE)+1,5)</f>
        <v>5</v>
      </c>
      <c r="F192">
        <f>Misc!$B$4*Misc!$B$5*VLOOKUP(E192,Gearing!$B$2:$G$7,5,FALSE)/Misc!$B$2</f>
        <v>8966220.9668758679</v>
      </c>
      <c r="G192">
        <f t="shared" si="15"/>
        <v>4.4769284695101863</v>
      </c>
      <c r="H192">
        <f t="shared" si="16"/>
        <v>341.46341463414501</v>
      </c>
    </row>
    <row r="193" spans="1:8" x14ac:dyDescent="0.25">
      <c r="A193">
        <f t="shared" si="19"/>
        <v>47.5</v>
      </c>
      <c r="B193">
        <f>MIN((F192-$K$5*B191+$K$6*B192)/$K$7,2*$K$1*Gearing!$A$7+B191)</f>
        <v>7250.7707317073082</v>
      </c>
      <c r="C193">
        <f t="shared" si="20"/>
        <v>152.64780487804819</v>
      </c>
      <c r="D193">
        <f t="shared" si="18"/>
        <v>-246.1059088766342</v>
      </c>
      <c r="E193">
        <f>MIN(VLOOKUP(C192,Gearing!$A$2:$G$7,2,TRUE)+1,5)</f>
        <v>5</v>
      </c>
      <c r="F193">
        <f>Misc!$B$4*Misc!$B$5*VLOOKUP(E193,Gearing!$B$2:$G$7,5,FALSE)/Misc!$B$2</f>
        <v>8966220.9668758679</v>
      </c>
      <c r="G193">
        <f t="shared" si="15"/>
        <v>4.5054200542005365</v>
      </c>
      <c r="H193">
        <f t="shared" si="16"/>
        <v>341.46341463414501</v>
      </c>
    </row>
    <row r="194" spans="1:8" x14ac:dyDescent="0.25">
      <c r="A194">
        <f t="shared" si="19"/>
        <v>47.75</v>
      </c>
      <c r="B194">
        <f>MIN((F193-$K$5*B192+$K$6*B193)/$K$7,2*$K$1*Gearing!$A$7+B192)</f>
        <v>7281.2418732744254</v>
      </c>
      <c r="C194">
        <f t="shared" si="20"/>
        <v>152.64780487804819</v>
      </c>
      <c r="D194">
        <f t="shared" si="18"/>
        <v>246.1059088766342</v>
      </c>
      <c r="E194">
        <f>MIN(VLOOKUP(C193,Gearing!$A$2:$G$7,2,TRUE)+1,5)</f>
        <v>5</v>
      </c>
      <c r="F194">
        <f>Misc!$B$4*Misc!$B$5*VLOOKUP(E194,Gearing!$B$2:$G$7,5,FALSE)/Misc!$B$2</f>
        <v>8966220.9668758679</v>
      </c>
      <c r="G194">
        <f t="shared" si="15"/>
        <v>4.5243539437649281</v>
      </c>
      <c r="H194">
        <f t="shared" si="16"/>
        <v>341.46341463414501</v>
      </c>
    </row>
    <row r="195" spans="1:8" x14ac:dyDescent="0.25">
      <c r="A195">
        <f t="shared" si="19"/>
        <v>48</v>
      </c>
      <c r="B195">
        <f>MIN((F194-$K$5*B193+$K$6*B194)/$K$7,2*$K$1*Gearing!$A$7+B193)</f>
        <v>7327.0946341463323</v>
      </c>
      <c r="C195">
        <f t="shared" si="20"/>
        <v>152.64780487804819</v>
      </c>
      <c r="D195">
        <f t="shared" si="18"/>
        <v>-246.1059088766342</v>
      </c>
      <c r="E195">
        <f>MIN(VLOOKUP(C194,Gearing!$A$2:$G$7,2,TRUE)+1,5)</f>
        <v>5</v>
      </c>
      <c r="F195">
        <f>Misc!$B$4*Misc!$B$5*VLOOKUP(E195,Gearing!$B$2:$G$7,5,FALSE)/Misc!$B$2</f>
        <v>8966220.9668758679</v>
      </c>
      <c r="G195">
        <f t="shared" ref="G195:G258" si="21">CONVERT(B195,$B$1,$G$1)</f>
        <v>4.5528455284552791</v>
      </c>
      <c r="H195">
        <f t="shared" ref="H195:H258" si="22">CONVERT(C195,$C$1,$H$1)</f>
        <v>341.46341463414501</v>
      </c>
    </row>
    <row r="196" spans="1:8" x14ac:dyDescent="0.25">
      <c r="A196">
        <f t="shared" si="19"/>
        <v>48.25</v>
      </c>
      <c r="B196">
        <f>MIN((F195-$K$5*B194+$K$6*B195)/$K$7,2*$K$1*Gearing!$A$7+B194)</f>
        <v>7357.5657757134495</v>
      </c>
      <c r="C196">
        <f t="shared" si="20"/>
        <v>152.64780487804819</v>
      </c>
      <c r="D196">
        <f t="shared" si="18"/>
        <v>246.1059088766342</v>
      </c>
      <c r="E196">
        <f>MIN(VLOOKUP(C195,Gearing!$A$2:$G$7,2,TRUE)+1,5)</f>
        <v>5</v>
      </c>
      <c r="F196">
        <f>Misc!$B$4*Misc!$B$5*VLOOKUP(E196,Gearing!$B$2:$G$7,5,FALSE)/Misc!$B$2</f>
        <v>8966220.9668758679</v>
      </c>
      <c r="G196">
        <f t="shared" si="21"/>
        <v>4.5717794180196716</v>
      </c>
      <c r="H196">
        <f t="shared" si="22"/>
        <v>341.46341463414501</v>
      </c>
    </row>
    <row r="197" spans="1:8" x14ac:dyDescent="0.25">
      <c r="A197">
        <f t="shared" si="19"/>
        <v>48.5</v>
      </c>
      <c r="B197">
        <f>MIN((F196-$K$5*B195+$K$6*B196)/$K$7,2*$K$1*Gearing!$A$7+B195)</f>
        <v>7403.4185365853564</v>
      </c>
      <c r="C197">
        <f t="shared" ref="C197:C260" si="23">(B198-B196)/2/$K$1</f>
        <v>152.64780487804819</v>
      </c>
      <c r="D197">
        <f t="shared" si="18"/>
        <v>-246.1059088766342</v>
      </c>
      <c r="E197">
        <f>MIN(VLOOKUP(C196,Gearing!$A$2:$G$7,2,TRUE)+1,5)</f>
        <v>5</v>
      </c>
      <c r="F197">
        <f>Misc!$B$4*Misc!$B$5*VLOOKUP(E197,Gearing!$B$2:$G$7,5,FALSE)/Misc!$B$2</f>
        <v>8966220.9668758679</v>
      </c>
      <c r="G197">
        <f t="shared" si="21"/>
        <v>4.6002710027100209</v>
      </c>
      <c r="H197">
        <f t="shared" si="22"/>
        <v>341.46341463414501</v>
      </c>
    </row>
    <row r="198" spans="1:8" x14ac:dyDescent="0.25">
      <c r="A198">
        <f t="shared" si="19"/>
        <v>48.75</v>
      </c>
      <c r="B198">
        <f>MIN((F197-$K$5*B196+$K$6*B197)/$K$7,2*$K$1*Gearing!$A$7+B196)</f>
        <v>7433.8896781524736</v>
      </c>
      <c r="C198">
        <f t="shared" si="23"/>
        <v>152.64780487804819</v>
      </c>
      <c r="D198">
        <f t="shared" si="18"/>
        <v>246.1059088766342</v>
      </c>
      <c r="E198">
        <f>MIN(VLOOKUP(C197,Gearing!$A$2:$G$7,2,TRUE)+1,5)</f>
        <v>5</v>
      </c>
      <c r="F198">
        <f>Misc!$B$4*Misc!$B$5*VLOOKUP(E198,Gearing!$B$2:$G$7,5,FALSE)/Misc!$B$2</f>
        <v>8966220.9668758679</v>
      </c>
      <c r="G198">
        <f t="shared" si="21"/>
        <v>4.6192048922744133</v>
      </c>
      <c r="H198">
        <f t="shared" si="22"/>
        <v>341.46341463414501</v>
      </c>
    </row>
    <row r="199" spans="1:8" x14ac:dyDescent="0.25">
      <c r="A199">
        <f t="shared" si="19"/>
        <v>49</v>
      </c>
      <c r="B199">
        <f>MIN((F198-$K$5*B197+$K$6*B198)/$K$7,2*$K$1*Gearing!$A$7+B197)</f>
        <v>7479.7424390243805</v>
      </c>
      <c r="C199">
        <f t="shared" si="23"/>
        <v>152.64780487804819</v>
      </c>
      <c r="D199">
        <f t="shared" si="18"/>
        <v>-246.1059088766342</v>
      </c>
      <c r="E199">
        <f>MIN(VLOOKUP(C198,Gearing!$A$2:$G$7,2,TRUE)+1,5)</f>
        <v>5</v>
      </c>
      <c r="F199">
        <f>Misc!$B$4*Misc!$B$5*VLOOKUP(E199,Gearing!$B$2:$G$7,5,FALSE)/Misc!$B$2</f>
        <v>8966220.9668758679</v>
      </c>
      <c r="G199">
        <f t="shared" si="21"/>
        <v>4.6476964769647644</v>
      </c>
      <c r="H199">
        <f t="shared" si="22"/>
        <v>341.46341463414501</v>
      </c>
    </row>
    <row r="200" spans="1:8" x14ac:dyDescent="0.25">
      <c r="A200">
        <f t="shared" si="19"/>
        <v>49.25</v>
      </c>
      <c r="B200">
        <f>MIN((F199-$K$5*B198+$K$6*B199)/$K$7,2*$K$1*Gearing!$A$7+B198)</f>
        <v>7510.2135805914977</v>
      </c>
      <c r="C200">
        <f t="shared" si="23"/>
        <v>152.64780487804819</v>
      </c>
      <c r="D200">
        <f t="shared" si="18"/>
        <v>246.1059088766342</v>
      </c>
      <c r="E200">
        <f>MIN(VLOOKUP(C199,Gearing!$A$2:$G$7,2,TRUE)+1,5)</f>
        <v>5</v>
      </c>
      <c r="F200">
        <f>Misc!$B$4*Misc!$B$5*VLOOKUP(E200,Gearing!$B$2:$G$7,5,FALSE)/Misc!$B$2</f>
        <v>8966220.9668758679</v>
      </c>
      <c r="G200">
        <f t="shared" si="21"/>
        <v>4.666630366529156</v>
      </c>
      <c r="H200">
        <f t="shared" si="22"/>
        <v>341.46341463414501</v>
      </c>
    </row>
    <row r="201" spans="1:8" x14ac:dyDescent="0.25">
      <c r="A201">
        <f t="shared" si="19"/>
        <v>49.5</v>
      </c>
      <c r="B201">
        <f>MIN((F200-$K$5*B199+$K$6*B200)/$K$7,2*$K$1*Gearing!$A$7+B199)</f>
        <v>7556.0663414634046</v>
      </c>
      <c r="C201">
        <f t="shared" si="23"/>
        <v>152.64780487804819</v>
      </c>
      <c r="D201">
        <f t="shared" si="18"/>
        <v>-246.1059088766342</v>
      </c>
      <c r="E201">
        <f>MIN(VLOOKUP(C200,Gearing!$A$2:$G$7,2,TRUE)+1,5)</f>
        <v>5</v>
      </c>
      <c r="F201">
        <f>Misc!$B$4*Misc!$B$5*VLOOKUP(E201,Gearing!$B$2:$G$7,5,FALSE)/Misc!$B$2</f>
        <v>8966220.9668758679</v>
      </c>
      <c r="G201">
        <f t="shared" si="21"/>
        <v>4.6951219512195062</v>
      </c>
      <c r="H201">
        <f t="shared" si="22"/>
        <v>341.46341463414501</v>
      </c>
    </row>
    <row r="202" spans="1:8" x14ac:dyDescent="0.25">
      <c r="A202">
        <f t="shared" si="19"/>
        <v>49.75</v>
      </c>
      <c r="B202">
        <f>MIN((F201-$K$5*B200+$K$6*B201)/$K$7,2*$K$1*Gearing!$A$7+B200)</f>
        <v>7586.5374830305218</v>
      </c>
      <c r="C202">
        <f t="shared" si="23"/>
        <v>152.64780487804819</v>
      </c>
      <c r="D202">
        <f t="shared" si="18"/>
        <v>246.1059088766342</v>
      </c>
      <c r="E202">
        <f>MIN(VLOOKUP(C201,Gearing!$A$2:$G$7,2,TRUE)+1,5)</f>
        <v>5</v>
      </c>
      <c r="F202">
        <f>Misc!$B$4*Misc!$B$5*VLOOKUP(E202,Gearing!$B$2:$G$7,5,FALSE)/Misc!$B$2</f>
        <v>8966220.9668758679</v>
      </c>
      <c r="G202">
        <f t="shared" si="21"/>
        <v>4.7140558407838986</v>
      </c>
      <c r="H202">
        <f t="shared" si="22"/>
        <v>341.46341463414501</v>
      </c>
    </row>
    <row r="203" spans="1:8" x14ac:dyDescent="0.25">
      <c r="A203">
        <f t="shared" si="19"/>
        <v>50</v>
      </c>
      <c r="B203">
        <f>MIN((F202-$K$5*B201+$K$6*B202)/$K$7,2*$K$1*Gearing!$A$7+B201)</f>
        <v>7632.3902439024287</v>
      </c>
      <c r="C203">
        <f t="shared" si="23"/>
        <v>152.64780487804819</v>
      </c>
      <c r="D203">
        <f t="shared" si="18"/>
        <v>-246.1059088766342</v>
      </c>
      <c r="E203">
        <f>MIN(VLOOKUP(C202,Gearing!$A$2:$G$7,2,TRUE)+1,5)</f>
        <v>5</v>
      </c>
      <c r="F203">
        <f>Misc!$B$4*Misc!$B$5*VLOOKUP(E203,Gearing!$B$2:$G$7,5,FALSE)/Misc!$B$2</f>
        <v>8966220.9668758679</v>
      </c>
      <c r="G203">
        <f t="shared" si="21"/>
        <v>4.7425474254742479</v>
      </c>
      <c r="H203">
        <f t="shared" si="22"/>
        <v>341.46341463414501</v>
      </c>
    </row>
    <row r="204" spans="1:8" x14ac:dyDescent="0.25">
      <c r="A204">
        <f t="shared" si="19"/>
        <v>50.25</v>
      </c>
      <c r="B204">
        <f>MIN((F203-$K$5*B202+$K$6*B203)/$K$7,2*$K$1*Gearing!$A$7+B202)</f>
        <v>7662.8613854695459</v>
      </c>
      <c r="C204">
        <f t="shared" si="23"/>
        <v>152.64780487804819</v>
      </c>
      <c r="D204">
        <f t="shared" si="18"/>
        <v>246.1059088766342</v>
      </c>
      <c r="E204">
        <f>MIN(VLOOKUP(C203,Gearing!$A$2:$G$7,2,TRUE)+1,5)</f>
        <v>5</v>
      </c>
      <c r="F204">
        <f>Misc!$B$4*Misc!$B$5*VLOOKUP(E204,Gearing!$B$2:$G$7,5,FALSE)/Misc!$B$2</f>
        <v>8966220.9668758679</v>
      </c>
      <c r="G204">
        <f t="shared" si="21"/>
        <v>4.7614813150386404</v>
      </c>
      <c r="H204">
        <f t="shared" si="22"/>
        <v>341.46341463414501</v>
      </c>
    </row>
    <row r="205" spans="1:8" x14ac:dyDescent="0.25">
      <c r="A205">
        <f t="shared" si="19"/>
        <v>50.5</v>
      </c>
      <c r="B205">
        <f>MIN((F204-$K$5*B203+$K$6*B204)/$K$7,2*$K$1*Gearing!$A$7+B203)</f>
        <v>7708.7141463414528</v>
      </c>
      <c r="C205">
        <f t="shared" si="23"/>
        <v>152.64780487804819</v>
      </c>
      <c r="D205">
        <f t="shared" si="18"/>
        <v>-246.1059088766342</v>
      </c>
      <c r="E205">
        <f>MIN(VLOOKUP(C204,Gearing!$A$2:$G$7,2,TRUE)+1,5)</f>
        <v>5</v>
      </c>
      <c r="F205">
        <f>Misc!$B$4*Misc!$B$5*VLOOKUP(E205,Gearing!$B$2:$G$7,5,FALSE)/Misc!$B$2</f>
        <v>8966220.9668758679</v>
      </c>
      <c r="G205">
        <f t="shared" si="21"/>
        <v>4.7899728997289905</v>
      </c>
      <c r="H205">
        <f t="shared" si="22"/>
        <v>341.46341463414501</v>
      </c>
    </row>
    <row r="206" spans="1:8" x14ac:dyDescent="0.25">
      <c r="A206">
        <f t="shared" si="19"/>
        <v>50.75</v>
      </c>
      <c r="B206">
        <f>MIN((F205-$K$5*B204+$K$6*B205)/$K$7,2*$K$1*Gearing!$A$7+B204)</f>
        <v>7739.18528790857</v>
      </c>
      <c r="C206">
        <f t="shared" si="23"/>
        <v>152.64780487804819</v>
      </c>
      <c r="D206">
        <f t="shared" si="18"/>
        <v>246.1059088766342</v>
      </c>
      <c r="E206">
        <f>MIN(VLOOKUP(C205,Gearing!$A$2:$G$7,2,TRUE)+1,5)</f>
        <v>5</v>
      </c>
      <c r="F206">
        <f>Misc!$B$4*Misc!$B$5*VLOOKUP(E206,Gearing!$B$2:$G$7,5,FALSE)/Misc!$B$2</f>
        <v>8966220.9668758679</v>
      </c>
      <c r="G206">
        <f t="shared" si="21"/>
        <v>4.808906789293383</v>
      </c>
      <c r="H206">
        <f t="shared" si="22"/>
        <v>341.46341463414501</v>
      </c>
    </row>
    <row r="207" spans="1:8" x14ac:dyDescent="0.25">
      <c r="A207">
        <f t="shared" si="19"/>
        <v>51</v>
      </c>
      <c r="B207">
        <f>MIN((F206-$K$5*B205+$K$6*B206)/$K$7,2*$K$1*Gearing!$A$7+B205)</f>
        <v>7785.0380487804769</v>
      </c>
      <c r="C207">
        <f t="shared" si="23"/>
        <v>152.64780487804819</v>
      </c>
      <c r="D207">
        <f t="shared" si="18"/>
        <v>-246.1059088766342</v>
      </c>
      <c r="E207">
        <f>MIN(VLOOKUP(C206,Gearing!$A$2:$G$7,2,TRUE)+1,5)</f>
        <v>5</v>
      </c>
      <c r="F207">
        <f>Misc!$B$4*Misc!$B$5*VLOOKUP(E207,Gearing!$B$2:$G$7,5,FALSE)/Misc!$B$2</f>
        <v>8966220.9668758679</v>
      </c>
      <c r="G207">
        <f t="shared" si="21"/>
        <v>4.8373983739837332</v>
      </c>
      <c r="H207">
        <f t="shared" si="22"/>
        <v>341.46341463414501</v>
      </c>
    </row>
    <row r="208" spans="1:8" x14ac:dyDescent="0.25">
      <c r="A208">
        <f t="shared" si="19"/>
        <v>51.25</v>
      </c>
      <c r="B208">
        <f>MIN((F207-$K$5*B206+$K$6*B207)/$K$7,2*$K$1*Gearing!$A$7+B206)</f>
        <v>7815.5091903475941</v>
      </c>
      <c r="C208">
        <f t="shared" si="23"/>
        <v>152.64780487804819</v>
      </c>
      <c r="D208">
        <f t="shared" si="18"/>
        <v>246.1059088766342</v>
      </c>
      <c r="E208">
        <f>MIN(VLOOKUP(C207,Gearing!$A$2:$G$7,2,TRUE)+1,5)</f>
        <v>5</v>
      </c>
      <c r="F208">
        <f>Misc!$B$4*Misc!$B$5*VLOOKUP(E208,Gearing!$B$2:$G$7,5,FALSE)/Misc!$B$2</f>
        <v>8966220.9668758679</v>
      </c>
      <c r="G208">
        <f t="shared" si="21"/>
        <v>4.8563322635481248</v>
      </c>
      <c r="H208">
        <f t="shared" si="22"/>
        <v>341.46341463414501</v>
      </c>
    </row>
    <row r="209" spans="1:8" x14ac:dyDescent="0.25">
      <c r="A209">
        <f t="shared" si="19"/>
        <v>51.5</v>
      </c>
      <c r="B209">
        <f>MIN((F208-$K$5*B207+$K$6*B208)/$K$7,2*$K$1*Gearing!$A$7+B207)</f>
        <v>7861.361951219501</v>
      </c>
      <c r="C209">
        <f t="shared" si="23"/>
        <v>152.64780487804819</v>
      </c>
      <c r="D209">
        <f t="shared" si="18"/>
        <v>-246.1059088766342</v>
      </c>
      <c r="E209">
        <f>MIN(VLOOKUP(C208,Gearing!$A$2:$G$7,2,TRUE)+1,5)</f>
        <v>5</v>
      </c>
      <c r="F209">
        <f>Misc!$B$4*Misc!$B$5*VLOOKUP(E209,Gearing!$B$2:$G$7,5,FALSE)/Misc!$B$2</f>
        <v>8966220.9668758679</v>
      </c>
      <c r="G209">
        <f t="shared" si="21"/>
        <v>4.8848238482384758</v>
      </c>
      <c r="H209">
        <f t="shared" si="22"/>
        <v>341.46341463414501</v>
      </c>
    </row>
    <row r="210" spans="1:8" x14ac:dyDescent="0.25">
      <c r="A210">
        <f t="shared" si="19"/>
        <v>51.75</v>
      </c>
      <c r="B210">
        <f>MIN((F209-$K$5*B208+$K$6*B209)/$K$7,2*$K$1*Gearing!$A$7+B208)</f>
        <v>7891.8330927866182</v>
      </c>
      <c r="C210">
        <f t="shared" si="23"/>
        <v>152.64780487804819</v>
      </c>
      <c r="D210">
        <f t="shared" si="18"/>
        <v>246.1059088766342</v>
      </c>
      <c r="E210">
        <f>MIN(VLOOKUP(C209,Gearing!$A$2:$G$7,2,TRUE)+1,5)</f>
        <v>5</v>
      </c>
      <c r="F210">
        <f>Misc!$B$4*Misc!$B$5*VLOOKUP(E210,Gearing!$B$2:$G$7,5,FALSE)/Misc!$B$2</f>
        <v>8966220.9668758679</v>
      </c>
      <c r="G210">
        <f t="shared" si="21"/>
        <v>4.9037577378028683</v>
      </c>
      <c r="H210">
        <f t="shared" si="22"/>
        <v>341.46341463414501</v>
      </c>
    </row>
    <row r="211" spans="1:8" x14ac:dyDescent="0.25">
      <c r="A211">
        <f t="shared" si="19"/>
        <v>52</v>
      </c>
      <c r="B211">
        <f>MIN((F210-$K$5*B209+$K$6*B210)/$K$7,2*$K$1*Gearing!$A$7+B209)</f>
        <v>7937.685853658525</v>
      </c>
      <c r="C211">
        <f t="shared" si="23"/>
        <v>152.64780487804819</v>
      </c>
      <c r="D211">
        <f t="shared" si="18"/>
        <v>-246.1059088766342</v>
      </c>
      <c r="E211">
        <f>MIN(VLOOKUP(C210,Gearing!$A$2:$G$7,2,TRUE)+1,5)</f>
        <v>5</v>
      </c>
      <c r="F211">
        <f>Misc!$B$4*Misc!$B$5*VLOOKUP(E211,Gearing!$B$2:$G$7,5,FALSE)/Misc!$B$2</f>
        <v>8966220.9668758679</v>
      </c>
      <c r="G211">
        <f t="shared" si="21"/>
        <v>4.9322493224932176</v>
      </c>
      <c r="H211">
        <f t="shared" si="22"/>
        <v>341.46341463414501</v>
      </c>
    </row>
    <row r="212" spans="1:8" x14ac:dyDescent="0.25">
      <c r="A212">
        <f t="shared" si="19"/>
        <v>52.25</v>
      </c>
      <c r="B212">
        <f>MIN((F211-$K$5*B210+$K$6*B211)/$K$7,2*$K$1*Gearing!$A$7+B210)</f>
        <v>7968.1569952256423</v>
      </c>
      <c r="C212">
        <f t="shared" si="23"/>
        <v>152.64780487804819</v>
      </c>
      <c r="D212">
        <f t="shared" si="18"/>
        <v>246.1059088766342</v>
      </c>
      <c r="E212">
        <f>MIN(VLOOKUP(C211,Gearing!$A$2:$G$7,2,TRUE)+1,5)</f>
        <v>5</v>
      </c>
      <c r="F212">
        <f>Misc!$B$4*Misc!$B$5*VLOOKUP(E212,Gearing!$B$2:$G$7,5,FALSE)/Misc!$B$2</f>
        <v>8966220.9668758679</v>
      </c>
      <c r="G212">
        <f t="shared" si="21"/>
        <v>4.95118321205761</v>
      </c>
      <c r="H212">
        <f t="shared" si="22"/>
        <v>341.46341463414501</v>
      </c>
    </row>
    <row r="213" spans="1:8" x14ac:dyDescent="0.25">
      <c r="A213">
        <f t="shared" si="19"/>
        <v>52.5</v>
      </c>
      <c r="B213">
        <f>MIN((F212-$K$5*B211+$K$6*B212)/$K$7,2*$K$1*Gearing!$A$7+B211)</f>
        <v>8014.0097560975491</v>
      </c>
      <c r="C213">
        <f t="shared" si="23"/>
        <v>152.64780487804819</v>
      </c>
      <c r="D213">
        <f t="shared" si="18"/>
        <v>-246.1059088766342</v>
      </c>
      <c r="E213">
        <f>MIN(VLOOKUP(C212,Gearing!$A$2:$G$7,2,TRUE)+1,5)</f>
        <v>5</v>
      </c>
      <c r="F213">
        <f>Misc!$B$4*Misc!$B$5*VLOOKUP(E213,Gearing!$B$2:$G$7,5,FALSE)/Misc!$B$2</f>
        <v>8966220.9668758679</v>
      </c>
      <c r="G213">
        <f t="shared" si="21"/>
        <v>4.9796747967479593</v>
      </c>
      <c r="H213">
        <f t="shared" si="22"/>
        <v>341.46341463414501</v>
      </c>
    </row>
    <row r="214" spans="1:8" x14ac:dyDescent="0.25">
      <c r="A214">
        <f t="shared" si="19"/>
        <v>52.75</v>
      </c>
      <c r="B214">
        <f>MIN((F213-$K$5*B212+$K$6*B213)/$K$7,2*$K$1*Gearing!$A$7+B212)</f>
        <v>8044.4808976646664</v>
      </c>
      <c r="C214">
        <f t="shared" si="23"/>
        <v>152.64780487804819</v>
      </c>
      <c r="D214">
        <f t="shared" si="18"/>
        <v>246.1059088766342</v>
      </c>
      <c r="E214">
        <f>MIN(VLOOKUP(C213,Gearing!$A$2:$G$7,2,TRUE)+1,5)</f>
        <v>5</v>
      </c>
      <c r="F214">
        <f>Misc!$B$4*Misc!$B$5*VLOOKUP(E214,Gearing!$B$2:$G$7,5,FALSE)/Misc!$B$2</f>
        <v>8966220.9668758679</v>
      </c>
      <c r="G214">
        <f t="shared" si="21"/>
        <v>4.9986086863123518</v>
      </c>
      <c r="H214">
        <f t="shared" si="22"/>
        <v>341.46341463414501</v>
      </c>
    </row>
    <row r="215" spans="1:8" x14ac:dyDescent="0.25">
      <c r="A215">
        <f t="shared" si="19"/>
        <v>53</v>
      </c>
      <c r="B215">
        <f>MIN((F214-$K$5*B213+$K$6*B214)/$K$7,2*$K$1*Gearing!$A$7+B213)</f>
        <v>8090.3336585365732</v>
      </c>
      <c r="C215">
        <f t="shared" si="23"/>
        <v>152.64780487804819</v>
      </c>
      <c r="D215">
        <f t="shared" si="18"/>
        <v>-246.1059088766342</v>
      </c>
      <c r="E215">
        <f>MIN(VLOOKUP(C214,Gearing!$A$2:$G$7,2,TRUE)+1,5)</f>
        <v>5</v>
      </c>
      <c r="F215">
        <f>Misc!$B$4*Misc!$B$5*VLOOKUP(E215,Gearing!$B$2:$G$7,5,FALSE)/Misc!$B$2</f>
        <v>8966220.9668758679</v>
      </c>
      <c r="G215">
        <f t="shared" si="21"/>
        <v>5.0271002710027028</v>
      </c>
      <c r="H215">
        <f t="shared" si="22"/>
        <v>341.46341463414501</v>
      </c>
    </row>
    <row r="216" spans="1:8" x14ac:dyDescent="0.25">
      <c r="A216">
        <f t="shared" si="19"/>
        <v>53.25</v>
      </c>
      <c r="B216">
        <f>MIN((F215-$K$5*B214+$K$6*B215)/$K$7,2*$K$1*Gearing!$A$7+B214)</f>
        <v>8120.8048001036905</v>
      </c>
      <c r="C216">
        <f t="shared" si="23"/>
        <v>152.64780487804819</v>
      </c>
      <c r="D216">
        <f t="shared" si="18"/>
        <v>246.1059088766342</v>
      </c>
      <c r="E216">
        <f>MIN(VLOOKUP(C215,Gearing!$A$2:$G$7,2,TRUE)+1,5)</f>
        <v>5</v>
      </c>
      <c r="F216">
        <f>Misc!$B$4*Misc!$B$5*VLOOKUP(E216,Gearing!$B$2:$G$7,5,FALSE)/Misc!$B$2</f>
        <v>8966220.9668758679</v>
      </c>
      <c r="G216">
        <f t="shared" si="21"/>
        <v>5.0460341605670944</v>
      </c>
      <c r="H216">
        <f t="shared" si="22"/>
        <v>341.46341463414501</v>
      </c>
    </row>
    <row r="217" spans="1:8" x14ac:dyDescent="0.25">
      <c r="A217">
        <f t="shared" si="19"/>
        <v>53.5</v>
      </c>
      <c r="B217">
        <f>MIN((F216-$K$5*B215+$K$6*B216)/$K$7,2*$K$1*Gearing!$A$7+B215)</f>
        <v>8166.6575609755973</v>
      </c>
      <c r="C217">
        <f t="shared" si="23"/>
        <v>152.64780487805001</v>
      </c>
      <c r="D217">
        <f t="shared" si="18"/>
        <v>-246.10590887661965</v>
      </c>
      <c r="E217">
        <f>MIN(VLOOKUP(C216,Gearing!$A$2:$G$7,2,TRUE)+1,5)</f>
        <v>5</v>
      </c>
      <c r="F217">
        <f>Misc!$B$4*Misc!$B$5*VLOOKUP(E217,Gearing!$B$2:$G$7,5,FALSE)/Misc!$B$2</f>
        <v>8966220.9668758679</v>
      </c>
      <c r="G217">
        <f t="shared" si="21"/>
        <v>5.0745257452574446</v>
      </c>
      <c r="H217">
        <f t="shared" si="22"/>
        <v>341.4634146341491</v>
      </c>
    </row>
    <row r="218" spans="1:8" x14ac:dyDescent="0.25">
      <c r="A218">
        <f t="shared" si="19"/>
        <v>53.75</v>
      </c>
      <c r="B218">
        <f>MIN((F217-$K$5*B216+$K$6*B217)/$K$7,2*$K$1*Gearing!$A$7+B216)</f>
        <v>8197.1287025427155</v>
      </c>
      <c r="C218">
        <f t="shared" si="23"/>
        <v>152.64780487805001</v>
      </c>
      <c r="D218">
        <f t="shared" si="18"/>
        <v>246.10590887661965</v>
      </c>
      <c r="E218">
        <f>MIN(VLOOKUP(C217,Gearing!$A$2:$G$7,2,TRUE)+1,5)</f>
        <v>5</v>
      </c>
      <c r="F218">
        <f>Misc!$B$4*Misc!$B$5*VLOOKUP(E218,Gearing!$B$2:$G$7,5,FALSE)/Misc!$B$2</f>
        <v>8966220.9668758679</v>
      </c>
      <c r="G218">
        <f t="shared" si="21"/>
        <v>5.0934596348218379</v>
      </c>
      <c r="H218">
        <f t="shared" si="22"/>
        <v>341.4634146341491</v>
      </c>
    </row>
    <row r="219" spans="1:8" x14ac:dyDescent="0.25">
      <c r="A219">
        <f t="shared" si="19"/>
        <v>54</v>
      </c>
      <c r="B219">
        <f>MIN((F218-$K$5*B217+$K$6*B218)/$K$7,2*$K$1*Gearing!$A$7+B217)</f>
        <v>8242.9814634146223</v>
      </c>
      <c r="C219">
        <f t="shared" si="23"/>
        <v>152.64780487804819</v>
      </c>
      <c r="D219">
        <f t="shared" si="18"/>
        <v>-246.1059088766342</v>
      </c>
      <c r="E219">
        <f>MIN(VLOOKUP(C218,Gearing!$A$2:$G$7,2,TRUE)+1,5)</f>
        <v>5</v>
      </c>
      <c r="F219">
        <f>Misc!$B$4*Misc!$B$5*VLOOKUP(E219,Gearing!$B$2:$G$7,5,FALSE)/Misc!$B$2</f>
        <v>8966220.9668758679</v>
      </c>
      <c r="G219">
        <f t="shared" si="21"/>
        <v>5.1219512195121872</v>
      </c>
      <c r="H219">
        <f t="shared" si="22"/>
        <v>341.46341463414501</v>
      </c>
    </row>
    <row r="220" spans="1:8" x14ac:dyDescent="0.25">
      <c r="A220">
        <f t="shared" si="19"/>
        <v>54.25</v>
      </c>
      <c r="B220">
        <f>MIN((F219-$K$5*B218+$K$6*B219)/$K$7,2*$K$1*Gearing!$A$7+B218)</f>
        <v>8273.4526049817396</v>
      </c>
      <c r="C220">
        <f t="shared" si="23"/>
        <v>152.64780487804819</v>
      </c>
      <c r="D220">
        <f t="shared" si="18"/>
        <v>246.1059088766342</v>
      </c>
      <c r="E220">
        <f>MIN(VLOOKUP(C219,Gearing!$A$2:$G$7,2,TRUE)+1,5)</f>
        <v>5</v>
      </c>
      <c r="F220">
        <f>Misc!$B$4*Misc!$B$5*VLOOKUP(E220,Gearing!$B$2:$G$7,5,FALSE)/Misc!$B$2</f>
        <v>8966220.9668758679</v>
      </c>
      <c r="G220">
        <f t="shared" si="21"/>
        <v>5.1408851090765797</v>
      </c>
      <c r="H220">
        <f t="shared" si="22"/>
        <v>341.46341463414501</v>
      </c>
    </row>
    <row r="221" spans="1:8" x14ac:dyDescent="0.25">
      <c r="A221">
        <f t="shared" si="19"/>
        <v>54.5</v>
      </c>
      <c r="B221">
        <f>MIN((F220-$K$5*B219+$K$6*B220)/$K$7,2*$K$1*Gearing!$A$7+B219)</f>
        <v>8319.3053658536464</v>
      </c>
      <c r="C221">
        <f t="shared" si="23"/>
        <v>152.64780487804819</v>
      </c>
      <c r="D221">
        <f t="shared" ref="D221:D284" si="24">(B222-2*B221+B220)/$K$1^2</f>
        <v>-246.1059088766342</v>
      </c>
      <c r="E221">
        <f>MIN(VLOOKUP(C220,Gearing!$A$2:$G$7,2,TRUE)+1,5)</f>
        <v>5</v>
      </c>
      <c r="F221">
        <f>Misc!$B$4*Misc!$B$5*VLOOKUP(E221,Gearing!$B$2:$G$7,5,FALSE)/Misc!$B$2</f>
        <v>8966220.9668758679</v>
      </c>
      <c r="G221">
        <f t="shared" si="21"/>
        <v>5.1693766937669308</v>
      </c>
      <c r="H221">
        <f t="shared" si="22"/>
        <v>341.46341463414501</v>
      </c>
    </row>
    <row r="222" spans="1:8" x14ac:dyDescent="0.25">
      <c r="A222">
        <f t="shared" si="19"/>
        <v>54.75</v>
      </c>
      <c r="B222">
        <f>MIN((F221-$K$5*B220+$K$6*B221)/$K$7,2*$K$1*Gearing!$A$7+B220)</f>
        <v>8349.7765074207637</v>
      </c>
      <c r="C222">
        <f t="shared" si="23"/>
        <v>152.64780487804819</v>
      </c>
      <c r="D222">
        <f t="shared" si="24"/>
        <v>246.1059088766342</v>
      </c>
      <c r="E222">
        <f>MIN(VLOOKUP(C221,Gearing!$A$2:$G$7,2,TRUE)+1,5)</f>
        <v>5</v>
      </c>
      <c r="F222">
        <f>Misc!$B$4*Misc!$B$5*VLOOKUP(E222,Gearing!$B$2:$G$7,5,FALSE)/Misc!$B$2</f>
        <v>8966220.9668758679</v>
      </c>
      <c r="G222">
        <f t="shared" si="21"/>
        <v>5.1883105833313223</v>
      </c>
      <c r="H222">
        <f t="shared" si="22"/>
        <v>341.46341463414501</v>
      </c>
    </row>
    <row r="223" spans="1:8" x14ac:dyDescent="0.25">
      <c r="A223">
        <f t="shared" si="19"/>
        <v>55</v>
      </c>
      <c r="B223">
        <f>MIN((F222-$K$5*B221+$K$6*B222)/$K$7,2*$K$1*Gearing!$A$7+B221)</f>
        <v>8395.6292682926705</v>
      </c>
      <c r="C223">
        <f t="shared" si="23"/>
        <v>152.64780487804819</v>
      </c>
      <c r="D223">
        <f t="shared" si="24"/>
        <v>-246.1059088766342</v>
      </c>
      <c r="E223">
        <f>MIN(VLOOKUP(C222,Gearing!$A$2:$G$7,2,TRUE)+1,5)</f>
        <v>5</v>
      </c>
      <c r="F223">
        <f>Misc!$B$4*Misc!$B$5*VLOOKUP(E223,Gearing!$B$2:$G$7,5,FALSE)/Misc!$B$2</f>
        <v>8966220.9668758679</v>
      </c>
      <c r="G223">
        <f t="shared" si="21"/>
        <v>5.2168021680216725</v>
      </c>
      <c r="H223">
        <f t="shared" si="22"/>
        <v>341.46341463414501</v>
      </c>
    </row>
    <row r="224" spans="1:8" x14ac:dyDescent="0.25">
      <c r="A224">
        <f t="shared" si="19"/>
        <v>55.25</v>
      </c>
      <c r="B224">
        <f>MIN((F223-$K$5*B222+$K$6*B223)/$K$7,2*$K$1*Gearing!$A$7+B222)</f>
        <v>8426.1004098597878</v>
      </c>
      <c r="C224">
        <f t="shared" si="23"/>
        <v>152.64780487804819</v>
      </c>
      <c r="D224">
        <f t="shared" si="24"/>
        <v>246.1059088766342</v>
      </c>
      <c r="E224">
        <f>MIN(VLOOKUP(C223,Gearing!$A$2:$G$7,2,TRUE)+1,5)</f>
        <v>5</v>
      </c>
      <c r="F224">
        <f>Misc!$B$4*Misc!$B$5*VLOOKUP(E224,Gearing!$B$2:$G$7,5,FALSE)/Misc!$B$2</f>
        <v>8966220.9668758679</v>
      </c>
      <c r="G224">
        <f t="shared" si="21"/>
        <v>5.235736057586065</v>
      </c>
      <c r="H224">
        <f t="shared" si="22"/>
        <v>341.46341463414501</v>
      </c>
    </row>
    <row r="225" spans="1:8" x14ac:dyDescent="0.25">
      <c r="A225">
        <f t="shared" ref="A225:A288" si="25">A224+$K$1</f>
        <v>55.5</v>
      </c>
      <c r="B225">
        <f>MIN((F224-$K$5*B223+$K$6*B224)/$K$7,2*$K$1*Gearing!$A$7+B223)</f>
        <v>8471.9531707316946</v>
      </c>
      <c r="C225">
        <f t="shared" si="23"/>
        <v>152.64780487804819</v>
      </c>
      <c r="D225">
        <f t="shared" si="24"/>
        <v>-246.1059088766342</v>
      </c>
      <c r="E225">
        <f>MIN(VLOOKUP(C224,Gearing!$A$2:$G$7,2,TRUE)+1,5)</f>
        <v>5</v>
      </c>
      <c r="F225">
        <f>Misc!$B$4*Misc!$B$5*VLOOKUP(E225,Gearing!$B$2:$G$7,5,FALSE)/Misc!$B$2</f>
        <v>8966220.9668758679</v>
      </c>
      <c r="G225">
        <f t="shared" si="21"/>
        <v>5.2642276422764152</v>
      </c>
      <c r="H225">
        <f t="shared" si="22"/>
        <v>341.46341463414501</v>
      </c>
    </row>
    <row r="226" spans="1:8" x14ac:dyDescent="0.25">
      <c r="A226">
        <f t="shared" si="25"/>
        <v>55.75</v>
      </c>
      <c r="B226">
        <f>MIN((F225-$K$5*B224+$K$6*B225)/$K$7,2*$K$1*Gearing!$A$7+B224)</f>
        <v>8502.4243122988119</v>
      </c>
      <c r="C226">
        <f t="shared" si="23"/>
        <v>152.64780487804819</v>
      </c>
      <c r="D226">
        <f t="shared" si="24"/>
        <v>246.1059088766342</v>
      </c>
      <c r="E226">
        <f>MIN(VLOOKUP(C225,Gearing!$A$2:$G$7,2,TRUE)+1,5)</f>
        <v>5</v>
      </c>
      <c r="F226">
        <f>Misc!$B$4*Misc!$B$5*VLOOKUP(E226,Gearing!$B$2:$G$7,5,FALSE)/Misc!$B$2</f>
        <v>8966220.9668758679</v>
      </c>
      <c r="G226">
        <f t="shared" si="21"/>
        <v>5.2831615318408076</v>
      </c>
      <c r="H226">
        <f t="shared" si="22"/>
        <v>341.46341463414501</v>
      </c>
    </row>
    <row r="227" spans="1:8" x14ac:dyDescent="0.25">
      <c r="A227">
        <f t="shared" si="25"/>
        <v>56</v>
      </c>
      <c r="B227">
        <f>MIN((F226-$K$5*B225+$K$6*B226)/$K$7,2*$K$1*Gearing!$A$7+B225)</f>
        <v>8548.2770731707187</v>
      </c>
      <c r="C227">
        <f t="shared" si="23"/>
        <v>152.64780487804819</v>
      </c>
      <c r="D227">
        <f t="shared" si="24"/>
        <v>-246.1059088766342</v>
      </c>
      <c r="E227">
        <f>MIN(VLOOKUP(C226,Gearing!$A$2:$G$7,2,TRUE)+1,5)</f>
        <v>5</v>
      </c>
      <c r="F227">
        <f>Misc!$B$4*Misc!$B$5*VLOOKUP(E227,Gearing!$B$2:$G$7,5,FALSE)/Misc!$B$2</f>
        <v>8966220.9668758679</v>
      </c>
      <c r="G227">
        <f t="shared" si="21"/>
        <v>5.3116531165311569</v>
      </c>
      <c r="H227">
        <f t="shared" si="22"/>
        <v>341.46341463414501</v>
      </c>
    </row>
    <row r="228" spans="1:8" x14ac:dyDescent="0.25">
      <c r="A228">
        <f t="shared" si="25"/>
        <v>56.25</v>
      </c>
      <c r="B228">
        <f>MIN((F227-$K$5*B226+$K$6*B227)/$K$7,2*$K$1*Gearing!$A$7+B226)</f>
        <v>8578.748214737836</v>
      </c>
      <c r="C228">
        <f t="shared" si="23"/>
        <v>152.64780487804819</v>
      </c>
      <c r="D228">
        <f t="shared" si="24"/>
        <v>246.1059088766342</v>
      </c>
      <c r="E228">
        <f>MIN(VLOOKUP(C227,Gearing!$A$2:$G$7,2,TRUE)+1,5)</f>
        <v>5</v>
      </c>
      <c r="F228">
        <f>Misc!$B$4*Misc!$B$5*VLOOKUP(E228,Gearing!$B$2:$G$7,5,FALSE)/Misc!$B$2</f>
        <v>8966220.9668758679</v>
      </c>
      <c r="G228">
        <f t="shared" si="21"/>
        <v>5.3305870060955494</v>
      </c>
      <c r="H228">
        <f t="shared" si="22"/>
        <v>341.46341463414501</v>
      </c>
    </row>
    <row r="229" spans="1:8" x14ac:dyDescent="0.25">
      <c r="A229">
        <f t="shared" si="25"/>
        <v>56.5</v>
      </c>
      <c r="B229">
        <f>MIN((F228-$K$5*B227+$K$6*B228)/$K$7,2*$K$1*Gearing!$A$7+B227)</f>
        <v>8624.6009756097428</v>
      </c>
      <c r="C229">
        <f t="shared" si="23"/>
        <v>152.64780487804819</v>
      </c>
      <c r="D229">
        <f t="shared" si="24"/>
        <v>-246.1059088766342</v>
      </c>
      <c r="E229">
        <f>MIN(VLOOKUP(C228,Gearing!$A$2:$G$7,2,TRUE)+1,5)</f>
        <v>5</v>
      </c>
      <c r="F229">
        <f>Misc!$B$4*Misc!$B$5*VLOOKUP(E229,Gearing!$B$2:$G$7,5,FALSE)/Misc!$B$2</f>
        <v>8966220.9668758679</v>
      </c>
      <c r="G229">
        <f t="shared" si="21"/>
        <v>5.3590785907858995</v>
      </c>
      <c r="H229">
        <f t="shared" si="22"/>
        <v>341.46341463414501</v>
      </c>
    </row>
    <row r="230" spans="1:8" x14ac:dyDescent="0.25">
      <c r="A230">
        <f t="shared" si="25"/>
        <v>56.75</v>
      </c>
      <c r="B230">
        <f>MIN((F229-$K$5*B228+$K$6*B229)/$K$7,2*$K$1*Gearing!$A$7+B228)</f>
        <v>8655.07211717686</v>
      </c>
      <c r="C230">
        <f t="shared" si="23"/>
        <v>152.64780487804819</v>
      </c>
      <c r="D230">
        <f t="shared" si="24"/>
        <v>246.1059088766342</v>
      </c>
      <c r="E230">
        <f>MIN(VLOOKUP(C229,Gearing!$A$2:$G$7,2,TRUE)+1,5)</f>
        <v>5</v>
      </c>
      <c r="F230">
        <f>Misc!$B$4*Misc!$B$5*VLOOKUP(E230,Gearing!$B$2:$G$7,5,FALSE)/Misc!$B$2</f>
        <v>8966220.9668758679</v>
      </c>
      <c r="G230">
        <f t="shared" si="21"/>
        <v>5.3780124803502911</v>
      </c>
      <c r="H230">
        <f t="shared" si="22"/>
        <v>341.46341463414501</v>
      </c>
    </row>
    <row r="231" spans="1:8" x14ac:dyDescent="0.25">
      <c r="A231">
        <f t="shared" si="25"/>
        <v>57</v>
      </c>
      <c r="B231">
        <f>MIN((F230-$K$5*B229+$K$6*B230)/$K$7,2*$K$1*Gearing!$A$7+B229)</f>
        <v>8700.9248780487669</v>
      </c>
      <c r="C231">
        <f t="shared" si="23"/>
        <v>152.64780487804819</v>
      </c>
      <c r="D231">
        <f t="shared" si="24"/>
        <v>-246.1059088766342</v>
      </c>
      <c r="E231">
        <f>MIN(VLOOKUP(C230,Gearing!$A$2:$G$7,2,TRUE)+1,5)</f>
        <v>5</v>
      </c>
      <c r="F231">
        <f>Misc!$B$4*Misc!$B$5*VLOOKUP(E231,Gearing!$B$2:$G$7,5,FALSE)/Misc!$B$2</f>
        <v>8966220.9668758679</v>
      </c>
      <c r="G231">
        <f t="shared" si="21"/>
        <v>5.4065040650406422</v>
      </c>
      <c r="H231">
        <f t="shared" si="22"/>
        <v>341.46341463414501</v>
      </c>
    </row>
    <row r="232" spans="1:8" x14ac:dyDescent="0.25">
      <c r="A232">
        <f t="shared" si="25"/>
        <v>57.25</v>
      </c>
      <c r="B232">
        <f>MIN((F231-$K$5*B230+$K$6*B231)/$K$7,2*$K$1*Gearing!$A$7+B230)</f>
        <v>8731.3960196158841</v>
      </c>
      <c r="C232">
        <f t="shared" si="23"/>
        <v>152.64780487804819</v>
      </c>
      <c r="D232">
        <f t="shared" si="24"/>
        <v>246.1059088766342</v>
      </c>
      <c r="E232">
        <f>MIN(VLOOKUP(C231,Gearing!$A$2:$G$7,2,TRUE)+1,5)</f>
        <v>5</v>
      </c>
      <c r="F232">
        <f>Misc!$B$4*Misc!$B$5*VLOOKUP(E232,Gearing!$B$2:$G$7,5,FALSE)/Misc!$B$2</f>
        <v>8966220.9668758679</v>
      </c>
      <c r="G232">
        <f t="shared" si="21"/>
        <v>5.4254379546050346</v>
      </c>
      <c r="H232">
        <f t="shared" si="22"/>
        <v>341.46341463414501</v>
      </c>
    </row>
    <row r="233" spans="1:8" x14ac:dyDescent="0.25">
      <c r="A233">
        <f t="shared" si="25"/>
        <v>57.5</v>
      </c>
      <c r="B233">
        <f>MIN((F232-$K$5*B231+$K$6*B232)/$K$7,2*$K$1*Gearing!$A$7+B231)</f>
        <v>8777.248780487791</v>
      </c>
      <c r="C233">
        <f t="shared" si="23"/>
        <v>152.64780487804819</v>
      </c>
      <c r="D233">
        <f t="shared" si="24"/>
        <v>-246.1059088766342</v>
      </c>
      <c r="E233">
        <f>MIN(VLOOKUP(C232,Gearing!$A$2:$G$7,2,TRUE)+1,5)</f>
        <v>5</v>
      </c>
      <c r="F233">
        <f>Misc!$B$4*Misc!$B$5*VLOOKUP(E233,Gearing!$B$2:$G$7,5,FALSE)/Misc!$B$2</f>
        <v>8966220.9668758679</v>
      </c>
      <c r="G233">
        <f t="shared" si="21"/>
        <v>5.4539295392953839</v>
      </c>
      <c r="H233">
        <f t="shared" si="22"/>
        <v>341.46341463414501</v>
      </c>
    </row>
    <row r="234" spans="1:8" x14ac:dyDescent="0.25">
      <c r="A234">
        <f t="shared" si="25"/>
        <v>57.75</v>
      </c>
      <c r="B234">
        <f>MIN((F233-$K$5*B232+$K$6*B233)/$K$7,2*$K$1*Gearing!$A$7+B232)</f>
        <v>8807.7199220549082</v>
      </c>
      <c r="C234">
        <f t="shared" si="23"/>
        <v>152.64780487804819</v>
      </c>
      <c r="D234">
        <f t="shared" si="24"/>
        <v>246.1059088766342</v>
      </c>
      <c r="E234">
        <f>MIN(VLOOKUP(C233,Gearing!$A$2:$G$7,2,TRUE)+1,5)</f>
        <v>5</v>
      </c>
      <c r="F234">
        <f>Misc!$B$4*Misc!$B$5*VLOOKUP(E234,Gearing!$B$2:$G$7,5,FALSE)/Misc!$B$2</f>
        <v>8966220.9668758679</v>
      </c>
      <c r="G234">
        <f t="shared" si="21"/>
        <v>5.4728634288597764</v>
      </c>
      <c r="H234">
        <f t="shared" si="22"/>
        <v>341.46341463414501</v>
      </c>
    </row>
    <row r="235" spans="1:8" x14ac:dyDescent="0.25">
      <c r="A235">
        <f t="shared" si="25"/>
        <v>58</v>
      </c>
      <c r="B235">
        <f>MIN((F234-$K$5*B233+$K$6*B234)/$K$7,2*$K$1*Gearing!$A$7+B233)</f>
        <v>8853.5726829268151</v>
      </c>
      <c r="C235">
        <f t="shared" si="23"/>
        <v>152.64780487804819</v>
      </c>
      <c r="D235">
        <f t="shared" si="24"/>
        <v>-246.1059088766342</v>
      </c>
      <c r="E235">
        <f>MIN(VLOOKUP(C234,Gearing!$A$2:$G$7,2,TRUE)+1,5)</f>
        <v>5</v>
      </c>
      <c r="F235">
        <f>Misc!$B$4*Misc!$B$5*VLOOKUP(E235,Gearing!$B$2:$G$7,5,FALSE)/Misc!$B$2</f>
        <v>8966220.9668758679</v>
      </c>
      <c r="G235">
        <f t="shared" si="21"/>
        <v>5.5013550135501275</v>
      </c>
      <c r="H235">
        <f t="shared" si="22"/>
        <v>341.46341463414501</v>
      </c>
    </row>
    <row r="236" spans="1:8" x14ac:dyDescent="0.25">
      <c r="A236">
        <f t="shared" si="25"/>
        <v>58.25</v>
      </c>
      <c r="B236">
        <f>MIN((F235-$K$5*B234+$K$6*B235)/$K$7,2*$K$1*Gearing!$A$7+B234)</f>
        <v>8884.0438244939323</v>
      </c>
      <c r="C236">
        <f t="shared" si="23"/>
        <v>152.64780487804819</v>
      </c>
      <c r="D236">
        <f t="shared" si="24"/>
        <v>246.1059088766342</v>
      </c>
      <c r="E236">
        <f>MIN(VLOOKUP(C235,Gearing!$A$2:$G$7,2,TRUE)+1,5)</f>
        <v>5</v>
      </c>
      <c r="F236">
        <f>Misc!$B$4*Misc!$B$5*VLOOKUP(E236,Gearing!$B$2:$G$7,5,FALSE)/Misc!$B$2</f>
        <v>8966220.9668758679</v>
      </c>
      <c r="G236">
        <f t="shared" si="21"/>
        <v>5.520288903114519</v>
      </c>
      <c r="H236">
        <f t="shared" si="22"/>
        <v>341.46341463414501</v>
      </c>
    </row>
    <row r="237" spans="1:8" x14ac:dyDescent="0.25">
      <c r="A237">
        <f t="shared" si="25"/>
        <v>58.5</v>
      </c>
      <c r="B237">
        <f>MIN((F236-$K$5*B235+$K$6*B236)/$K$7,2*$K$1*Gearing!$A$7+B235)</f>
        <v>8929.8965853658392</v>
      </c>
      <c r="C237">
        <f t="shared" si="23"/>
        <v>152.64780487804819</v>
      </c>
      <c r="D237">
        <f t="shared" si="24"/>
        <v>-246.1059088766342</v>
      </c>
      <c r="E237">
        <f>MIN(VLOOKUP(C236,Gearing!$A$2:$G$7,2,TRUE)+1,5)</f>
        <v>5</v>
      </c>
      <c r="F237">
        <f>Misc!$B$4*Misc!$B$5*VLOOKUP(E237,Gearing!$B$2:$G$7,5,FALSE)/Misc!$B$2</f>
        <v>8966220.9668758679</v>
      </c>
      <c r="G237">
        <f t="shared" si="21"/>
        <v>5.5487804878048692</v>
      </c>
      <c r="H237">
        <f t="shared" si="22"/>
        <v>341.46341463414501</v>
      </c>
    </row>
    <row r="238" spans="1:8" x14ac:dyDescent="0.25">
      <c r="A238">
        <f t="shared" si="25"/>
        <v>58.75</v>
      </c>
      <c r="B238">
        <f>MIN((F237-$K$5*B236+$K$6*B237)/$K$7,2*$K$1*Gearing!$A$7+B236)</f>
        <v>8960.3677269329564</v>
      </c>
      <c r="C238">
        <f t="shared" si="23"/>
        <v>152.64780487804819</v>
      </c>
      <c r="D238">
        <f t="shared" si="24"/>
        <v>246.1059088766342</v>
      </c>
      <c r="E238">
        <f>MIN(VLOOKUP(C237,Gearing!$A$2:$G$7,2,TRUE)+1,5)</f>
        <v>5</v>
      </c>
      <c r="F238">
        <f>Misc!$B$4*Misc!$B$5*VLOOKUP(E238,Gearing!$B$2:$G$7,5,FALSE)/Misc!$B$2</f>
        <v>8966220.9668758679</v>
      </c>
      <c r="G238">
        <f t="shared" si="21"/>
        <v>5.5677143773692608</v>
      </c>
      <c r="H238">
        <f t="shared" si="22"/>
        <v>341.46341463414501</v>
      </c>
    </row>
    <row r="239" spans="1:8" x14ac:dyDescent="0.25">
      <c r="A239">
        <f t="shared" si="25"/>
        <v>59</v>
      </c>
      <c r="B239">
        <f>MIN((F238-$K$5*B237+$K$6*B238)/$K$7,2*$K$1*Gearing!$A$7+B237)</f>
        <v>9006.2204878048633</v>
      </c>
      <c r="C239">
        <f t="shared" si="23"/>
        <v>152.64780487804819</v>
      </c>
      <c r="D239">
        <f t="shared" si="24"/>
        <v>-246.1059088766342</v>
      </c>
      <c r="E239">
        <f>MIN(VLOOKUP(C238,Gearing!$A$2:$G$7,2,TRUE)+1,5)</f>
        <v>5</v>
      </c>
      <c r="F239">
        <f>Misc!$B$4*Misc!$B$5*VLOOKUP(E239,Gearing!$B$2:$G$7,5,FALSE)/Misc!$B$2</f>
        <v>8966220.9668758679</v>
      </c>
      <c r="G239">
        <f t="shared" si="21"/>
        <v>5.5962059620596118</v>
      </c>
      <c r="H239">
        <f t="shared" si="22"/>
        <v>341.46341463414501</v>
      </c>
    </row>
    <row r="240" spans="1:8" x14ac:dyDescent="0.25">
      <c r="A240">
        <f t="shared" si="25"/>
        <v>59.25</v>
      </c>
      <c r="B240">
        <f>MIN((F239-$K$5*B238+$K$6*B239)/$K$7,2*$K$1*Gearing!$A$7+B238)</f>
        <v>9036.6916293719805</v>
      </c>
      <c r="C240">
        <f t="shared" si="23"/>
        <v>152.64780487804819</v>
      </c>
      <c r="D240">
        <f t="shared" si="24"/>
        <v>246.1059088766342</v>
      </c>
      <c r="E240">
        <f>MIN(VLOOKUP(C239,Gearing!$A$2:$G$7,2,TRUE)+1,5)</f>
        <v>5</v>
      </c>
      <c r="F240">
        <f>Misc!$B$4*Misc!$B$5*VLOOKUP(E240,Gearing!$B$2:$G$7,5,FALSE)/Misc!$B$2</f>
        <v>8966220.9668758679</v>
      </c>
      <c r="G240">
        <f t="shared" si="21"/>
        <v>5.6151398516240043</v>
      </c>
      <c r="H240">
        <f t="shared" si="22"/>
        <v>341.46341463414501</v>
      </c>
    </row>
    <row r="241" spans="1:8" x14ac:dyDescent="0.25">
      <c r="A241">
        <f t="shared" si="25"/>
        <v>59.5</v>
      </c>
      <c r="B241">
        <f>MIN((F240-$K$5*B239+$K$6*B240)/$K$7,2*$K$1*Gearing!$A$7+B239)</f>
        <v>9082.5443902438874</v>
      </c>
      <c r="C241">
        <f t="shared" si="23"/>
        <v>152.64780487804819</v>
      </c>
      <c r="D241">
        <f t="shared" si="24"/>
        <v>-246.1059088766342</v>
      </c>
      <c r="E241">
        <f>MIN(VLOOKUP(C240,Gearing!$A$2:$G$7,2,TRUE)+1,5)</f>
        <v>5</v>
      </c>
      <c r="F241">
        <f>Misc!$B$4*Misc!$B$5*VLOOKUP(E241,Gearing!$B$2:$G$7,5,FALSE)/Misc!$B$2</f>
        <v>8966220.9668758679</v>
      </c>
      <c r="G241">
        <f t="shared" si="21"/>
        <v>5.6436314363143536</v>
      </c>
      <c r="H241">
        <f t="shared" si="22"/>
        <v>341.46341463414501</v>
      </c>
    </row>
    <row r="242" spans="1:8" x14ac:dyDescent="0.25">
      <c r="A242">
        <f t="shared" si="25"/>
        <v>59.75</v>
      </c>
      <c r="B242">
        <f>MIN((F241-$K$5*B240+$K$6*B241)/$K$7,2*$K$1*Gearing!$A$7+B240)</f>
        <v>9113.0155318110046</v>
      </c>
      <c r="C242">
        <f t="shared" si="23"/>
        <v>152.64780487804819</v>
      </c>
      <c r="D242">
        <f t="shared" si="24"/>
        <v>246.1059088766342</v>
      </c>
      <c r="E242">
        <f>MIN(VLOOKUP(C241,Gearing!$A$2:$G$7,2,TRUE)+1,5)</f>
        <v>5</v>
      </c>
      <c r="F242">
        <f>Misc!$B$4*Misc!$B$5*VLOOKUP(E242,Gearing!$B$2:$G$7,5,FALSE)/Misc!$B$2</f>
        <v>8966220.9668758679</v>
      </c>
      <c r="G242">
        <f t="shared" si="21"/>
        <v>5.6625653258787461</v>
      </c>
      <c r="H242">
        <f t="shared" si="22"/>
        <v>341.46341463414501</v>
      </c>
    </row>
    <row r="243" spans="1:8" x14ac:dyDescent="0.25">
      <c r="A243">
        <f t="shared" si="25"/>
        <v>60</v>
      </c>
      <c r="B243">
        <f>MIN((F242-$K$5*B241+$K$6*B242)/$K$7,2*$K$1*Gearing!$A$7+B241)</f>
        <v>9158.8682926829115</v>
      </c>
      <c r="C243">
        <f t="shared" si="23"/>
        <v>152.64780487804819</v>
      </c>
      <c r="D243">
        <f t="shared" si="24"/>
        <v>-246.1059088766342</v>
      </c>
      <c r="E243">
        <f>MIN(VLOOKUP(C242,Gearing!$A$2:$G$7,2,TRUE)+1,5)</f>
        <v>5</v>
      </c>
      <c r="F243">
        <f>Misc!$B$4*Misc!$B$5*VLOOKUP(E243,Gearing!$B$2:$G$7,5,FALSE)/Misc!$B$2</f>
        <v>8966220.9668758679</v>
      </c>
      <c r="G243">
        <f t="shared" si="21"/>
        <v>5.6910569105690962</v>
      </c>
      <c r="H243">
        <f t="shared" si="22"/>
        <v>341.46341463414501</v>
      </c>
    </row>
    <row r="244" spans="1:8" x14ac:dyDescent="0.25">
      <c r="A244">
        <f t="shared" si="25"/>
        <v>60.25</v>
      </c>
      <c r="B244">
        <f>MIN((F243-$K$5*B242+$K$6*B243)/$K$7,2*$K$1*Gearing!$A$7+B242)</f>
        <v>9189.3394342500287</v>
      </c>
      <c r="C244">
        <f t="shared" si="23"/>
        <v>152.64780487804819</v>
      </c>
      <c r="D244">
        <f t="shared" si="24"/>
        <v>246.1059088766342</v>
      </c>
      <c r="E244">
        <f>MIN(VLOOKUP(C243,Gearing!$A$2:$G$7,2,TRUE)+1,5)</f>
        <v>5</v>
      </c>
      <c r="F244">
        <f>Misc!$B$4*Misc!$B$5*VLOOKUP(E244,Gearing!$B$2:$G$7,5,FALSE)/Misc!$B$2</f>
        <v>8966220.9668758679</v>
      </c>
      <c r="G244">
        <f t="shared" si="21"/>
        <v>5.7099908001334878</v>
      </c>
      <c r="H244">
        <f t="shared" si="22"/>
        <v>341.46341463414501</v>
      </c>
    </row>
    <row r="245" spans="1:8" x14ac:dyDescent="0.25">
      <c r="A245">
        <f t="shared" si="25"/>
        <v>60.5</v>
      </c>
      <c r="B245">
        <f>MIN((F244-$K$5*B243+$K$6*B244)/$K$7,2*$K$1*Gearing!$A$7+B243)</f>
        <v>9235.1921951219356</v>
      </c>
      <c r="C245">
        <f t="shared" si="23"/>
        <v>152.64780487804819</v>
      </c>
      <c r="D245">
        <f t="shared" si="24"/>
        <v>-246.1059088766342</v>
      </c>
      <c r="E245">
        <f>MIN(VLOOKUP(C244,Gearing!$A$2:$G$7,2,TRUE)+1,5)</f>
        <v>5</v>
      </c>
      <c r="F245">
        <f>Misc!$B$4*Misc!$B$5*VLOOKUP(E245,Gearing!$B$2:$G$7,5,FALSE)/Misc!$B$2</f>
        <v>8966220.9668758679</v>
      </c>
      <c r="G245">
        <f t="shared" si="21"/>
        <v>5.7384823848238389</v>
      </c>
      <c r="H245">
        <f t="shared" si="22"/>
        <v>341.46341463414501</v>
      </c>
    </row>
    <row r="246" spans="1:8" x14ac:dyDescent="0.25">
      <c r="A246">
        <f t="shared" si="25"/>
        <v>60.75</v>
      </c>
      <c r="B246">
        <f>MIN((F245-$K$5*B244+$K$6*B245)/$K$7,2*$K$1*Gearing!$A$7+B244)</f>
        <v>9265.6633366890528</v>
      </c>
      <c r="C246">
        <f t="shared" si="23"/>
        <v>152.64780487804819</v>
      </c>
      <c r="D246">
        <f t="shared" si="24"/>
        <v>246.1059088766342</v>
      </c>
      <c r="E246">
        <f>MIN(VLOOKUP(C245,Gearing!$A$2:$G$7,2,TRUE)+1,5)</f>
        <v>5</v>
      </c>
      <c r="F246">
        <f>Misc!$B$4*Misc!$B$5*VLOOKUP(E246,Gearing!$B$2:$G$7,5,FALSE)/Misc!$B$2</f>
        <v>8966220.9668758679</v>
      </c>
      <c r="G246">
        <f t="shared" si="21"/>
        <v>5.7574162743882313</v>
      </c>
      <c r="H246">
        <f t="shared" si="22"/>
        <v>341.46341463414501</v>
      </c>
    </row>
    <row r="247" spans="1:8" x14ac:dyDescent="0.25">
      <c r="A247">
        <f t="shared" si="25"/>
        <v>61</v>
      </c>
      <c r="B247">
        <f>MIN((F246-$K$5*B245+$K$6*B246)/$K$7,2*$K$1*Gearing!$A$7+B245)</f>
        <v>9311.5160975609597</v>
      </c>
      <c r="C247">
        <f t="shared" si="23"/>
        <v>152.64780487804819</v>
      </c>
      <c r="D247">
        <f t="shared" si="24"/>
        <v>-246.1059088766342</v>
      </c>
      <c r="E247">
        <f>MIN(VLOOKUP(C246,Gearing!$A$2:$G$7,2,TRUE)+1,5)</f>
        <v>5</v>
      </c>
      <c r="F247">
        <f>Misc!$B$4*Misc!$B$5*VLOOKUP(E247,Gearing!$B$2:$G$7,5,FALSE)/Misc!$B$2</f>
        <v>8966220.9668758679</v>
      </c>
      <c r="G247">
        <f t="shared" si="21"/>
        <v>5.7859078590785806</v>
      </c>
      <c r="H247">
        <f t="shared" si="22"/>
        <v>341.46341463414501</v>
      </c>
    </row>
    <row r="248" spans="1:8" x14ac:dyDescent="0.25">
      <c r="A248">
        <f t="shared" si="25"/>
        <v>61.25</v>
      </c>
      <c r="B248">
        <f>MIN((F247-$K$5*B246+$K$6*B247)/$K$7,2*$K$1*Gearing!$A$7+B246)</f>
        <v>9341.9872391280769</v>
      </c>
      <c r="C248">
        <f t="shared" si="23"/>
        <v>152.64780487804819</v>
      </c>
      <c r="D248">
        <f t="shared" si="24"/>
        <v>246.1059088766342</v>
      </c>
      <c r="E248">
        <f>MIN(VLOOKUP(C247,Gearing!$A$2:$G$7,2,TRUE)+1,5)</f>
        <v>5</v>
      </c>
      <c r="F248">
        <f>Misc!$B$4*Misc!$B$5*VLOOKUP(E248,Gearing!$B$2:$G$7,5,FALSE)/Misc!$B$2</f>
        <v>8966220.9668758679</v>
      </c>
      <c r="G248">
        <f t="shared" si="21"/>
        <v>5.8048417486429731</v>
      </c>
      <c r="H248">
        <f t="shared" si="22"/>
        <v>341.46341463414501</v>
      </c>
    </row>
    <row r="249" spans="1:8" x14ac:dyDescent="0.25">
      <c r="A249">
        <f t="shared" si="25"/>
        <v>61.5</v>
      </c>
      <c r="B249">
        <f>MIN((F248-$K$5*B247+$K$6*B248)/$K$7,2*$K$1*Gearing!$A$7+B247)</f>
        <v>9387.8399999999838</v>
      </c>
      <c r="C249">
        <f t="shared" si="23"/>
        <v>152.64780487804819</v>
      </c>
      <c r="D249">
        <f t="shared" si="24"/>
        <v>-246.1059088766342</v>
      </c>
      <c r="E249">
        <f>MIN(VLOOKUP(C248,Gearing!$A$2:$G$7,2,TRUE)+1,5)</f>
        <v>5</v>
      </c>
      <c r="F249">
        <f>Misc!$B$4*Misc!$B$5*VLOOKUP(E249,Gearing!$B$2:$G$7,5,FALSE)/Misc!$B$2</f>
        <v>8966220.9668758679</v>
      </c>
      <c r="G249">
        <f t="shared" si="21"/>
        <v>5.8333333333333233</v>
      </c>
      <c r="H249">
        <f t="shared" si="22"/>
        <v>341.46341463414501</v>
      </c>
    </row>
    <row r="250" spans="1:8" x14ac:dyDescent="0.25">
      <c r="A250">
        <f t="shared" si="25"/>
        <v>61.75</v>
      </c>
      <c r="B250">
        <f>MIN((F249-$K$5*B248+$K$6*B249)/$K$7,2*$K$1*Gearing!$A$7+B248)</f>
        <v>9418.311141567101</v>
      </c>
      <c r="C250">
        <f t="shared" si="23"/>
        <v>152.64780487804819</v>
      </c>
      <c r="D250">
        <f t="shared" si="24"/>
        <v>246.1059088766342</v>
      </c>
      <c r="E250">
        <f>MIN(VLOOKUP(C249,Gearing!$A$2:$G$7,2,TRUE)+1,5)</f>
        <v>5</v>
      </c>
      <c r="F250">
        <f>Misc!$B$4*Misc!$B$5*VLOOKUP(E250,Gearing!$B$2:$G$7,5,FALSE)/Misc!$B$2</f>
        <v>8966220.9668758679</v>
      </c>
      <c r="G250">
        <f t="shared" si="21"/>
        <v>5.8522672228977157</v>
      </c>
      <c r="H250">
        <f t="shared" si="22"/>
        <v>341.46341463414501</v>
      </c>
    </row>
    <row r="251" spans="1:8" x14ac:dyDescent="0.25">
      <c r="A251">
        <f t="shared" si="25"/>
        <v>62</v>
      </c>
      <c r="B251">
        <f>MIN((F250-$K$5*B249+$K$6*B250)/$K$7,2*$K$1*Gearing!$A$7+B249)</f>
        <v>9464.1639024390079</v>
      </c>
      <c r="C251">
        <f t="shared" si="23"/>
        <v>152.64780487804819</v>
      </c>
      <c r="D251">
        <f t="shared" si="24"/>
        <v>-246.1059088766342</v>
      </c>
      <c r="E251">
        <f>MIN(VLOOKUP(C250,Gearing!$A$2:$G$7,2,TRUE)+1,5)</f>
        <v>5</v>
      </c>
      <c r="F251">
        <f>Misc!$B$4*Misc!$B$5*VLOOKUP(E251,Gearing!$B$2:$G$7,5,FALSE)/Misc!$B$2</f>
        <v>8966220.9668758679</v>
      </c>
      <c r="G251">
        <f t="shared" si="21"/>
        <v>5.8807588075880659</v>
      </c>
      <c r="H251">
        <f t="shared" si="22"/>
        <v>341.46341463414501</v>
      </c>
    </row>
    <row r="252" spans="1:8" x14ac:dyDescent="0.25">
      <c r="A252">
        <f t="shared" si="25"/>
        <v>62.25</v>
      </c>
      <c r="B252">
        <f>MIN((F251-$K$5*B250+$K$6*B251)/$K$7,2*$K$1*Gearing!$A$7+B250)</f>
        <v>9494.6350440061251</v>
      </c>
      <c r="C252">
        <f t="shared" si="23"/>
        <v>152.64780487804819</v>
      </c>
      <c r="D252">
        <f t="shared" si="24"/>
        <v>246.1059088766342</v>
      </c>
      <c r="E252">
        <f>MIN(VLOOKUP(C251,Gearing!$A$2:$G$7,2,TRUE)+1,5)</f>
        <v>5</v>
      </c>
      <c r="F252">
        <f>Misc!$B$4*Misc!$B$5*VLOOKUP(E252,Gearing!$B$2:$G$7,5,FALSE)/Misc!$B$2</f>
        <v>8966220.9668758679</v>
      </c>
      <c r="G252">
        <f t="shared" si="21"/>
        <v>5.8996926971524575</v>
      </c>
      <c r="H252">
        <f t="shared" si="22"/>
        <v>341.46341463414501</v>
      </c>
    </row>
    <row r="253" spans="1:8" x14ac:dyDescent="0.25">
      <c r="A253">
        <f t="shared" si="25"/>
        <v>62.5</v>
      </c>
      <c r="B253">
        <f>MIN((F252-$K$5*B251+$K$6*B252)/$K$7,2*$K$1*Gearing!$A$7+B251)</f>
        <v>9540.487804878032</v>
      </c>
      <c r="C253">
        <f t="shared" si="23"/>
        <v>152.64780487804819</v>
      </c>
      <c r="D253">
        <f t="shared" si="24"/>
        <v>-246.1059088766342</v>
      </c>
      <c r="E253">
        <f>MIN(VLOOKUP(C252,Gearing!$A$2:$G$7,2,TRUE)+1,5)</f>
        <v>5</v>
      </c>
      <c r="F253">
        <f>Misc!$B$4*Misc!$B$5*VLOOKUP(E253,Gearing!$B$2:$G$7,5,FALSE)/Misc!$B$2</f>
        <v>8966220.9668758679</v>
      </c>
      <c r="G253">
        <f t="shared" si="21"/>
        <v>5.9281842818428077</v>
      </c>
      <c r="H253">
        <f t="shared" si="22"/>
        <v>341.46341463414501</v>
      </c>
    </row>
    <row r="254" spans="1:8" x14ac:dyDescent="0.25">
      <c r="A254">
        <f t="shared" si="25"/>
        <v>62.75</v>
      </c>
      <c r="B254">
        <f>MIN((F253-$K$5*B252+$K$6*B253)/$K$7,2*$K$1*Gearing!$A$7+B252)</f>
        <v>9570.9589464451492</v>
      </c>
      <c r="C254">
        <f t="shared" si="23"/>
        <v>152.64780487804819</v>
      </c>
      <c r="D254">
        <f t="shared" si="24"/>
        <v>246.1059088766342</v>
      </c>
      <c r="E254">
        <f>MIN(VLOOKUP(C253,Gearing!$A$2:$G$7,2,TRUE)+1,5)</f>
        <v>5</v>
      </c>
      <c r="F254">
        <f>Misc!$B$4*Misc!$B$5*VLOOKUP(E254,Gearing!$B$2:$G$7,5,FALSE)/Misc!$B$2</f>
        <v>8966220.9668758679</v>
      </c>
      <c r="G254">
        <f t="shared" si="21"/>
        <v>5.9471181714072001</v>
      </c>
      <c r="H254">
        <f t="shared" si="22"/>
        <v>341.46341463414501</v>
      </c>
    </row>
    <row r="255" spans="1:8" x14ac:dyDescent="0.25">
      <c r="A255">
        <f t="shared" si="25"/>
        <v>63</v>
      </c>
      <c r="B255">
        <f>MIN((F254-$K$5*B253+$K$6*B254)/$K$7,2*$K$1*Gearing!$A$7+B253)</f>
        <v>9616.8117073170561</v>
      </c>
      <c r="C255">
        <f t="shared" si="23"/>
        <v>152.64780487804819</v>
      </c>
      <c r="D255">
        <f t="shared" si="24"/>
        <v>-246.1059088766342</v>
      </c>
      <c r="E255">
        <f>MIN(VLOOKUP(C254,Gearing!$A$2:$G$7,2,TRUE)+1,5)</f>
        <v>5</v>
      </c>
      <c r="F255">
        <f>Misc!$B$4*Misc!$B$5*VLOOKUP(E255,Gearing!$B$2:$G$7,5,FALSE)/Misc!$B$2</f>
        <v>8966220.9668758679</v>
      </c>
      <c r="G255">
        <f t="shared" si="21"/>
        <v>5.9756097560975503</v>
      </c>
      <c r="H255">
        <f t="shared" si="22"/>
        <v>341.46341463414501</v>
      </c>
    </row>
    <row r="256" spans="1:8" x14ac:dyDescent="0.25">
      <c r="A256">
        <f t="shared" si="25"/>
        <v>63.25</v>
      </c>
      <c r="B256">
        <f>MIN((F255-$K$5*B254+$K$6*B255)/$K$7,2*$K$1*Gearing!$A$7+B254)</f>
        <v>9647.2828488841733</v>
      </c>
      <c r="C256">
        <f t="shared" si="23"/>
        <v>152.64780487804819</v>
      </c>
      <c r="D256">
        <f t="shared" si="24"/>
        <v>246.1059088766342</v>
      </c>
      <c r="E256">
        <f>MIN(VLOOKUP(C255,Gearing!$A$2:$G$7,2,TRUE)+1,5)</f>
        <v>5</v>
      </c>
      <c r="F256">
        <f>Misc!$B$4*Misc!$B$5*VLOOKUP(E256,Gearing!$B$2:$G$7,5,FALSE)/Misc!$B$2</f>
        <v>8966220.9668758679</v>
      </c>
      <c r="G256">
        <f t="shared" si="21"/>
        <v>5.9945436456619428</v>
      </c>
      <c r="H256">
        <f t="shared" si="22"/>
        <v>341.46341463414501</v>
      </c>
    </row>
    <row r="257" spans="1:8" x14ac:dyDescent="0.25">
      <c r="A257">
        <f t="shared" si="25"/>
        <v>63.5</v>
      </c>
      <c r="B257">
        <f>MIN((F256-$K$5*B255+$K$6*B256)/$K$7,2*$K$1*Gearing!$A$7+B255)</f>
        <v>9693.1356097560802</v>
      </c>
      <c r="C257">
        <f t="shared" si="23"/>
        <v>152.64780487804819</v>
      </c>
      <c r="D257">
        <f t="shared" si="24"/>
        <v>-246.1059088766342</v>
      </c>
      <c r="E257">
        <f>MIN(VLOOKUP(C256,Gearing!$A$2:$G$7,2,TRUE)+1,5)</f>
        <v>5</v>
      </c>
      <c r="F257">
        <f>Misc!$B$4*Misc!$B$5*VLOOKUP(E257,Gearing!$B$2:$G$7,5,FALSE)/Misc!$B$2</f>
        <v>8966220.9668758679</v>
      </c>
      <c r="G257">
        <f t="shared" si="21"/>
        <v>6.023035230352292</v>
      </c>
      <c r="H257">
        <f t="shared" si="22"/>
        <v>341.46341463414501</v>
      </c>
    </row>
    <row r="258" spans="1:8" x14ac:dyDescent="0.25">
      <c r="A258">
        <f t="shared" si="25"/>
        <v>63.75</v>
      </c>
      <c r="B258">
        <f>MIN((F257-$K$5*B256+$K$6*B257)/$K$7,2*$K$1*Gearing!$A$7+B256)</f>
        <v>9723.6067513231974</v>
      </c>
      <c r="C258">
        <f t="shared" si="23"/>
        <v>152.64780487804819</v>
      </c>
      <c r="D258">
        <f t="shared" si="24"/>
        <v>246.1059088766342</v>
      </c>
      <c r="E258">
        <f>MIN(VLOOKUP(C257,Gearing!$A$2:$G$7,2,TRUE)+1,5)</f>
        <v>5</v>
      </c>
      <c r="F258">
        <f>Misc!$B$4*Misc!$B$5*VLOOKUP(E258,Gearing!$B$2:$G$7,5,FALSE)/Misc!$B$2</f>
        <v>8966220.9668758679</v>
      </c>
      <c r="G258">
        <f t="shared" si="21"/>
        <v>6.0419691199166845</v>
      </c>
      <c r="H258">
        <f t="shared" si="22"/>
        <v>341.46341463414501</v>
      </c>
    </row>
    <row r="259" spans="1:8" x14ac:dyDescent="0.25">
      <c r="A259">
        <f t="shared" si="25"/>
        <v>64</v>
      </c>
      <c r="B259">
        <f>MIN((F258-$K$5*B257+$K$6*B258)/$K$7,2*$K$1*Gearing!$A$7+B257)</f>
        <v>9769.4595121951043</v>
      </c>
      <c r="C259">
        <f t="shared" si="23"/>
        <v>152.64780487804819</v>
      </c>
      <c r="D259">
        <f t="shared" si="24"/>
        <v>-246.1059088766342</v>
      </c>
      <c r="E259">
        <f>MIN(VLOOKUP(C258,Gearing!$A$2:$G$7,2,TRUE)+1,5)</f>
        <v>5</v>
      </c>
      <c r="F259">
        <f>Misc!$B$4*Misc!$B$5*VLOOKUP(E259,Gearing!$B$2:$G$7,5,FALSE)/Misc!$B$2</f>
        <v>8966220.9668758679</v>
      </c>
      <c r="G259">
        <f t="shared" ref="G259:G322" si="26">CONVERT(B259,$B$1,$G$1)</f>
        <v>6.0704607046070356</v>
      </c>
      <c r="H259">
        <f t="shared" ref="H259:H322" si="27">CONVERT(C259,$C$1,$H$1)</f>
        <v>341.46341463414501</v>
      </c>
    </row>
    <row r="260" spans="1:8" x14ac:dyDescent="0.25">
      <c r="A260">
        <f t="shared" si="25"/>
        <v>64.25</v>
      </c>
      <c r="B260">
        <f>MIN((F259-$K$5*B258+$K$6*B259)/$K$7,2*$K$1*Gearing!$A$7+B258)</f>
        <v>9799.9306537622215</v>
      </c>
      <c r="C260">
        <f t="shared" si="23"/>
        <v>152.64780487804819</v>
      </c>
      <c r="D260">
        <f t="shared" si="24"/>
        <v>246.1059088766342</v>
      </c>
      <c r="E260">
        <f>MIN(VLOOKUP(C259,Gearing!$A$2:$G$7,2,TRUE)+1,5)</f>
        <v>5</v>
      </c>
      <c r="F260">
        <f>Misc!$B$4*Misc!$B$5*VLOOKUP(E260,Gearing!$B$2:$G$7,5,FALSE)/Misc!$B$2</f>
        <v>8966220.9668758679</v>
      </c>
      <c r="G260">
        <f t="shared" si="26"/>
        <v>6.0893945941714271</v>
      </c>
      <c r="H260">
        <f t="shared" si="27"/>
        <v>341.46341463414501</v>
      </c>
    </row>
    <row r="261" spans="1:8" x14ac:dyDescent="0.25">
      <c r="A261">
        <f t="shared" si="25"/>
        <v>64.5</v>
      </c>
      <c r="B261">
        <f>MIN((F260-$K$5*B259+$K$6*B260)/$K$7,2*$K$1*Gearing!$A$7+B259)</f>
        <v>9845.7834146341283</v>
      </c>
      <c r="C261">
        <f t="shared" ref="C261:C324" si="28">(B262-B260)/2/$K$1</f>
        <v>152.64780487804819</v>
      </c>
      <c r="D261">
        <f t="shared" si="24"/>
        <v>-246.1059088766342</v>
      </c>
      <c r="E261">
        <f>MIN(VLOOKUP(C260,Gearing!$A$2:$G$7,2,TRUE)+1,5)</f>
        <v>5</v>
      </c>
      <c r="F261">
        <f>Misc!$B$4*Misc!$B$5*VLOOKUP(E261,Gearing!$B$2:$G$7,5,FALSE)/Misc!$B$2</f>
        <v>8966220.9668758679</v>
      </c>
      <c r="G261">
        <f t="shared" si="26"/>
        <v>6.1178861788617773</v>
      </c>
      <c r="H261">
        <f t="shared" si="27"/>
        <v>341.46341463414501</v>
      </c>
    </row>
    <row r="262" spans="1:8" x14ac:dyDescent="0.25">
      <c r="A262">
        <f t="shared" si="25"/>
        <v>64.75</v>
      </c>
      <c r="B262">
        <f>MIN((F261-$K$5*B260+$K$6*B261)/$K$7,2*$K$1*Gearing!$A$7+B260)</f>
        <v>9876.2545562012456</v>
      </c>
      <c r="C262">
        <f t="shared" si="28"/>
        <v>152.64780487804819</v>
      </c>
      <c r="D262">
        <f t="shared" si="24"/>
        <v>246.1059088766342</v>
      </c>
      <c r="E262">
        <f>MIN(VLOOKUP(C261,Gearing!$A$2:$G$7,2,TRUE)+1,5)</f>
        <v>5</v>
      </c>
      <c r="F262">
        <f>Misc!$B$4*Misc!$B$5*VLOOKUP(E262,Gearing!$B$2:$G$7,5,FALSE)/Misc!$B$2</f>
        <v>8966220.9668758679</v>
      </c>
      <c r="G262">
        <f t="shared" si="26"/>
        <v>6.1368200684261698</v>
      </c>
      <c r="H262">
        <f t="shared" si="27"/>
        <v>341.46341463414501</v>
      </c>
    </row>
    <row r="263" spans="1:8" x14ac:dyDescent="0.25">
      <c r="A263">
        <f t="shared" si="25"/>
        <v>65</v>
      </c>
      <c r="B263">
        <f>MIN((F262-$K$5*B261+$K$6*B262)/$K$7,2*$K$1*Gearing!$A$7+B261)</f>
        <v>9922.1073170731524</v>
      </c>
      <c r="C263">
        <f t="shared" si="28"/>
        <v>152.64780487804819</v>
      </c>
      <c r="D263">
        <f t="shared" si="24"/>
        <v>-246.1059088766342</v>
      </c>
      <c r="E263">
        <f>MIN(VLOOKUP(C262,Gearing!$A$2:$G$7,2,TRUE)+1,5)</f>
        <v>5</v>
      </c>
      <c r="F263">
        <f>Misc!$B$4*Misc!$B$5*VLOOKUP(E263,Gearing!$B$2:$G$7,5,FALSE)/Misc!$B$2</f>
        <v>8966220.9668758679</v>
      </c>
      <c r="G263">
        <f t="shared" si="26"/>
        <v>6.16531165311652</v>
      </c>
      <c r="H263">
        <f t="shared" si="27"/>
        <v>341.46341463414501</v>
      </c>
    </row>
    <row r="264" spans="1:8" x14ac:dyDescent="0.25">
      <c r="A264">
        <f t="shared" si="25"/>
        <v>65.25</v>
      </c>
      <c r="B264">
        <f>MIN((F263-$K$5*B262+$K$6*B263)/$K$7,2*$K$1*Gearing!$A$7+B262)</f>
        <v>9952.5784586402697</v>
      </c>
      <c r="C264">
        <f t="shared" si="28"/>
        <v>152.64780487804819</v>
      </c>
      <c r="D264">
        <f t="shared" si="24"/>
        <v>246.1059088766342</v>
      </c>
      <c r="E264">
        <f>MIN(VLOOKUP(C263,Gearing!$A$2:$G$7,2,TRUE)+1,5)</f>
        <v>5</v>
      </c>
      <c r="F264">
        <f>Misc!$B$4*Misc!$B$5*VLOOKUP(E264,Gearing!$B$2:$G$7,5,FALSE)/Misc!$B$2</f>
        <v>8966220.9668758679</v>
      </c>
      <c r="G264">
        <f t="shared" si="26"/>
        <v>6.1842455426809124</v>
      </c>
      <c r="H264">
        <f t="shared" si="27"/>
        <v>341.46341463414501</v>
      </c>
    </row>
    <row r="265" spans="1:8" x14ac:dyDescent="0.25">
      <c r="A265">
        <f t="shared" si="25"/>
        <v>65.5</v>
      </c>
      <c r="B265">
        <f>MIN((F264-$K$5*B263+$K$6*B264)/$K$7,2*$K$1*Gearing!$A$7+B263)</f>
        <v>9998.4312195121765</v>
      </c>
      <c r="C265">
        <f t="shared" si="28"/>
        <v>152.64780487804819</v>
      </c>
      <c r="D265">
        <f t="shared" si="24"/>
        <v>-246.1059088766342</v>
      </c>
      <c r="E265">
        <f>MIN(VLOOKUP(C264,Gearing!$A$2:$G$7,2,TRUE)+1,5)</f>
        <v>5</v>
      </c>
      <c r="F265">
        <f>Misc!$B$4*Misc!$B$5*VLOOKUP(E265,Gearing!$B$2:$G$7,5,FALSE)/Misc!$B$2</f>
        <v>8966220.9668758679</v>
      </c>
      <c r="G265">
        <f t="shared" si="26"/>
        <v>6.2127371273712626</v>
      </c>
      <c r="H265">
        <f t="shared" si="27"/>
        <v>341.46341463414501</v>
      </c>
    </row>
    <row r="266" spans="1:8" x14ac:dyDescent="0.25">
      <c r="A266">
        <f t="shared" si="25"/>
        <v>65.75</v>
      </c>
      <c r="B266">
        <f>MIN((F265-$K$5*B264+$K$6*B265)/$K$7,2*$K$1*Gearing!$A$7+B264)</f>
        <v>10028.902361079294</v>
      </c>
      <c r="C266">
        <f t="shared" si="28"/>
        <v>152.64780487804819</v>
      </c>
      <c r="D266">
        <f t="shared" si="24"/>
        <v>246.1059088766342</v>
      </c>
      <c r="E266">
        <f>MIN(VLOOKUP(C265,Gearing!$A$2:$G$7,2,TRUE)+1,5)</f>
        <v>5</v>
      </c>
      <c r="F266">
        <f>Misc!$B$4*Misc!$B$5*VLOOKUP(E266,Gearing!$B$2:$G$7,5,FALSE)/Misc!$B$2</f>
        <v>8966220.9668758679</v>
      </c>
      <c r="G266">
        <f t="shared" si="26"/>
        <v>6.2316710169356542</v>
      </c>
      <c r="H266">
        <f t="shared" si="27"/>
        <v>341.46341463414501</v>
      </c>
    </row>
    <row r="267" spans="1:8" x14ac:dyDescent="0.25">
      <c r="A267">
        <f t="shared" si="25"/>
        <v>66</v>
      </c>
      <c r="B267">
        <f>MIN((F266-$K$5*B265+$K$6*B266)/$K$7,2*$K$1*Gearing!$A$7+B265)</f>
        <v>10074.755121951201</v>
      </c>
      <c r="C267">
        <f t="shared" si="28"/>
        <v>152.64780487804819</v>
      </c>
      <c r="D267">
        <f t="shared" si="24"/>
        <v>-246.1059088766342</v>
      </c>
      <c r="E267">
        <f>MIN(VLOOKUP(C266,Gearing!$A$2:$G$7,2,TRUE)+1,5)</f>
        <v>5</v>
      </c>
      <c r="F267">
        <f>Misc!$B$4*Misc!$B$5*VLOOKUP(E267,Gearing!$B$2:$G$7,5,FALSE)/Misc!$B$2</f>
        <v>8966220.9668758679</v>
      </c>
      <c r="G267">
        <f t="shared" si="26"/>
        <v>6.2601626016260044</v>
      </c>
      <c r="H267">
        <f t="shared" si="27"/>
        <v>341.46341463414501</v>
      </c>
    </row>
    <row r="268" spans="1:8" x14ac:dyDescent="0.25">
      <c r="A268">
        <f t="shared" si="25"/>
        <v>66.25</v>
      </c>
      <c r="B268">
        <f>MIN((F267-$K$5*B266+$K$6*B267)/$K$7,2*$K$1*Gearing!$A$7+B266)</f>
        <v>10105.226263518318</v>
      </c>
      <c r="C268">
        <f t="shared" si="28"/>
        <v>152.64780487804819</v>
      </c>
      <c r="D268">
        <f t="shared" si="24"/>
        <v>246.1059088766342</v>
      </c>
      <c r="E268">
        <f>MIN(VLOOKUP(C267,Gearing!$A$2:$G$7,2,TRUE)+1,5)</f>
        <v>5</v>
      </c>
      <c r="F268">
        <f>Misc!$B$4*Misc!$B$5*VLOOKUP(E268,Gearing!$B$2:$G$7,5,FALSE)/Misc!$B$2</f>
        <v>8966220.9668758679</v>
      </c>
      <c r="G268">
        <f t="shared" si="26"/>
        <v>6.2790964911903959</v>
      </c>
      <c r="H268">
        <f t="shared" si="27"/>
        <v>341.46341463414501</v>
      </c>
    </row>
    <row r="269" spans="1:8" x14ac:dyDescent="0.25">
      <c r="A269">
        <f t="shared" si="25"/>
        <v>66.5</v>
      </c>
      <c r="B269">
        <f>MIN((F268-$K$5*B267+$K$6*B268)/$K$7,2*$K$1*Gearing!$A$7+B267)</f>
        <v>10151.079024390225</v>
      </c>
      <c r="C269">
        <f t="shared" si="28"/>
        <v>152.64780487804819</v>
      </c>
      <c r="D269">
        <f t="shared" si="24"/>
        <v>-246.1059088766342</v>
      </c>
      <c r="E269">
        <f>MIN(VLOOKUP(C268,Gearing!$A$2:$G$7,2,TRUE)+1,5)</f>
        <v>5</v>
      </c>
      <c r="F269">
        <f>Misc!$B$4*Misc!$B$5*VLOOKUP(E269,Gearing!$B$2:$G$7,5,FALSE)/Misc!$B$2</f>
        <v>8966220.9668758679</v>
      </c>
      <c r="G269">
        <f t="shared" si="26"/>
        <v>6.307588075880747</v>
      </c>
      <c r="H269">
        <f t="shared" si="27"/>
        <v>341.46341463414501</v>
      </c>
    </row>
    <row r="270" spans="1:8" x14ac:dyDescent="0.25">
      <c r="A270">
        <f t="shared" si="25"/>
        <v>66.75</v>
      </c>
      <c r="B270">
        <f>MIN((F269-$K$5*B268+$K$6*B269)/$K$7,2*$K$1*Gearing!$A$7+B268)</f>
        <v>10181.550165957342</v>
      </c>
      <c r="C270">
        <f t="shared" si="28"/>
        <v>152.64780487804819</v>
      </c>
      <c r="D270">
        <f t="shared" si="24"/>
        <v>246.1059088766342</v>
      </c>
      <c r="E270">
        <f>MIN(VLOOKUP(C269,Gearing!$A$2:$G$7,2,TRUE)+1,5)</f>
        <v>5</v>
      </c>
      <c r="F270">
        <f>Misc!$B$4*Misc!$B$5*VLOOKUP(E270,Gearing!$B$2:$G$7,5,FALSE)/Misc!$B$2</f>
        <v>8966220.9668758679</v>
      </c>
      <c r="G270">
        <f t="shared" si="26"/>
        <v>6.3265219654451395</v>
      </c>
      <c r="H270">
        <f t="shared" si="27"/>
        <v>341.46341463414501</v>
      </c>
    </row>
    <row r="271" spans="1:8" x14ac:dyDescent="0.25">
      <c r="A271">
        <f t="shared" si="25"/>
        <v>67</v>
      </c>
      <c r="B271">
        <f>MIN((F270-$K$5*B269+$K$6*B270)/$K$7,2*$K$1*Gearing!$A$7+B269)</f>
        <v>10227.402926829249</v>
      </c>
      <c r="C271">
        <f t="shared" si="28"/>
        <v>152.64780487804819</v>
      </c>
      <c r="D271">
        <f t="shared" si="24"/>
        <v>-246.1059088766342</v>
      </c>
      <c r="E271">
        <f>MIN(VLOOKUP(C270,Gearing!$A$2:$G$7,2,TRUE)+1,5)</f>
        <v>5</v>
      </c>
      <c r="F271">
        <f>Misc!$B$4*Misc!$B$5*VLOOKUP(E271,Gearing!$B$2:$G$7,5,FALSE)/Misc!$B$2</f>
        <v>8966220.9668758679</v>
      </c>
      <c r="G271">
        <f t="shared" si="26"/>
        <v>6.3550135501354887</v>
      </c>
      <c r="H271">
        <f t="shared" si="27"/>
        <v>341.46341463414501</v>
      </c>
    </row>
    <row r="272" spans="1:8" x14ac:dyDescent="0.25">
      <c r="A272">
        <f t="shared" si="25"/>
        <v>67.25</v>
      </c>
      <c r="B272">
        <f>MIN((F271-$K$5*B270+$K$6*B271)/$K$7,2*$K$1*Gearing!$A$7+B270)</f>
        <v>10257.874068396366</v>
      </c>
      <c r="C272">
        <f t="shared" si="28"/>
        <v>152.64780487804819</v>
      </c>
      <c r="D272">
        <f t="shared" si="24"/>
        <v>246.1059088766342</v>
      </c>
      <c r="E272">
        <f>MIN(VLOOKUP(C271,Gearing!$A$2:$G$7,2,TRUE)+1,5)</f>
        <v>5</v>
      </c>
      <c r="F272">
        <f>Misc!$B$4*Misc!$B$5*VLOOKUP(E272,Gearing!$B$2:$G$7,5,FALSE)/Misc!$B$2</f>
        <v>8966220.9668758679</v>
      </c>
      <c r="G272">
        <f t="shared" si="26"/>
        <v>6.3739474396998812</v>
      </c>
      <c r="H272">
        <f t="shared" si="27"/>
        <v>341.46341463414501</v>
      </c>
    </row>
    <row r="273" spans="1:8" x14ac:dyDescent="0.25">
      <c r="A273">
        <f t="shared" si="25"/>
        <v>67.5</v>
      </c>
      <c r="B273">
        <f>MIN((F272-$K$5*B271+$K$6*B272)/$K$7,2*$K$1*Gearing!$A$7+B271)</f>
        <v>10303.726829268273</v>
      </c>
      <c r="C273">
        <f t="shared" si="28"/>
        <v>152.64780487804819</v>
      </c>
      <c r="D273">
        <f t="shared" si="24"/>
        <v>-246.1059088766342</v>
      </c>
      <c r="E273">
        <f>MIN(VLOOKUP(C272,Gearing!$A$2:$G$7,2,TRUE)+1,5)</f>
        <v>5</v>
      </c>
      <c r="F273">
        <f>Misc!$B$4*Misc!$B$5*VLOOKUP(E273,Gearing!$B$2:$G$7,5,FALSE)/Misc!$B$2</f>
        <v>8966220.9668758679</v>
      </c>
      <c r="G273">
        <f t="shared" si="26"/>
        <v>6.4024390243902323</v>
      </c>
      <c r="H273">
        <f t="shared" si="27"/>
        <v>341.46341463414501</v>
      </c>
    </row>
    <row r="274" spans="1:8" x14ac:dyDescent="0.25">
      <c r="A274">
        <f t="shared" si="25"/>
        <v>67.75</v>
      </c>
      <c r="B274">
        <f>MIN((F273-$K$5*B272+$K$6*B273)/$K$7,2*$K$1*Gearing!$A$7+B272)</f>
        <v>10334.19797083539</v>
      </c>
      <c r="C274">
        <f t="shared" si="28"/>
        <v>152.64780487804819</v>
      </c>
      <c r="D274">
        <f t="shared" si="24"/>
        <v>246.1059088766342</v>
      </c>
      <c r="E274">
        <f>MIN(VLOOKUP(C273,Gearing!$A$2:$G$7,2,TRUE)+1,5)</f>
        <v>5</v>
      </c>
      <c r="F274">
        <f>Misc!$B$4*Misc!$B$5*VLOOKUP(E274,Gearing!$B$2:$G$7,5,FALSE)/Misc!$B$2</f>
        <v>8966220.9668758679</v>
      </c>
      <c r="G274">
        <f t="shared" si="26"/>
        <v>6.4213729139546238</v>
      </c>
      <c r="H274">
        <f t="shared" si="27"/>
        <v>341.46341463414501</v>
      </c>
    </row>
    <row r="275" spans="1:8" x14ac:dyDescent="0.25">
      <c r="A275">
        <f t="shared" si="25"/>
        <v>68</v>
      </c>
      <c r="B275">
        <f>MIN((F274-$K$5*B273+$K$6*B274)/$K$7,2*$K$1*Gearing!$A$7+B273)</f>
        <v>10380.050731707297</v>
      </c>
      <c r="C275">
        <f t="shared" si="28"/>
        <v>152.64780487804819</v>
      </c>
      <c r="D275">
        <f t="shared" si="24"/>
        <v>-246.1059088766342</v>
      </c>
      <c r="E275">
        <f>MIN(VLOOKUP(C274,Gearing!$A$2:$G$7,2,TRUE)+1,5)</f>
        <v>5</v>
      </c>
      <c r="F275">
        <f>Misc!$B$4*Misc!$B$5*VLOOKUP(E275,Gearing!$B$2:$G$7,5,FALSE)/Misc!$B$2</f>
        <v>8966220.9668758679</v>
      </c>
      <c r="G275">
        <f t="shared" si="26"/>
        <v>6.449864498644974</v>
      </c>
      <c r="H275">
        <f t="shared" si="27"/>
        <v>341.46341463414501</v>
      </c>
    </row>
    <row r="276" spans="1:8" x14ac:dyDescent="0.25">
      <c r="A276">
        <f t="shared" si="25"/>
        <v>68.25</v>
      </c>
      <c r="B276">
        <f>MIN((F275-$K$5*B274+$K$6*B275)/$K$7,2*$K$1*Gearing!$A$7+B274)</f>
        <v>10410.521873274414</v>
      </c>
      <c r="C276">
        <f t="shared" si="28"/>
        <v>152.64780487804819</v>
      </c>
      <c r="D276">
        <f t="shared" si="24"/>
        <v>246.1059088766342</v>
      </c>
      <c r="E276">
        <f>MIN(VLOOKUP(C275,Gearing!$A$2:$G$7,2,TRUE)+1,5)</f>
        <v>5</v>
      </c>
      <c r="F276">
        <f>Misc!$B$4*Misc!$B$5*VLOOKUP(E276,Gearing!$B$2:$G$7,5,FALSE)/Misc!$B$2</f>
        <v>8966220.9668758679</v>
      </c>
      <c r="G276">
        <f t="shared" si="26"/>
        <v>6.4687983882093665</v>
      </c>
      <c r="H276">
        <f t="shared" si="27"/>
        <v>341.46341463414501</v>
      </c>
    </row>
    <row r="277" spans="1:8" x14ac:dyDescent="0.25">
      <c r="A277">
        <f t="shared" si="25"/>
        <v>68.5</v>
      </c>
      <c r="B277">
        <f>MIN((F276-$K$5*B275+$K$6*B276)/$K$7,2*$K$1*Gearing!$A$7+B275)</f>
        <v>10456.374634146321</v>
      </c>
      <c r="C277">
        <f t="shared" si="28"/>
        <v>152.64780487804819</v>
      </c>
      <c r="D277">
        <f t="shared" si="24"/>
        <v>-246.1059088766342</v>
      </c>
      <c r="E277">
        <f>MIN(VLOOKUP(C276,Gearing!$A$2:$G$7,2,TRUE)+1,5)</f>
        <v>5</v>
      </c>
      <c r="F277">
        <f>Misc!$B$4*Misc!$B$5*VLOOKUP(E277,Gearing!$B$2:$G$7,5,FALSE)/Misc!$B$2</f>
        <v>8966220.9668758679</v>
      </c>
      <c r="G277">
        <f t="shared" si="26"/>
        <v>6.4972899728997167</v>
      </c>
      <c r="H277">
        <f t="shared" si="27"/>
        <v>341.46341463414501</v>
      </c>
    </row>
    <row r="278" spans="1:8" x14ac:dyDescent="0.25">
      <c r="A278">
        <f t="shared" si="25"/>
        <v>68.75</v>
      </c>
      <c r="B278">
        <f>MIN((F277-$K$5*B276+$K$6*B277)/$K$7,2*$K$1*Gearing!$A$7+B276)</f>
        <v>10486.845775713438</v>
      </c>
      <c r="C278">
        <f t="shared" si="28"/>
        <v>152.64780487804819</v>
      </c>
      <c r="D278">
        <f t="shared" si="24"/>
        <v>246.1059088766342</v>
      </c>
      <c r="E278">
        <f>MIN(VLOOKUP(C277,Gearing!$A$2:$G$7,2,TRUE)+1,5)</f>
        <v>5</v>
      </c>
      <c r="F278">
        <f>Misc!$B$4*Misc!$B$5*VLOOKUP(E278,Gearing!$B$2:$G$7,5,FALSE)/Misc!$B$2</f>
        <v>8966220.9668758679</v>
      </c>
      <c r="G278">
        <f t="shared" si="26"/>
        <v>6.5162238624641091</v>
      </c>
      <c r="H278">
        <f t="shared" si="27"/>
        <v>341.46341463414501</v>
      </c>
    </row>
    <row r="279" spans="1:8" x14ac:dyDescent="0.25">
      <c r="A279">
        <f t="shared" si="25"/>
        <v>69</v>
      </c>
      <c r="B279">
        <f>MIN((F278-$K$5*B277+$K$6*B278)/$K$7,2*$K$1*Gearing!$A$7+B277)</f>
        <v>10532.698536585345</v>
      </c>
      <c r="C279">
        <f t="shared" si="28"/>
        <v>152.64780487804819</v>
      </c>
      <c r="D279">
        <f t="shared" si="24"/>
        <v>-246.1059088766342</v>
      </c>
      <c r="E279">
        <f>MIN(VLOOKUP(C278,Gearing!$A$2:$G$7,2,TRUE)+1,5)</f>
        <v>5</v>
      </c>
      <c r="F279">
        <f>Misc!$B$4*Misc!$B$5*VLOOKUP(E279,Gearing!$B$2:$G$7,5,FALSE)/Misc!$B$2</f>
        <v>8966220.9668758679</v>
      </c>
      <c r="G279">
        <f t="shared" si="26"/>
        <v>6.5447154471544584</v>
      </c>
      <c r="H279">
        <f t="shared" si="27"/>
        <v>341.46341463414501</v>
      </c>
    </row>
    <row r="280" spans="1:8" x14ac:dyDescent="0.25">
      <c r="A280">
        <f t="shared" si="25"/>
        <v>69.25</v>
      </c>
      <c r="B280">
        <f>MIN((F279-$K$5*B278+$K$6*B279)/$K$7,2*$K$1*Gearing!$A$7+B278)</f>
        <v>10563.169678152462</v>
      </c>
      <c r="C280">
        <f t="shared" si="28"/>
        <v>152.64780487804819</v>
      </c>
      <c r="D280">
        <f t="shared" si="24"/>
        <v>246.1059088766342</v>
      </c>
      <c r="E280">
        <f>MIN(VLOOKUP(C279,Gearing!$A$2:$G$7,2,TRUE)+1,5)</f>
        <v>5</v>
      </c>
      <c r="F280">
        <f>Misc!$B$4*Misc!$B$5*VLOOKUP(E280,Gearing!$B$2:$G$7,5,FALSE)/Misc!$B$2</f>
        <v>8966220.9668758679</v>
      </c>
      <c r="G280">
        <f t="shared" si="26"/>
        <v>6.5636493367188509</v>
      </c>
      <c r="H280">
        <f t="shared" si="27"/>
        <v>341.46341463414501</v>
      </c>
    </row>
    <row r="281" spans="1:8" x14ac:dyDescent="0.25">
      <c r="A281">
        <f t="shared" si="25"/>
        <v>69.5</v>
      </c>
      <c r="B281">
        <f>MIN((F280-$K$5*B279+$K$6*B280)/$K$7,2*$K$1*Gearing!$A$7+B279)</f>
        <v>10609.022439024369</v>
      </c>
      <c r="C281">
        <f t="shared" si="28"/>
        <v>152.64780487804819</v>
      </c>
      <c r="D281">
        <f t="shared" si="24"/>
        <v>-246.1059088766342</v>
      </c>
      <c r="E281">
        <f>MIN(VLOOKUP(C280,Gearing!$A$2:$G$7,2,TRUE)+1,5)</f>
        <v>5</v>
      </c>
      <c r="F281">
        <f>Misc!$B$4*Misc!$B$5*VLOOKUP(E281,Gearing!$B$2:$G$7,5,FALSE)/Misc!$B$2</f>
        <v>8966220.9668758679</v>
      </c>
      <c r="G281">
        <f t="shared" si="26"/>
        <v>6.592140921409201</v>
      </c>
      <c r="H281">
        <f t="shared" si="27"/>
        <v>341.46341463414501</v>
      </c>
    </row>
    <row r="282" spans="1:8" x14ac:dyDescent="0.25">
      <c r="A282">
        <f t="shared" si="25"/>
        <v>69.75</v>
      </c>
      <c r="B282">
        <f>MIN((F281-$K$5*B280+$K$6*B281)/$K$7,2*$K$1*Gearing!$A$7+B280)</f>
        <v>10639.493580591487</v>
      </c>
      <c r="C282">
        <f t="shared" si="28"/>
        <v>152.64780487804819</v>
      </c>
      <c r="D282">
        <f t="shared" si="24"/>
        <v>246.1059088766342</v>
      </c>
      <c r="E282">
        <f>MIN(VLOOKUP(C281,Gearing!$A$2:$G$7,2,TRUE)+1,5)</f>
        <v>5</v>
      </c>
      <c r="F282">
        <f>Misc!$B$4*Misc!$B$5*VLOOKUP(E282,Gearing!$B$2:$G$7,5,FALSE)/Misc!$B$2</f>
        <v>8966220.9668758679</v>
      </c>
      <c r="G282">
        <f t="shared" si="26"/>
        <v>6.6110748109735926</v>
      </c>
      <c r="H282">
        <f t="shared" si="27"/>
        <v>341.46341463414501</v>
      </c>
    </row>
    <row r="283" spans="1:8" x14ac:dyDescent="0.25">
      <c r="A283">
        <f t="shared" si="25"/>
        <v>70</v>
      </c>
      <c r="B283">
        <f>MIN((F282-$K$5*B281+$K$6*B282)/$K$7,2*$K$1*Gearing!$A$7+B281)</f>
        <v>10685.346341463393</v>
      </c>
      <c r="C283">
        <f t="shared" si="28"/>
        <v>152.64780487804819</v>
      </c>
      <c r="D283">
        <f t="shared" si="24"/>
        <v>-246.1059088766342</v>
      </c>
      <c r="E283">
        <f>MIN(VLOOKUP(C282,Gearing!$A$2:$G$7,2,TRUE)+1,5)</f>
        <v>5</v>
      </c>
      <c r="F283">
        <f>Misc!$B$4*Misc!$B$5*VLOOKUP(E283,Gearing!$B$2:$G$7,5,FALSE)/Misc!$B$2</f>
        <v>8966220.9668758679</v>
      </c>
      <c r="G283">
        <f t="shared" si="26"/>
        <v>6.6395663956639437</v>
      </c>
      <c r="H283">
        <f t="shared" si="27"/>
        <v>341.46341463414501</v>
      </c>
    </row>
    <row r="284" spans="1:8" x14ac:dyDescent="0.25">
      <c r="A284">
        <f t="shared" si="25"/>
        <v>70.25</v>
      </c>
      <c r="B284">
        <f>MIN((F283-$K$5*B282+$K$6*B283)/$K$7,2*$K$1*Gearing!$A$7+B282)</f>
        <v>10715.817483030511</v>
      </c>
      <c r="C284">
        <f t="shared" si="28"/>
        <v>152.64780487804819</v>
      </c>
      <c r="D284">
        <f t="shared" si="24"/>
        <v>246.1059088766342</v>
      </c>
      <c r="E284">
        <f>MIN(VLOOKUP(C283,Gearing!$A$2:$G$7,2,TRUE)+1,5)</f>
        <v>5</v>
      </c>
      <c r="F284">
        <f>Misc!$B$4*Misc!$B$5*VLOOKUP(E284,Gearing!$B$2:$G$7,5,FALSE)/Misc!$B$2</f>
        <v>8966220.9668758679</v>
      </c>
      <c r="G284">
        <f t="shared" si="26"/>
        <v>6.6585002852283361</v>
      </c>
      <c r="H284">
        <f t="shared" si="27"/>
        <v>341.46341463414501</v>
      </c>
    </row>
    <row r="285" spans="1:8" x14ac:dyDescent="0.25">
      <c r="A285">
        <f t="shared" si="25"/>
        <v>70.5</v>
      </c>
      <c r="B285">
        <f>MIN((F284-$K$5*B283+$K$6*B284)/$K$7,2*$K$1*Gearing!$A$7+B283)</f>
        <v>10761.670243902417</v>
      </c>
      <c r="C285">
        <f t="shared" si="28"/>
        <v>152.64780487804819</v>
      </c>
      <c r="D285">
        <f t="shared" ref="D285:D316" si="29">(B286-2*B285+B284)/$K$1^2</f>
        <v>-246.1059088766342</v>
      </c>
      <c r="E285">
        <f>MIN(VLOOKUP(C284,Gearing!$A$2:$G$7,2,TRUE)+1,5)</f>
        <v>5</v>
      </c>
      <c r="F285">
        <f>Misc!$B$4*Misc!$B$5*VLOOKUP(E285,Gearing!$B$2:$G$7,5,FALSE)/Misc!$B$2</f>
        <v>8966220.9668758679</v>
      </c>
      <c r="G285">
        <f t="shared" si="26"/>
        <v>6.6869918699186854</v>
      </c>
      <c r="H285">
        <f t="shared" si="27"/>
        <v>341.46341463414501</v>
      </c>
    </row>
    <row r="286" spans="1:8" x14ac:dyDescent="0.25">
      <c r="A286">
        <f t="shared" si="25"/>
        <v>70.75</v>
      </c>
      <c r="B286">
        <f>MIN((F285-$K$5*B284+$K$6*B285)/$K$7,2*$K$1*Gearing!$A$7+B284)</f>
        <v>10792.141385469535</v>
      </c>
      <c r="C286">
        <f t="shared" si="28"/>
        <v>152.64780487804819</v>
      </c>
      <c r="D286">
        <f t="shared" si="29"/>
        <v>246.1059088766342</v>
      </c>
      <c r="E286">
        <f>MIN(VLOOKUP(C285,Gearing!$A$2:$G$7,2,TRUE)+1,5)</f>
        <v>5</v>
      </c>
      <c r="F286">
        <f>Misc!$B$4*Misc!$B$5*VLOOKUP(E286,Gearing!$B$2:$G$7,5,FALSE)/Misc!$B$2</f>
        <v>8966220.9668758679</v>
      </c>
      <c r="G286">
        <f t="shared" si="26"/>
        <v>6.7059257594830779</v>
      </c>
      <c r="H286">
        <f t="shared" si="27"/>
        <v>341.46341463414501</v>
      </c>
    </row>
    <row r="287" spans="1:8" x14ac:dyDescent="0.25">
      <c r="A287">
        <f t="shared" si="25"/>
        <v>71</v>
      </c>
      <c r="B287">
        <f>MIN((F286-$K$5*B285+$K$6*B286)/$K$7,2*$K$1*Gearing!$A$7+B285)</f>
        <v>10837.994146341442</v>
      </c>
      <c r="C287">
        <f t="shared" si="28"/>
        <v>152.64780487804819</v>
      </c>
      <c r="D287">
        <f t="shared" si="29"/>
        <v>-246.1059088766342</v>
      </c>
      <c r="E287">
        <f>MIN(VLOOKUP(C286,Gearing!$A$2:$G$7,2,TRUE)+1,5)</f>
        <v>5</v>
      </c>
      <c r="F287">
        <f>Misc!$B$4*Misc!$B$5*VLOOKUP(E287,Gearing!$B$2:$G$7,5,FALSE)/Misc!$B$2</f>
        <v>8966220.9668758679</v>
      </c>
      <c r="G287">
        <f t="shared" si="26"/>
        <v>6.734417344173429</v>
      </c>
      <c r="H287">
        <f t="shared" si="27"/>
        <v>341.46341463414501</v>
      </c>
    </row>
    <row r="288" spans="1:8" x14ac:dyDescent="0.25">
      <c r="A288">
        <f t="shared" si="25"/>
        <v>71.25</v>
      </c>
      <c r="B288">
        <f>MIN((F287-$K$5*B286+$K$6*B287)/$K$7,2*$K$1*Gearing!$A$7+B286)</f>
        <v>10868.465287908559</v>
      </c>
      <c r="C288">
        <f t="shared" si="28"/>
        <v>152.64780487804819</v>
      </c>
      <c r="D288">
        <f t="shared" si="29"/>
        <v>246.1059088766342</v>
      </c>
      <c r="E288">
        <f>MIN(VLOOKUP(C287,Gearing!$A$2:$G$7,2,TRUE)+1,5)</f>
        <v>5</v>
      </c>
      <c r="F288">
        <f>Misc!$B$4*Misc!$B$5*VLOOKUP(E288,Gearing!$B$2:$G$7,5,FALSE)/Misc!$B$2</f>
        <v>8966220.9668758679</v>
      </c>
      <c r="G288">
        <f t="shared" si="26"/>
        <v>6.7533512337378205</v>
      </c>
      <c r="H288">
        <f t="shared" si="27"/>
        <v>341.46341463414501</v>
      </c>
    </row>
    <row r="289" spans="1:8" x14ac:dyDescent="0.25">
      <c r="A289">
        <f t="shared" ref="A289:A352" si="30">A288+$K$1</f>
        <v>71.5</v>
      </c>
      <c r="B289">
        <f>MIN((F288-$K$5*B287+$K$6*B288)/$K$7,2*$K$1*Gearing!$A$7+B287)</f>
        <v>10914.318048780466</v>
      </c>
      <c r="C289">
        <f t="shared" si="28"/>
        <v>152.64780487804819</v>
      </c>
      <c r="D289">
        <f t="shared" si="29"/>
        <v>-246.1059088766342</v>
      </c>
      <c r="E289">
        <f>MIN(VLOOKUP(C288,Gearing!$A$2:$G$7,2,TRUE)+1,5)</f>
        <v>5</v>
      </c>
      <c r="F289">
        <f>Misc!$B$4*Misc!$B$5*VLOOKUP(E289,Gearing!$B$2:$G$7,5,FALSE)/Misc!$B$2</f>
        <v>8966220.9668758679</v>
      </c>
      <c r="G289">
        <f t="shared" si="26"/>
        <v>6.7818428184281707</v>
      </c>
      <c r="H289">
        <f t="shared" si="27"/>
        <v>341.46341463414501</v>
      </c>
    </row>
    <row r="290" spans="1:8" x14ac:dyDescent="0.25">
      <c r="A290">
        <f t="shared" si="30"/>
        <v>71.75</v>
      </c>
      <c r="B290">
        <f>MIN((F289-$K$5*B288+$K$6*B289)/$K$7,2*$K$1*Gearing!$A$7+B288)</f>
        <v>10944.789190347583</v>
      </c>
      <c r="C290">
        <f t="shared" si="28"/>
        <v>152.64780487804819</v>
      </c>
      <c r="D290">
        <f t="shared" si="29"/>
        <v>246.1059088766342</v>
      </c>
      <c r="E290">
        <f>MIN(VLOOKUP(C289,Gearing!$A$2:$G$7,2,TRUE)+1,5)</f>
        <v>5</v>
      </c>
      <c r="F290">
        <f>Misc!$B$4*Misc!$B$5*VLOOKUP(E290,Gearing!$B$2:$G$7,5,FALSE)/Misc!$B$2</f>
        <v>8966220.9668758679</v>
      </c>
      <c r="G290">
        <f t="shared" si="26"/>
        <v>6.8007767079925623</v>
      </c>
      <c r="H290">
        <f t="shared" si="27"/>
        <v>341.46341463414501</v>
      </c>
    </row>
    <row r="291" spans="1:8" x14ac:dyDescent="0.25">
      <c r="A291">
        <f t="shared" si="30"/>
        <v>72</v>
      </c>
      <c r="B291">
        <f>MIN((F290-$K$5*B289+$K$6*B290)/$K$7,2*$K$1*Gearing!$A$7+B289)</f>
        <v>10990.64195121949</v>
      </c>
      <c r="C291">
        <f t="shared" si="28"/>
        <v>152.64780487804819</v>
      </c>
      <c r="D291">
        <f t="shared" si="29"/>
        <v>-246.1059088766342</v>
      </c>
      <c r="E291">
        <f>MIN(VLOOKUP(C290,Gearing!$A$2:$G$7,2,TRUE)+1,5)</f>
        <v>5</v>
      </c>
      <c r="F291">
        <f>Misc!$B$4*Misc!$B$5*VLOOKUP(E291,Gearing!$B$2:$G$7,5,FALSE)/Misc!$B$2</f>
        <v>8966220.9668758679</v>
      </c>
      <c r="G291">
        <f t="shared" si="26"/>
        <v>6.8292682926829125</v>
      </c>
      <c r="H291">
        <f t="shared" si="27"/>
        <v>341.46341463414501</v>
      </c>
    </row>
    <row r="292" spans="1:8" x14ac:dyDescent="0.25">
      <c r="A292">
        <f t="shared" si="30"/>
        <v>72.25</v>
      </c>
      <c r="B292">
        <f>MIN((F291-$K$5*B290+$K$6*B291)/$K$7,2*$K$1*Gearing!$A$7+B290)</f>
        <v>11021.113092786607</v>
      </c>
      <c r="C292">
        <f t="shared" si="28"/>
        <v>152.64780487804819</v>
      </c>
      <c r="D292">
        <f t="shared" si="29"/>
        <v>246.1059088766342</v>
      </c>
      <c r="E292">
        <f>MIN(VLOOKUP(C291,Gearing!$A$2:$G$7,2,TRUE)+1,5)</f>
        <v>5</v>
      </c>
      <c r="F292">
        <f>Misc!$B$4*Misc!$B$5*VLOOKUP(E292,Gearing!$B$2:$G$7,5,FALSE)/Misc!$B$2</f>
        <v>8966220.9668758679</v>
      </c>
      <c r="G292">
        <f t="shared" si="26"/>
        <v>6.8482021822473049</v>
      </c>
      <c r="H292">
        <f t="shared" si="27"/>
        <v>341.46341463414501</v>
      </c>
    </row>
    <row r="293" spans="1:8" x14ac:dyDescent="0.25">
      <c r="A293">
        <f t="shared" si="30"/>
        <v>72.5</v>
      </c>
      <c r="B293">
        <f>MIN((F292-$K$5*B291+$K$6*B292)/$K$7,2*$K$1*Gearing!$A$7+B291)</f>
        <v>11066.965853658514</v>
      </c>
      <c r="C293">
        <f t="shared" si="28"/>
        <v>152.64780487804819</v>
      </c>
      <c r="D293">
        <f t="shared" si="29"/>
        <v>-246.1059088766342</v>
      </c>
      <c r="E293">
        <f>MIN(VLOOKUP(C292,Gearing!$A$2:$G$7,2,TRUE)+1,5)</f>
        <v>5</v>
      </c>
      <c r="F293">
        <f>Misc!$B$4*Misc!$B$5*VLOOKUP(E293,Gearing!$B$2:$G$7,5,FALSE)/Misc!$B$2</f>
        <v>8966220.9668758679</v>
      </c>
      <c r="G293">
        <f t="shared" si="26"/>
        <v>6.8766937669376551</v>
      </c>
      <c r="H293">
        <f t="shared" si="27"/>
        <v>341.46341463414501</v>
      </c>
    </row>
    <row r="294" spans="1:8" x14ac:dyDescent="0.25">
      <c r="A294">
        <f t="shared" si="30"/>
        <v>72.75</v>
      </c>
      <c r="B294">
        <f>MIN((F293-$K$5*B292+$K$6*B293)/$K$7,2*$K$1*Gearing!$A$7+B292)</f>
        <v>11097.436995225631</v>
      </c>
      <c r="C294">
        <f t="shared" si="28"/>
        <v>152.64780487804819</v>
      </c>
      <c r="D294">
        <f t="shared" si="29"/>
        <v>246.1059088766342</v>
      </c>
      <c r="E294">
        <f>MIN(VLOOKUP(C293,Gearing!$A$2:$G$7,2,TRUE)+1,5)</f>
        <v>5</v>
      </c>
      <c r="F294">
        <f>Misc!$B$4*Misc!$B$5*VLOOKUP(E294,Gearing!$B$2:$G$7,5,FALSE)/Misc!$B$2</f>
        <v>8966220.9668758679</v>
      </c>
      <c r="G294">
        <f t="shared" si="26"/>
        <v>6.8956276565020476</v>
      </c>
      <c r="H294">
        <f t="shared" si="27"/>
        <v>341.46341463414501</v>
      </c>
    </row>
    <row r="295" spans="1:8" x14ac:dyDescent="0.25">
      <c r="A295">
        <f t="shared" si="30"/>
        <v>73</v>
      </c>
      <c r="B295">
        <f>MIN((F294-$K$5*B293+$K$6*B294)/$K$7,2*$K$1*Gearing!$A$7+B293)</f>
        <v>11143.289756097538</v>
      </c>
      <c r="C295">
        <f t="shared" si="28"/>
        <v>152.64780487804819</v>
      </c>
      <c r="D295">
        <f t="shared" si="29"/>
        <v>-246.1059088766342</v>
      </c>
      <c r="E295">
        <f>MIN(VLOOKUP(C294,Gearing!$A$2:$G$7,2,TRUE)+1,5)</f>
        <v>5</v>
      </c>
      <c r="F295">
        <f>Misc!$B$4*Misc!$B$5*VLOOKUP(E295,Gearing!$B$2:$G$7,5,FALSE)/Misc!$B$2</f>
        <v>8966220.9668758679</v>
      </c>
      <c r="G295">
        <f t="shared" si="26"/>
        <v>6.9241192411923977</v>
      </c>
      <c r="H295">
        <f t="shared" si="27"/>
        <v>341.46341463414501</v>
      </c>
    </row>
    <row r="296" spans="1:8" x14ac:dyDescent="0.25">
      <c r="A296">
        <f t="shared" si="30"/>
        <v>73.25</v>
      </c>
      <c r="B296">
        <f>MIN((F295-$K$5*B294+$K$6*B295)/$K$7,2*$K$1*Gearing!$A$7+B294)</f>
        <v>11173.760897664655</v>
      </c>
      <c r="C296">
        <f t="shared" si="28"/>
        <v>152.64780487804819</v>
      </c>
      <c r="D296">
        <f t="shared" si="29"/>
        <v>246.1059088766342</v>
      </c>
      <c r="E296">
        <f>MIN(VLOOKUP(C295,Gearing!$A$2:$G$7,2,TRUE)+1,5)</f>
        <v>5</v>
      </c>
      <c r="F296">
        <f>Misc!$B$4*Misc!$B$5*VLOOKUP(E296,Gearing!$B$2:$G$7,5,FALSE)/Misc!$B$2</f>
        <v>8966220.9668758679</v>
      </c>
      <c r="G296">
        <f t="shared" si="26"/>
        <v>6.9430531307567893</v>
      </c>
      <c r="H296">
        <f t="shared" si="27"/>
        <v>341.46341463414501</v>
      </c>
    </row>
    <row r="297" spans="1:8" x14ac:dyDescent="0.25">
      <c r="A297">
        <f t="shared" si="30"/>
        <v>73.5</v>
      </c>
      <c r="B297">
        <f>MIN((F296-$K$5*B295+$K$6*B296)/$K$7,2*$K$1*Gearing!$A$7+B295)</f>
        <v>11219.613658536562</v>
      </c>
      <c r="C297">
        <f t="shared" si="28"/>
        <v>152.64780487804819</v>
      </c>
      <c r="D297">
        <f t="shared" si="29"/>
        <v>-246.1059088766342</v>
      </c>
      <c r="E297">
        <f>MIN(VLOOKUP(C296,Gearing!$A$2:$G$7,2,TRUE)+1,5)</f>
        <v>5</v>
      </c>
      <c r="F297">
        <f>Misc!$B$4*Misc!$B$5*VLOOKUP(E297,Gearing!$B$2:$G$7,5,FALSE)/Misc!$B$2</f>
        <v>8966220.9668758679</v>
      </c>
      <c r="G297">
        <f t="shared" si="26"/>
        <v>6.9715447154471404</v>
      </c>
      <c r="H297">
        <f t="shared" si="27"/>
        <v>341.46341463414501</v>
      </c>
    </row>
    <row r="298" spans="1:8" x14ac:dyDescent="0.25">
      <c r="A298">
        <f t="shared" si="30"/>
        <v>73.75</v>
      </c>
      <c r="B298">
        <f>MIN((F297-$K$5*B296+$K$6*B297)/$K$7,2*$K$1*Gearing!$A$7+B296)</f>
        <v>11250.084800103679</v>
      </c>
      <c r="C298">
        <f t="shared" si="28"/>
        <v>152.64780487804819</v>
      </c>
      <c r="D298">
        <f t="shared" si="29"/>
        <v>246.1059088766342</v>
      </c>
      <c r="E298">
        <f>MIN(VLOOKUP(C297,Gearing!$A$2:$G$7,2,TRUE)+1,5)</f>
        <v>5</v>
      </c>
      <c r="F298">
        <f>Misc!$B$4*Misc!$B$5*VLOOKUP(E298,Gearing!$B$2:$G$7,5,FALSE)/Misc!$B$2</f>
        <v>8966220.9668758679</v>
      </c>
      <c r="G298">
        <f t="shared" si="26"/>
        <v>6.9904786050115328</v>
      </c>
      <c r="H298">
        <f t="shared" si="27"/>
        <v>341.46341463414501</v>
      </c>
    </row>
    <row r="299" spans="1:8" x14ac:dyDescent="0.25">
      <c r="A299">
        <f t="shared" si="30"/>
        <v>74</v>
      </c>
      <c r="B299">
        <f>MIN((F298-$K$5*B297+$K$6*B298)/$K$7,2*$K$1*Gearing!$A$7+B297)</f>
        <v>11295.937560975586</v>
      </c>
      <c r="C299">
        <f t="shared" si="28"/>
        <v>152.64780487804819</v>
      </c>
      <c r="D299">
        <f t="shared" si="29"/>
        <v>-246.1059088766342</v>
      </c>
      <c r="E299">
        <f>MIN(VLOOKUP(C298,Gearing!$A$2:$G$7,2,TRUE)+1,5)</f>
        <v>5</v>
      </c>
      <c r="F299">
        <f>Misc!$B$4*Misc!$B$5*VLOOKUP(E299,Gearing!$B$2:$G$7,5,FALSE)/Misc!$B$2</f>
        <v>8966220.9668758679</v>
      </c>
      <c r="G299">
        <f t="shared" si="26"/>
        <v>7.0189701897018821</v>
      </c>
      <c r="H299">
        <f t="shared" si="27"/>
        <v>341.46341463414501</v>
      </c>
    </row>
    <row r="300" spans="1:8" x14ac:dyDescent="0.25">
      <c r="A300">
        <f t="shared" si="30"/>
        <v>74.25</v>
      </c>
      <c r="B300">
        <f>MIN((F299-$K$5*B298+$K$6*B299)/$K$7,2*$K$1*Gearing!$A$7+B298)</f>
        <v>11326.408702542703</v>
      </c>
      <c r="C300">
        <f t="shared" si="28"/>
        <v>152.64780487804819</v>
      </c>
      <c r="D300">
        <f t="shared" si="29"/>
        <v>246.1059088766342</v>
      </c>
      <c r="E300">
        <f>MIN(VLOOKUP(C299,Gearing!$A$2:$G$7,2,TRUE)+1,5)</f>
        <v>5</v>
      </c>
      <c r="F300">
        <f>Misc!$B$4*Misc!$B$5*VLOOKUP(E300,Gearing!$B$2:$G$7,5,FALSE)/Misc!$B$2</f>
        <v>8966220.9668758679</v>
      </c>
      <c r="G300">
        <f t="shared" si="26"/>
        <v>7.0379040792662746</v>
      </c>
      <c r="H300">
        <f t="shared" si="27"/>
        <v>341.46341463414501</v>
      </c>
    </row>
    <row r="301" spans="1:8" x14ac:dyDescent="0.25">
      <c r="A301">
        <f t="shared" si="30"/>
        <v>74.5</v>
      </c>
      <c r="B301">
        <f>MIN((F300-$K$5*B299+$K$6*B300)/$K$7,2*$K$1*Gearing!$A$7+B299)</f>
        <v>11372.26146341461</v>
      </c>
      <c r="C301">
        <f t="shared" si="28"/>
        <v>152.64780487804819</v>
      </c>
      <c r="D301">
        <f t="shared" si="29"/>
        <v>-246.1059088766342</v>
      </c>
      <c r="E301">
        <f>MIN(VLOOKUP(C300,Gearing!$A$2:$G$7,2,TRUE)+1,5)</f>
        <v>5</v>
      </c>
      <c r="F301">
        <f>Misc!$B$4*Misc!$B$5*VLOOKUP(E301,Gearing!$B$2:$G$7,5,FALSE)/Misc!$B$2</f>
        <v>8966220.9668758679</v>
      </c>
      <c r="G301">
        <f t="shared" si="26"/>
        <v>7.0663956639566248</v>
      </c>
      <c r="H301">
        <f t="shared" si="27"/>
        <v>341.46341463414501</v>
      </c>
    </row>
    <row r="302" spans="1:8" x14ac:dyDescent="0.25">
      <c r="A302">
        <f t="shared" si="30"/>
        <v>74.75</v>
      </c>
      <c r="B302">
        <f>MIN((F301-$K$5*B300+$K$6*B301)/$K$7,2*$K$1*Gearing!$A$7+B300)</f>
        <v>11402.732604981727</v>
      </c>
      <c r="C302">
        <f t="shared" si="28"/>
        <v>152.64780487804819</v>
      </c>
      <c r="D302">
        <f t="shared" si="29"/>
        <v>246.1059088766342</v>
      </c>
      <c r="E302">
        <f>MIN(VLOOKUP(C301,Gearing!$A$2:$G$7,2,TRUE)+1,5)</f>
        <v>5</v>
      </c>
      <c r="F302">
        <f>Misc!$B$4*Misc!$B$5*VLOOKUP(E302,Gearing!$B$2:$G$7,5,FALSE)/Misc!$B$2</f>
        <v>8966220.9668758679</v>
      </c>
      <c r="G302">
        <f t="shared" si="26"/>
        <v>7.0853295535210172</v>
      </c>
      <c r="H302">
        <f t="shared" si="27"/>
        <v>341.46341463414501</v>
      </c>
    </row>
    <row r="303" spans="1:8" x14ac:dyDescent="0.25">
      <c r="A303">
        <f t="shared" si="30"/>
        <v>75</v>
      </c>
      <c r="B303">
        <f>MIN((F302-$K$5*B301+$K$6*B302)/$K$7,2*$K$1*Gearing!$A$7+B301)</f>
        <v>11448.585365853634</v>
      </c>
      <c r="C303">
        <f t="shared" si="28"/>
        <v>152.64780487804819</v>
      </c>
      <c r="D303">
        <f t="shared" si="29"/>
        <v>-246.1059088766342</v>
      </c>
      <c r="E303">
        <f>MIN(VLOOKUP(C302,Gearing!$A$2:$G$7,2,TRUE)+1,5)</f>
        <v>5</v>
      </c>
      <c r="F303">
        <f>Misc!$B$4*Misc!$B$5*VLOOKUP(E303,Gearing!$B$2:$G$7,5,FALSE)/Misc!$B$2</f>
        <v>8966220.9668758679</v>
      </c>
      <c r="G303">
        <f t="shared" si="26"/>
        <v>7.1138211382113674</v>
      </c>
      <c r="H303">
        <f t="shared" si="27"/>
        <v>341.46341463414501</v>
      </c>
    </row>
    <row r="304" spans="1:8" x14ac:dyDescent="0.25">
      <c r="A304">
        <f t="shared" si="30"/>
        <v>75.25</v>
      </c>
      <c r="B304">
        <f>MIN((F303-$K$5*B302+$K$6*B303)/$K$7,2*$K$1*Gearing!$A$7+B302)</f>
        <v>11479.056507420752</v>
      </c>
      <c r="C304">
        <f t="shared" si="28"/>
        <v>152.64780487804819</v>
      </c>
      <c r="D304">
        <f t="shared" si="29"/>
        <v>246.1059088766342</v>
      </c>
      <c r="E304">
        <f>MIN(VLOOKUP(C303,Gearing!$A$2:$G$7,2,TRUE)+1,5)</f>
        <v>5</v>
      </c>
      <c r="F304">
        <f>Misc!$B$4*Misc!$B$5*VLOOKUP(E304,Gearing!$B$2:$G$7,5,FALSE)/Misc!$B$2</f>
        <v>8966220.9668758679</v>
      </c>
      <c r="G304">
        <f t="shared" si="26"/>
        <v>7.132755027775759</v>
      </c>
      <c r="H304">
        <f t="shared" si="27"/>
        <v>341.46341463414501</v>
      </c>
    </row>
    <row r="305" spans="1:8" x14ac:dyDescent="0.25">
      <c r="A305">
        <f t="shared" si="30"/>
        <v>75.5</v>
      </c>
      <c r="B305">
        <f>MIN((F304-$K$5*B303+$K$6*B304)/$K$7,2*$K$1*Gearing!$A$7+B303)</f>
        <v>11524.909268292658</v>
      </c>
      <c r="C305">
        <f t="shared" si="28"/>
        <v>152.64780487804819</v>
      </c>
      <c r="D305">
        <f t="shared" si="29"/>
        <v>-246.1059088766342</v>
      </c>
      <c r="E305">
        <f>MIN(VLOOKUP(C304,Gearing!$A$2:$G$7,2,TRUE)+1,5)</f>
        <v>5</v>
      </c>
      <c r="F305">
        <f>Misc!$B$4*Misc!$B$5*VLOOKUP(E305,Gearing!$B$2:$G$7,5,FALSE)/Misc!$B$2</f>
        <v>8966220.9668758679</v>
      </c>
      <c r="G305">
        <f t="shared" si="26"/>
        <v>7.1612466124661092</v>
      </c>
      <c r="H305">
        <f t="shared" si="27"/>
        <v>341.46341463414501</v>
      </c>
    </row>
    <row r="306" spans="1:8" x14ac:dyDescent="0.25">
      <c r="A306">
        <f t="shared" si="30"/>
        <v>75.75</v>
      </c>
      <c r="B306">
        <f>MIN((F305-$K$5*B304+$K$6*B305)/$K$7,2*$K$1*Gearing!$A$7+B304)</f>
        <v>11555.380409859776</v>
      </c>
      <c r="C306">
        <f t="shared" si="28"/>
        <v>152.64780487804819</v>
      </c>
      <c r="D306">
        <f t="shared" si="29"/>
        <v>246.1059088766342</v>
      </c>
      <c r="E306">
        <f>MIN(VLOOKUP(C305,Gearing!$A$2:$G$7,2,TRUE)+1,5)</f>
        <v>5</v>
      </c>
      <c r="F306">
        <f>Misc!$B$4*Misc!$B$5*VLOOKUP(E306,Gearing!$B$2:$G$7,5,FALSE)/Misc!$B$2</f>
        <v>8966220.9668758679</v>
      </c>
      <c r="G306">
        <f t="shared" si="26"/>
        <v>7.1801805020305016</v>
      </c>
      <c r="H306">
        <f t="shared" si="27"/>
        <v>341.46341463414501</v>
      </c>
    </row>
    <row r="307" spans="1:8" x14ac:dyDescent="0.25">
      <c r="A307">
        <f t="shared" si="30"/>
        <v>76</v>
      </c>
      <c r="B307">
        <f>MIN((F306-$K$5*B305+$K$6*B306)/$K$7,2*$K$1*Gearing!$A$7+B305)</f>
        <v>11601.233170731683</v>
      </c>
      <c r="C307">
        <f t="shared" si="28"/>
        <v>152.64780487804819</v>
      </c>
      <c r="D307">
        <f t="shared" si="29"/>
        <v>-246.1059088766342</v>
      </c>
      <c r="E307">
        <f>MIN(VLOOKUP(C306,Gearing!$A$2:$G$7,2,TRUE)+1,5)</f>
        <v>5</v>
      </c>
      <c r="F307">
        <f>Misc!$B$4*Misc!$B$5*VLOOKUP(E307,Gearing!$B$2:$G$7,5,FALSE)/Misc!$B$2</f>
        <v>8966220.9668758679</v>
      </c>
      <c r="G307">
        <f t="shared" si="26"/>
        <v>7.2086720867208518</v>
      </c>
      <c r="H307">
        <f t="shared" si="27"/>
        <v>341.46341463414501</v>
      </c>
    </row>
    <row r="308" spans="1:8" x14ac:dyDescent="0.25">
      <c r="A308">
        <f t="shared" si="30"/>
        <v>76.25</v>
      </c>
      <c r="B308">
        <f>MIN((F307-$K$5*B306+$K$6*B307)/$K$7,2*$K$1*Gearing!$A$7+B306)</f>
        <v>11631.7043122988</v>
      </c>
      <c r="C308">
        <f t="shared" si="28"/>
        <v>152.64780487804819</v>
      </c>
      <c r="D308">
        <f t="shared" si="29"/>
        <v>246.1059088766342</v>
      </c>
      <c r="E308">
        <f>MIN(VLOOKUP(C307,Gearing!$A$2:$G$7,2,TRUE)+1,5)</f>
        <v>5</v>
      </c>
      <c r="F308">
        <f>Misc!$B$4*Misc!$B$5*VLOOKUP(E308,Gearing!$B$2:$G$7,5,FALSE)/Misc!$B$2</f>
        <v>8966220.9668758679</v>
      </c>
      <c r="G308">
        <f t="shared" si="26"/>
        <v>7.2276059762852443</v>
      </c>
      <c r="H308">
        <f t="shared" si="27"/>
        <v>341.46341463414501</v>
      </c>
    </row>
    <row r="309" spans="1:8" x14ac:dyDescent="0.25">
      <c r="A309">
        <f t="shared" si="30"/>
        <v>76.5</v>
      </c>
      <c r="B309">
        <f>MIN((F308-$K$5*B307+$K$6*B308)/$K$7,2*$K$1*Gearing!$A$7+B307)</f>
        <v>11677.557073170707</v>
      </c>
      <c r="C309">
        <f t="shared" si="28"/>
        <v>152.64780487804819</v>
      </c>
      <c r="D309">
        <f t="shared" si="29"/>
        <v>-246.1059088766342</v>
      </c>
      <c r="E309">
        <f>MIN(VLOOKUP(C308,Gearing!$A$2:$G$7,2,TRUE)+1,5)</f>
        <v>5</v>
      </c>
      <c r="F309">
        <f>Misc!$B$4*Misc!$B$5*VLOOKUP(E309,Gearing!$B$2:$G$7,5,FALSE)/Misc!$B$2</f>
        <v>8966220.9668758679</v>
      </c>
      <c r="G309">
        <f t="shared" si="26"/>
        <v>7.2560975609755936</v>
      </c>
      <c r="H309">
        <f t="shared" si="27"/>
        <v>341.46341463414501</v>
      </c>
    </row>
    <row r="310" spans="1:8" x14ac:dyDescent="0.25">
      <c r="A310">
        <f t="shared" si="30"/>
        <v>76.75</v>
      </c>
      <c r="B310">
        <f>MIN((F309-$K$5*B308+$K$6*B309)/$K$7,2*$K$1*Gearing!$A$7+B308)</f>
        <v>11708.028214737824</v>
      </c>
      <c r="C310">
        <f t="shared" si="28"/>
        <v>152.64780487804819</v>
      </c>
      <c r="D310">
        <f t="shared" si="29"/>
        <v>246.1059088766342</v>
      </c>
      <c r="E310">
        <f>MIN(VLOOKUP(C309,Gearing!$A$2:$G$7,2,TRUE)+1,5)</f>
        <v>5</v>
      </c>
      <c r="F310">
        <f>Misc!$B$4*Misc!$B$5*VLOOKUP(E310,Gearing!$B$2:$G$7,5,FALSE)/Misc!$B$2</f>
        <v>8966220.9668758679</v>
      </c>
      <c r="G310">
        <f t="shared" si="26"/>
        <v>7.275031450539986</v>
      </c>
      <c r="H310">
        <f t="shared" si="27"/>
        <v>341.46341463414501</v>
      </c>
    </row>
    <row r="311" spans="1:8" x14ac:dyDescent="0.25">
      <c r="A311">
        <f t="shared" si="30"/>
        <v>77</v>
      </c>
      <c r="B311">
        <f>MIN((F310-$K$5*B309+$K$6*B310)/$K$7,2*$K$1*Gearing!$A$7+B309)</f>
        <v>11753.880975609731</v>
      </c>
      <c r="C311">
        <f t="shared" si="28"/>
        <v>152.64780487804819</v>
      </c>
      <c r="D311">
        <f t="shared" si="29"/>
        <v>-246.1059088766342</v>
      </c>
      <c r="E311">
        <f>MIN(VLOOKUP(C310,Gearing!$A$2:$G$7,2,TRUE)+1,5)</f>
        <v>5</v>
      </c>
      <c r="F311">
        <f>Misc!$B$4*Misc!$B$5*VLOOKUP(E311,Gearing!$B$2:$G$7,5,FALSE)/Misc!$B$2</f>
        <v>8966220.9668758679</v>
      </c>
      <c r="G311">
        <f t="shared" si="26"/>
        <v>7.3035230352303371</v>
      </c>
      <c r="H311">
        <f t="shared" si="27"/>
        <v>341.46341463414501</v>
      </c>
    </row>
    <row r="312" spans="1:8" x14ac:dyDescent="0.25">
      <c r="A312">
        <f t="shared" si="30"/>
        <v>77.25</v>
      </c>
      <c r="B312">
        <f>MIN((F311-$K$5*B310+$K$6*B311)/$K$7,2*$K$1*Gearing!$A$7+B310)</f>
        <v>11784.352117176848</v>
      </c>
      <c r="C312">
        <f t="shared" si="28"/>
        <v>152.64780487804819</v>
      </c>
      <c r="D312">
        <f t="shared" si="29"/>
        <v>246.1059088766342</v>
      </c>
      <c r="E312">
        <f>MIN(VLOOKUP(C311,Gearing!$A$2:$G$7,2,TRUE)+1,5)</f>
        <v>5</v>
      </c>
      <c r="F312">
        <f>Misc!$B$4*Misc!$B$5*VLOOKUP(E312,Gearing!$B$2:$G$7,5,FALSE)/Misc!$B$2</f>
        <v>8966220.9668758679</v>
      </c>
      <c r="G312">
        <f t="shared" si="26"/>
        <v>7.3224569247947286</v>
      </c>
      <c r="H312">
        <f t="shared" si="27"/>
        <v>341.46341463414501</v>
      </c>
    </row>
    <row r="313" spans="1:8" x14ac:dyDescent="0.25">
      <c r="A313">
        <f t="shared" si="30"/>
        <v>77.5</v>
      </c>
      <c r="B313">
        <f>MIN((F312-$K$5*B311+$K$6*B312)/$K$7,2*$K$1*Gearing!$A$7+B311)</f>
        <v>11830.204878048755</v>
      </c>
      <c r="C313">
        <f t="shared" si="28"/>
        <v>152.64780487804819</v>
      </c>
      <c r="D313">
        <f t="shared" si="29"/>
        <v>-246.1059088766342</v>
      </c>
      <c r="E313">
        <f>MIN(VLOOKUP(C312,Gearing!$A$2:$G$7,2,TRUE)+1,5)</f>
        <v>5</v>
      </c>
      <c r="F313">
        <f>Misc!$B$4*Misc!$B$5*VLOOKUP(E313,Gearing!$B$2:$G$7,5,FALSE)/Misc!$B$2</f>
        <v>8966220.9668758679</v>
      </c>
      <c r="G313">
        <f t="shared" si="26"/>
        <v>7.3509485094850788</v>
      </c>
      <c r="H313">
        <f t="shared" si="27"/>
        <v>341.46341463414501</v>
      </c>
    </row>
    <row r="314" spans="1:8" x14ac:dyDescent="0.25">
      <c r="A314">
        <f t="shared" si="30"/>
        <v>77.75</v>
      </c>
      <c r="B314">
        <f>MIN((F313-$K$5*B312+$K$6*B313)/$K$7,2*$K$1*Gearing!$A$7+B312)</f>
        <v>11860.676019615872</v>
      </c>
      <c r="C314">
        <f t="shared" si="28"/>
        <v>152.64780487804819</v>
      </c>
      <c r="D314">
        <f t="shared" si="29"/>
        <v>246.1059088766342</v>
      </c>
      <c r="E314">
        <f>MIN(VLOOKUP(C313,Gearing!$A$2:$G$7,2,TRUE)+1,5)</f>
        <v>5</v>
      </c>
      <c r="F314">
        <f>Misc!$B$4*Misc!$B$5*VLOOKUP(E314,Gearing!$B$2:$G$7,5,FALSE)/Misc!$B$2</f>
        <v>8966220.9668758679</v>
      </c>
      <c r="G314">
        <f t="shared" si="26"/>
        <v>7.3698823990494713</v>
      </c>
      <c r="H314">
        <f t="shared" si="27"/>
        <v>341.46341463414501</v>
      </c>
    </row>
    <row r="315" spans="1:8" x14ac:dyDescent="0.25">
      <c r="A315">
        <f t="shared" si="30"/>
        <v>78</v>
      </c>
      <c r="B315">
        <f>MIN((F314-$K$5*B313+$K$6*B314)/$K$7,2*$K$1*Gearing!$A$7+B313)</f>
        <v>11906.528780487779</v>
      </c>
      <c r="C315">
        <f t="shared" si="28"/>
        <v>152.64780487804819</v>
      </c>
      <c r="D315">
        <f t="shared" si="29"/>
        <v>-246.1059088766342</v>
      </c>
      <c r="E315">
        <f>MIN(VLOOKUP(C314,Gearing!$A$2:$G$7,2,TRUE)+1,5)</f>
        <v>5</v>
      </c>
      <c r="F315">
        <f>Misc!$B$4*Misc!$B$5*VLOOKUP(E315,Gearing!$B$2:$G$7,5,FALSE)/Misc!$B$2</f>
        <v>8966220.9668758679</v>
      </c>
      <c r="G315">
        <f t="shared" si="26"/>
        <v>7.3983739837398215</v>
      </c>
      <c r="H315">
        <f t="shared" si="27"/>
        <v>341.46341463414501</v>
      </c>
    </row>
    <row r="316" spans="1:8" x14ac:dyDescent="0.25">
      <c r="A316">
        <f t="shared" si="30"/>
        <v>78.25</v>
      </c>
      <c r="B316">
        <f>MIN((F315-$K$5*B314+$K$6*B315)/$K$7,2*$K$1*Gearing!$A$7+B314)</f>
        <v>11936.999922054896</v>
      </c>
      <c r="C316">
        <f t="shared" si="28"/>
        <v>152.64780487804819</v>
      </c>
      <c r="D316">
        <f t="shared" si="29"/>
        <v>246.1059088766342</v>
      </c>
      <c r="E316">
        <f>MIN(VLOOKUP(C315,Gearing!$A$2:$G$7,2,TRUE)+1,5)</f>
        <v>5</v>
      </c>
      <c r="F316">
        <f>Misc!$B$4*Misc!$B$5*VLOOKUP(E316,Gearing!$B$2:$G$7,5,FALSE)/Misc!$B$2</f>
        <v>8966220.9668758679</v>
      </c>
      <c r="G316">
        <f t="shared" si="26"/>
        <v>7.4173078733042139</v>
      </c>
      <c r="H316">
        <f t="shared" si="27"/>
        <v>341.46341463414501</v>
      </c>
    </row>
    <row r="317" spans="1:8" x14ac:dyDescent="0.25">
      <c r="A317">
        <f t="shared" si="30"/>
        <v>78.5</v>
      </c>
      <c r="B317">
        <f>MIN((F316-$K$5*B315+$K$6*B316)/$K$7,2*$K$1*Gearing!$A$7+B315)</f>
        <v>11982.852682926803</v>
      </c>
      <c r="C317">
        <f t="shared" si="28"/>
        <v>152.64780487804819</v>
      </c>
      <c r="D317">
        <f t="shared" ref="D317:D348" si="31">(B318-2*B317+B316)/$K$1^2</f>
        <v>-246.1059088766342</v>
      </c>
      <c r="E317">
        <f>MIN(VLOOKUP(C316,Gearing!$A$2:$G$7,2,TRUE)+1,5)</f>
        <v>5</v>
      </c>
      <c r="F317">
        <f>Misc!$B$4*Misc!$B$5*VLOOKUP(E317,Gearing!$B$2:$G$7,5,FALSE)/Misc!$B$2</f>
        <v>8966220.9668758679</v>
      </c>
      <c r="G317">
        <f t="shared" si="26"/>
        <v>7.4457994579945641</v>
      </c>
      <c r="H317">
        <f t="shared" si="27"/>
        <v>341.46341463414501</v>
      </c>
    </row>
    <row r="318" spans="1:8" x14ac:dyDescent="0.25">
      <c r="A318">
        <f t="shared" si="30"/>
        <v>78.75</v>
      </c>
      <c r="B318">
        <f>MIN((F317-$K$5*B316+$K$6*B317)/$K$7,2*$K$1*Gearing!$A$7+B316)</f>
        <v>12013.32382449392</v>
      </c>
      <c r="C318">
        <f t="shared" si="28"/>
        <v>152.64780487804819</v>
      </c>
      <c r="D318">
        <f t="shared" si="31"/>
        <v>246.1059088766342</v>
      </c>
      <c r="E318">
        <f>MIN(VLOOKUP(C317,Gearing!$A$2:$G$7,2,TRUE)+1,5)</f>
        <v>5</v>
      </c>
      <c r="F318">
        <f>Misc!$B$4*Misc!$B$5*VLOOKUP(E318,Gearing!$B$2:$G$7,5,FALSE)/Misc!$B$2</f>
        <v>8966220.9668758679</v>
      </c>
      <c r="G318">
        <f t="shared" si="26"/>
        <v>7.4647333475589557</v>
      </c>
      <c r="H318">
        <f t="shared" si="27"/>
        <v>341.46341463414501</v>
      </c>
    </row>
    <row r="319" spans="1:8" x14ac:dyDescent="0.25">
      <c r="A319">
        <f t="shared" si="30"/>
        <v>79</v>
      </c>
      <c r="B319">
        <f>MIN((F318-$K$5*B317+$K$6*B318)/$K$7,2*$K$1*Gearing!$A$7+B317)</f>
        <v>12059.176585365827</v>
      </c>
      <c r="C319">
        <f t="shared" si="28"/>
        <v>152.64780487804819</v>
      </c>
      <c r="D319">
        <f t="shared" si="31"/>
        <v>-246.1059088766342</v>
      </c>
      <c r="E319">
        <f>MIN(VLOOKUP(C318,Gearing!$A$2:$G$7,2,TRUE)+1,5)</f>
        <v>5</v>
      </c>
      <c r="F319">
        <f>Misc!$B$4*Misc!$B$5*VLOOKUP(E319,Gearing!$B$2:$G$7,5,FALSE)/Misc!$B$2</f>
        <v>8966220.9668758679</v>
      </c>
      <c r="G319">
        <f t="shared" si="26"/>
        <v>7.4932249322493059</v>
      </c>
      <c r="H319">
        <f t="shared" si="27"/>
        <v>341.46341463414501</v>
      </c>
    </row>
    <row r="320" spans="1:8" x14ac:dyDescent="0.25">
      <c r="A320">
        <f t="shared" si="30"/>
        <v>79.25</v>
      </c>
      <c r="B320">
        <f>MIN((F319-$K$5*B318+$K$6*B319)/$K$7,2*$K$1*Gearing!$A$7+B318)</f>
        <v>12089.647726932944</v>
      </c>
      <c r="C320">
        <f t="shared" si="28"/>
        <v>152.64780487804819</v>
      </c>
      <c r="D320">
        <f t="shared" si="31"/>
        <v>246.1059088766342</v>
      </c>
      <c r="E320">
        <f>MIN(VLOOKUP(C319,Gearing!$A$2:$G$7,2,TRUE)+1,5)</f>
        <v>5</v>
      </c>
      <c r="F320">
        <f>Misc!$B$4*Misc!$B$5*VLOOKUP(E320,Gearing!$B$2:$G$7,5,FALSE)/Misc!$B$2</f>
        <v>8966220.9668758679</v>
      </c>
      <c r="G320">
        <f t="shared" si="26"/>
        <v>7.5121588218136974</v>
      </c>
      <c r="H320">
        <f t="shared" si="27"/>
        <v>341.46341463414501</v>
      </c>
    </row>
    <row r="321" spans="1:8" x14ac:dyDescent="0.25">
      <c r="A321">
        <f t="shared" si="30"/>
        <v>79.5</v>
      </c>
      <c r="B321">
        <f>MIN((F320-$K$5*B319+$K$6*B320)/$K$7,2*$K$1*Gearing!$A$7+B319)</f>
        <v>12135.500487804851</v>
      </c>
      <c r="C321">
        <f t="shared" si="28"/>
        <v>152.64780487804819</v>
      </c>
      <c r="D321">
        <f t="shared" si="31"/>
        <v>-246.1059088766342</v>
      </c>
      <c r="E321">
        <f>MIN(VLOOKUP(C320,Gearing!$A$2:$G$7,2,TRUE)+1,5)</f>
        <v>5</v>
      </c>
      <c r="F321">
        <f>Misc!$B$4*Misc!$B$5*VLOOKUP(E321,Gearing!$B$2:$G$7,5,FALSE)/Misc!$B$2</f>
        <v>8966220.9668758679</v>
      </c>
      <c r="G321">
        <f t="shared" si="26"/>
        <v>7.5406504065040485</v>
      </c>
      <c r="H321">
        <f t="shared" si="27"/>
        <v>341.46341463414501</v>
      </c>
    </row>
    <row r="322" spans="1:8" x14ac:dyDescent="0.25">
      <c r="A322">
        <f t="shared" si="30"/>
        <v>79.75</v>
      </c>
      <c r="B322">
        <f>MIN((F321-$K$5*B320+$K$6*B321)/$K$7,2*$K$1*Gearing!$A$7+B320)</f>
        <v>12165.971629371968</v>
      </c>
      <c r="C322">
        <f t="shared" si="28"/>
        <v>152.64780487804819</v>
      </c>
      <c r="D322">
        <f t="shared" si="31"/>
        <v>246.1059088766342</v>
      </c>
      <c r="E322">
        <f>MIN(VLOOKUP(C321,Gearing!$A$2:$G$7,2,TRUE)+1,5)</f>
        <v>5</v>
      </c>
      <c r="F322">
        <f>Misc!$B$4*Misc!$B$5*VLOOKUP(E322,Gearing!$B$2:$G$7,5,FALSE)/Misc!$B$2</f>
        <v>8966220.9668758679</v>
      </c>
      <c r="G322">
        <f t="shared" si="26"/>
        <v>7.559584296068441</v>
      </c>
      <c r="H322">
        <f t="shared" si="27"/>
        <v>341.46341463414501</v>
      </c>
    </row>
    <row r="323" spans="1:8" x14ac:dyDescent="0.25">
      <c r="A323">
        <f t="shared" si="30"/>
        <v>80</v>
      </c>
      <c r="B323">
        <f>MIN((F322-$K$5*B321+$K$6*B322)/$K$7,2*$K$1*Gearing!$A$7+B321)</f>
        <v>12211.824390243875</v>
      </c>
      <c r="C323">
        <f t="shared" si="28"/>
        <v>152.64780487804819</v>
      </c>
      <c r="D323">
        <f t="shared" si="31"/>
        <v>-246.1059088766342</v>
      </c>
      <c r="E323">
        <f>MIN(VLOOKUP(C322,Gearing!$A$2:$G$7,2,TRUE)+1,5)</f>
        <v>5</v>
      </c>
      <c r="F323">
        <f>Misc!$B$4*Misc!$B$5*VLOOKUP(E323,Gearing!$B$2:$G$7,5,FALSE)/Misc!$B$2</f>
        <v>8966220.9668758679</v>
      </c>
      <c r="G323">
        <f t="shared" ref="G323:G386" si="32">CONVERT(B323,$B$1,$G$1)</f>
        <v>7.5880758807587902</v>
      </c>
      <c r="H323">
        <f t="shared" ref="H323:H386" si="33">CONVERT(C323,$C$1,$H$1)</f>
        <v>341.46341463414501</v>
      </c>
    </row>
    <row r="324" spans="1:8" x14ac:dyDescent="0.25">
      <c r="A324">
        <f t="shared" si="30"/>
        <v>80.25</v>
      </c>
      <c r="B324">
        <f>MIN((F323-$K$5*B322+$K$6*B323)/$K$7,2*$K$1*Gearing!$A$7+B322)</f>
        <v>12242.295531810993</v>
      </c>
      <c r="C324">
        <f t="shared" si="28"/>
        <v>152.64780487804819</v>
      </c>
      <c r="D324">
        <f t="shared" si="31"/>
        <v>246.1059088766342</v>
      </c>
      <c r="E324">
        <f>MIN(VLOOKUP(C323,Gearing!$A$2:$G$7,2,TRUE)+1,5)</f>
        <v>5</v>
      </c>
      <c r="F324">
        <f>Misc!$B$4*Misc!$B$5*VLOOKUP(E324,Gearing!$B$2:$G$7,5,FALSE)/Misc!$B$2</f>
        <v>8966220.9668758679</v>
      </c>
      <c r="G324">
        <f t="shared" si="32"/>
        <v>7.6070097703231827</v>
      </c>
      <c r="H324">
        <f t="shared" si="33"/>
        <v>341.46341463414501</v>
      </c>
    </row>
    <row r="325" spans="1:8" x14ac:dyDescent="0.25">
      <c r="A325">
        <f t="shared" si="30"/>
        <v>80.5</v>
      </c>
      <c r="B325">
        <f>MIN((F324-$K$5*B323+$K$6*B324)/$K$7,2*$K$1*Gearing!$A$7+B323)</f>
        <v>12288.148292682899</v>
      </c>
      <c r="C325">
        <f t="shared" ref="C325:C356" si="34">(B326-B324)/2/$K$1</f>
        <v>152.64780487804819</v>
      </c>
      <c r="D325">
        <f t="shared" si="31"/>
        <v>-246.1059088766342</v>
      </c>
      <c r="E325">
        <f>MIN(VLOOKUP(C324,Gearing!$A$2:$G$7,2,TRUE)+1,5)</f>
        <v>5</v>
      </c>
      <c r="F325">
        <f>Misc!$B$4*Misc!$B$5*VLOOKUP(E325,Gearing!$B$2:$G$7,5,FALSE)/Misc!$B$2</f>
        <v>8966220.9668758679</v>
      </c>
      <c r="G325">
        <f t="shared" si="32"/>
        <v>7.6355013550135338</v>
      </c>
      <c r="H325">
        <f t="shared" si="33"/>
        <v>341.46341463414501</v>
      </c>
    </row>
    <row r="326" spans="1:8" x14ac:dyDescent="0.25">
      <c r="A326">
        <f t="shared" si="30"/>
        <v>80.75</v>
      </c>
      <c r="B326">
        <f>MIN((F325-$K$5*B324+$K$6*B325)/$K$7,2*$K$1*Gearing!$A$7+B324)</f>
        <v>12318.619434250017</v>
      </c>
      <c r="C326">
        <f t="shared" si="34"/>
        <v>152.64780487804819</v>
      </c>
      <c r="D326">
        <f t="shared" si="31"/>
        <v>246.1059088766342</v>
      </c>
      <c r="E326">
        <f>MIN(VLOOKUP(C325,Gearing!$A$2:$G$7,2,TRUE)+1,5)</f>
        <v>5</v>
      </c>
      <c r="F326">
        <f>Misc!$B$4*Misc!$B$5*VLOOKUP(E326,Gearing!$B$2:$G$7,5,FALSE)/Misc!$B$2</f>
        <v>8966220.9668758679</v>
      </c>
      <c r="G326">
        <f t="shared" si="32"/>
        <v>7.6544352445779253</v>
      </c>
      <c r="H326">
        <f t="shared" si="33"/>
        <v>341.46341463414501</v>
      </c>
    </row>
    <row r="327" spans="1:8" x14ac:dyDescent="0.25">
      <c r="A327">
        <f t="shared" si="30"/>
        <v>81</v>
      </c>
      <c r="B327">
        <f>MIN((F326-$K$5*B325+$K$6*B326)/$K$7,2*$K$1*Gearing!$A$7+B325)</f>
        <v>12364.472195121924</v>
      </c>
      <c r="C327">
        <f t="shared" si="34"/>
        <v>152.64780487804819</v>
      </c>
      <c r="D327">
        <f t="shared" si="31"/>
        <v>-246.1059088766342</v>
      </c>
      <c r="E327">
        <f>MIN(VLOOKUP(C326,Gearing!$A$2:$G$7,2,TRUE)+1,5)</f>
        <v>5</v>
      </c>
      <c r="F327">
        <f>Misc!$B$4*Misc!$B$5*VLOOKUP(E327,Gearing!$B$2:$G$7,5,FALSE)/Misc!$B$2</f>
        <v>8966220.9668758679</v>
      </c>
      <c r="G327">
        <f t="shared" si="32"/>
        <v>7.6829268292682755</v>
      </c>
      <c r="H327">
        <f t="shared" si="33"/>
        <v>341.46341463414501</v>
      </c>
    </row>
    <row r="328" spans="1:8" x14ac:dyDescent="0.25">
      <c r="A328">
        <f t="shared" si="30"/>
        <v>81.25</v>
      </c>
      <c r="B328">
        <f>MIN((F327-$K$5*B326+$K$6*B327)/$K$7,2*$K$1*Gearing!$A$7+B326)</f>
        <v>12394.943336689041</v>
      </c>
      <c r="C328">
        <f t="shared" si="34"/>
        <v>152.64780487804819</v>
      </c>
      <c r="D328">
        <f t="shared" si="31"/>
        <v>246.1059088766342</v>
      </c>
      <c r="E328">
        <f>MIN(VLOOKUP(C327,Gearing!$A$2:$G$7,2,TRUE)+1,5)</f>
        <v>5</v>
      </c>
      <c r="F328">
        <f>Misc!$B$4*Misc!$B$5*VLOOKUP(E328,Gearing!$B$2:$G$7,5,FALSE)/Misc!$B$2</f>
        <v>8966220.9668758679</v>
      </c>
      <c r="G328">
        <f t="shared" si="32"/>
        <v>7.701860718832668</v>
      </c>
      <c r="H328">
        <f t="shared" si="33"/>
        <v>341.46341463414501</v>
      </c>
    </row>
    <row r="329" spans="1:8" x14ac:dyDescent="0.25">
      <c r="A329">
        <f t="shared" si="30"/>
        <v>81.5</v>
      </c>
      <c r="B329">
        <f>MIN((F328-$K$5*B327+$K$6*B328)/$K$7,2*$K$1*Gearing!$A$7+B327)</f>
        <v>12440.796097560948</v>
      </c>
      <c r="C329">
        <f t="shared" si="34"/>
        <v>152.64780487804819</v>
      </c>
      <c r="D329">
        <f t="shared" si="31"/>
        <v>-246.1059088766342</v>
      </c>
      <c r="E329">
        <f>MIN(VLOOKUP(C328,Gearing!$A$2:$G$7,2,TRUE)+1,5)</f>
        <v>5</v>
      </c>
      <c r="F329">
        <f>Misc!$B$4*Misc!$B$5*VLOOKUP(E329,Gearing!$B$2:$G$7,5,FALSE)/Misc!$B$2</f>
        <v>8966220.9668758679</v>
      </c>
      <c r="G329">
        <f t="shared" si="32"/>
        <v>7.7303523035230173</v>
      </c>
      <c r="H329">
        <f t="shared" si="33"/>
        <v>341.46341463414501</v>
      </c>
    </row>
    <row r="330" spans="1:8" x14ac:dyDescent="0.25">
      <c r="A330">
        <f t="shared" si="30"/>
        <v>81.75</v>
      </c>
      <c r="B330">
        <f>MIN((F329-$K$5*B328+$K$6*B329)/$K$7,2*$K$1*Gearing!$A$7+B328)</f>
        <v>12471.267239128065</v>
      </c>
      <c r="C330">
        <f t="shared" si="34"/>
        <v>152.64780487804819</v>
      </c>
      <c r="D330">
        <f t="shared" si="31"/>
        <v>246.1059088766342</v>
      </c>
      <c r="E330">
        <f>MIN(VLOOKUP(C329,Gearing!$A$2:$G$7,2,TRUE)+1,5)</f>
        <v>5</v>
      </c>
      <c r="F330">
        <f>Misc!$B$4*Misc!$B$5*VLOOKUP(E330,Gearing!$B$2:$G$7,5,FALSE)/Misc!$B$2</f>
        <v>8966220.9668758679</v>
      </c>
      <c r="G330">
        <f t="shared" si="32"/>
        <v>7.7492861930874097</v>
      </c>
      <c r="H330">
        <f t="shared" si="33"/>
        <v>341.46341463414501</v>
      </c>
    </row>
    <row r="331" spans="1:8" x14ac:dyDescent="0.25">
      <c r="A331">
        <f t="shared" si="30"/>
        <v>82</v>
      </c>
      <c r="B331">
        <f>MIN((F330-$K$5*B329+$K$6*B330)/$K$7,2*$K$1*Gearing!$A$7+B329)</f>
        <v>12517.119999999972</v>
      </c>
      <c r="C331">
        <f t="shared" si="34"/>
        <v>152.64780487804819</v>
      </c>
      <c r="D331">
        <f t="shared" si="31"/>
        <v>-246.1059088766342</v>
      </c>
      <c r="E331">
        <f>MIN(VLOOKUP(C330,Gearing!$A$2:$G$7,2,TRUE)+1,5)</f>
        <v>5</v>
      </c>
      <c r="F331">
        <f>Misc!$B$4*Misc!$B$5*VLOOKUP(E331,Gearing!$B$2:$G$7,5,FALSE)/Misc!$B$2</f>
        <v>8966220.9668758679</v>
      </c>
      <c r="G331">
        <f t="shared" si="32"/>
        <v>7.7777777777777599</v>
      </c>
      <c r="H331">
        <f t="shared" si="33"/>
        <v>341.46341463414501</v>
      </c>
    </row>
    <row r="332" spans="1:8" x14ac:dyDescent="0.25">
      <c r="A332">
        <f t="shared" si="30"/>
        <v>82.25</v>
      </c>
      <c r="B332">
        <f>MIN((F331-$K$5*B330+$K$6*B331)/$K$7,2*$K$1*Gearing!$A$7+B330)</f>
        <v>12547.591141567089</v>
      </c>
      <c r="C332">
        <f t="shared" si="34"/>
        <v>152.64780487804819</v>
      </c>
      <c r="D332">
        <f t="shared" si="31"/>
        <v>246.1059088766342</v>
      </c>
      <c r="E332">
        <f>MIN(VLOOKUP(C331,Gearing!$A$2:$G$7,2,TRUE)+1,5)</f>
        <v>5</v>
      </c>
      <c r="F332">
        <f>Misc!$B$4*Misc!$B$5*VLOOKUP(E332,Gearing!$B$2:$G$7,5,FALSE)/Misc!$B$2</f>
        <v>8966220.9668758679</v>
      </c>
      <c r="G332">
        <f t="shared" si="32"/>
        <v>7.7967116673421524</v>
      </c>
      <c r="H332">
        <f t="shared" si="33"/>
        <v>341.46341463414501</v>
      </c>
    </row>
    <row r="333" spans="1:8" x14ac:dyDescent="0.25">
      <c r="A333">
        <f t="shared" si="30"/>
        <v>82.5</v>
      </c>
      <c r="B333">
        <f>MIN((F332-$K$5*B331+$K$6*B332)/$K$7,2*$K$1*Gearing!$A$7+B331)</f>
        <v>12593.443902438996</v>
      </c>
      <c r="C333">
        <f t="shared" si="34"/>
        <v>152.64780487804819</v>
      </c>
      <c r="D333">
        <f t="shared" si="31"/>
        <v>-246.1059088766342</v>
      </c>
      <c r="E333">
        <f>MIN(VLOOKUP(C332,Gearing!$A$2:$G$7,2,TRUE)+1,5)</f>
        <v>5</v>
      </c>
      <c r="F333">
        <f>Misc!$B$4*Misc!$B$5*VLOOKUP(E333,Gearing!$B$2:$G$7,5,FALSE)/Misc!$B$2</f>
        <v>8966220.9668758679</v>
      </c>
      <c r="G333">
        <f t="shared" si="32"/>
        <v>7.8252032520325026</v>
      </c>
      <c r="H333">
        <f t="shared" si="33"/>
        <v>341.46341463414501</v>
      </c>
    </row>
    <row r="334" spans="1:8" x14ac:dyDescent="0.25">
      <c r="A334">
        <f t="shared" si="30"/>
        <v>82.75</v>
      </c>
      <c r="B334">
        <f>MIN((F333-$K$5*B332+$K$6*B333)/$K$7,2*$K$1*Gearing!$A$7+B332)</f>
        <v>12623.915044006113</v>
      </c>
      <c r="C334">
        <f t="shared" si="34"/>
        <v>152.64780487804819</v>
      </c>
      <c r="D334">
        <f t="shared" si="31"/>
        <v>246.1059088766342</v>
      </c>
      <c r="E334">
        <f>MIN(VLOOKUP(C333,Gearing!$A$2:$G$7,2,TRUE)+1,5)</f>
        <v>5</v>
      </c>
      <c r="F334">
        <f>Misc!$B$4*Misc!$B$5*VLOOKUP(E334,Gearing!$B$2:$G$7,5,FALSE)/Misc!$B$2</f>
        <v>8966220.9668758679</v>
      </c>
      <c r="G334">
        <f t="shared" si="32"/>
        <v>7.8441371415968941</v>
      </c>
      <c r="H334">
        <f t="shared" si="33"/>
        <v>341.46341463414501</v>
      </c>
    </row>
    <row r="335" spans="1:8" x14ac:dyDescent="0.25">
      <c r="A335">
        <f t="shared" si="30"/>
        <v>83</v>
      </c>
      <c r="B335">
        <f>MIN((F334-$K$5*B333+$K$6*B334)/$K$7,2*$K$1*Gearing!$A$7+B333)</f>
        <v>12669.76780487802</v>
      </c>
      <c r="C335">
        <f t="shared" si="34"/>
        <v>152.64780487804819</v>
      </c>
      <c r="D335">
        <f t="shared" si="31"/>
        <v>-246.1059088766342</v>
      </c>
      <c r="E335">
        <f>MIN(VLOOKUP(C334,Gearing!$A$2:$G$7,2,TRUE)+1,5)</f>
        <v>5</v>
      </c>
      <c r="F335">
        <f>Misc!$B$4*Misc!$B$5*VLOOKUP(E335,Gearing!$B$2:$G$7,5,FALSE)/Misc!$B$2</f>
        <v>8966220.9668758679</v>
      </c>
      <c r="G335">
        <f t="shared" si="32"/>
        <v>7.8726287262872452</v>
      </c>
      <c r="H335">
        <f t="shared" si="33"/>
        <v>341.46341463414501</v>
      </c>
    </row>
    <row r="336" spans="1:8" x14ac:dyDescent="0.25">
      <c r="A336">
        <f t="shared" si="30"/>
        <v>83.25</v>
      </c>
      <c r="B336">
        <f>MIN((F335-$K$5*B334+$K$6*B335)/$K$7,2*$K$1*Gearing!$A$7+B334)</f>
        <v>12700.238946445137</v>
      </c>
      <c r="C336">
        <f t="shared" si="34"/>
        <v>152.64780487804819</v>
      </c>
      <c r="D336">
        <f t="shared" si="31"/>
        <v>246.1059088766342</v>
      </c>
      <c r="E336">
        <f>MIN(VLOOKUP(C335,Gearing!$A$2:$G$7,2,TRUE)+1,5)</f>
        <v>5</v>
      </c>
      <c r="F336">
        <f>Misc!$B$4*Misc!$B$5*VLOOKUP(E336,Gearing!$B$2:$G$7,5,FALSE)/Misc!$B$2</f>
        <v>8966220.9668758679</v>
      </c>
      <c r="G336">
        <f t="shared" si="32"/>
        <v>7.8915626158516377</v>
      </c>
      <c r="H336">
        <f t="shared" si="33"/>
        <v>341.46341463414501</v>
      </c>
    </row>
    <row r="337" spans="1:8" x14ac:dyDescent="0.25">
      <c r="A337">
        <f t="shared" si="30"/>
        <v>83.5</v>
      </c>
      <c r="B337">
        <f>MIN((F336-$K$5*B335+$K$6*B336)/$K$7,2*$K$1*Gearing!$A$7+B335)</f>
        <v>12746.091707317044</v>
      </c>
      <c r="C337">
        <f t="shared" si="34"/>
        <v>152.64780487804819</v>
      </c>
      <c r="D337">
        <f t="shared" si="31"/>
        <v>-246.1059088766342</v>
      </c>
      <c r="E337">
        <f>MIN(VLOOKUP(C336,Gearing!$A$2:$G$7,2,TRUE)+1,5)</f>
        <v>5</v>
      </c>
      <c r="F337">
        <f>Misc!$B$4*Misc!$B$5*VLOOKUP(E337,Gearing!$B$2:$G$7,5,FALSE)/Misc!$B$2</f>
        <v>8966220.9668758679</v>
      </c>
      <c r="G337">
        <f t="shared" si="32"/>
        <v>7.9200542005419869</v>
      </c>
      <c r="H337">
        <f t="shared" si="33"/>
        <v>341.46341463414501</v>
      </c>
    </row>
    <row r="338" spans="1:8" x14ac:dyDescent="0.25">
      <c r="A338">
        <f t="shared" si="30"/>
        <v>83.75</v>
      </c>
      <c r="B338">
        <f>MIN((F337-$K$5*B336+$K$6*B337)/$K$7,2*$K$1*Gearing!$A$7+B336)</f>
        <v>12776.562848884161</v>
      </c>
      <c r="C338">
        <f t="shared" si="34"/>
        <v>152.64780487804819</v>
      </c>
      <c r="D338">
        <f t="shared" si="31"/>
        <v>246.1059088766342</v>
      </c>
      <c r="E338">
        <f>MIN(VLOOKUP(C337,Gearing!$A$2:$G$7,2,TRUE)+1,5)</f>
        <v>5</v>
      </c>
      <c r="F338">
        <f>Misc!$B$4*Misc!$B$5*VLOOKUP(E338,Gearing!$B$2:$G$7,5,FALSE)/Misc!$B$2</f>
        <v>8966220.9668758679</v>
      </c>
      <c r="G338">
        <f t="shared" si="32"/>
        <v>7.9389880901063794</v>
      </c>
      <c r="H338">
        <f t="shared" si="33"/>
        <v>341.46341463414501</v>
      </c>
    </row>
    <row r="339" spans="1:8" x14ac:dyDescent="0.25">
      <c r="A339">
        <f t="shared" si="30"/>
        <v>84</v>
      </c>
      <c r="B339">
        <f>MIN((F338-$K$5*B337+$K$6*B338)/$K$7,2*$K$1*Gearing!$A$7+B337)</f>
        <v>12822.415609756068</v>
      </c>
      <c r="C339">
        <f t="shared" si="34"/>
        <v>152.64780487804819</v>
      </c>
      <c r="D339">
        <f t="shared" si="31"/>
        <v>-246.1059088766342</v>
      </c>
      <c r="E339">
        <f>MIN(VLOOKUP(C338,Gearing!$A$2:$G$7,2,TRUE)+1,5)</f>
        <v>5</v>
      </c>
      <c r="F339">
        <f>Misc!$B$4*Misc!$B$5*VLOOKUP(E339,Gearing!$B$2:$G$7,5,FALSE)/Misc!$B$2</f>
        <v>8966220.9668758679</v>
      </c>
      <c r="G339">
        <f t="shared" si="32"/>
        <v>7.9674796747967305</v>
      </c>
      <c r="H339">
        <f t="shared" si="33"/>
        <v>341.46341463414501</v>
      </c>
    </row>
    <row r="340" spans="1:8" x14ac:dyDescent="0.25">
      <c r="A340">
        <f t="shared" si="30"/>
        <v>84.25</v>
      </c>
      <c r="B340">
        <f>MIN((F339-$K$5*B338+$K$6*B339)/$K$7,2*$K$1*Gearing!$A$7+B338)</f>
        <v>12852.886751323185</v>
      </c>
      <c r="C340">
        <f t="shared" si="34"/>
        <v>152.64780487804819</v>
      </c>
      <c r="D340">
        <f t="shared" si="31"/>
        <v>246.1059088766342</v>
      </c>
      <c r="E340">
        <f>MIN(VLOOKUP(C339,Gearing!$A$2:$G$7,2,TRUE)+1,5)</f>
        <v>5</v>
      </c>
      <c r="F340">
        <f>Misc!$B$4*Misc!$B$5*VLOOKUP(E340,Gearing!$B$2:$G$7,5,FALSE)/Misc!$B$2</f>
        <v>8966220.9668758679</v>
      </c>
      <c r="G340">
        <f t="shared" si="32"/>
        <v>7.986413564361122</v>
      </c>
      <c r="H340">
        <f t="shared" si="33"/>
        <v>341.46341463414501</v>
      </c>
    </row>
    <row r="341" spans="1:8" x14ac:dyDescent="0.25">
      <c r="A341">
        <f t="shared" si="30"/>
        <v>84.5</v>
      </c>
      <c r="B341">
        <f>MIN((F340-$K$5*B339+$K$6*B340)/$K$7,2*$K$1*Gearing!$A$7+B339)</f>
        <v>12898.739512195092</v>
      </c>
      <c r="C341">
        <f t="shared" si="34"/>
        <v>152.64780487804819</v>
      </c>
      <c r="D341">
        <f t="shared" si="31"/>
        <v>-246.1059088766342</v>
      </c>
      <c r="E341">
        <f>MIN(VLOOKUP(C340,Gearing!$A$2:$G$7,2,TRUE)+1,5)</f>
        <v>5</v>
      </c>
      <c r="F341">
        <f>Misc!$B$4*Misc!$B$5*VLOOKUP(E341,Gearing!$B$2:$G$7,5,FALSE)/Misc!$B$2</f>
        <v>8966220.9668758679</v>
      </c>
      <c r="G341">
        <f t="shared" si="32"/>
        <v>8.0149051490514722</v>
      </c>
      <c r="H341">
        <f t="shared" si="33"/>
        <v>341.46341463414501</v>
      </c>
    </row>
    <row r="342" spans="1:8" x14ac:dyDescent="0.25">
      <c r="A342">
        <f t="shared" si="30"/>
        <v>84.75</v>
      </c>
      <c r="B342">
        <f>MIN((F341-$K$5*B340+$K$6*B341)/$K$7,2*$K$1*Gearing!$A$7+B340)</f>
        <v>12929.210653762209</v>
      </c>
      <c r="C342">
        <f t="shared" si="34"/>
        <v>152.64780487804819</v>
      </c>
      <c r="D342">
        <f t="shared" si="31"/>
        <v>246.1059088766342</v>
      </c>
      <c r="E342">
        <f>MIN(VLOOKUP(C341,Gearing!$A$2:$G$7,2,TRUE)+1,5)</f>
        <v>5</v>
      </c>
      <c r="F342">
        <f>Misc!$B$4*Misc!$B$5*VLOOKUP(E342,Gearing!$B$2:$G$7,5,FALSE)/Misc!$B$2</f>
        <v>8966220.9668758679</v>
      </c>
      <c r="G342">
        <f t="shared" si="32"/>
        <v>8.0338390386158647</v>
      </c>
      <c r="H342">
        <f t="shared" si="33"/>
        <v>341.46341463414501</v>
      </c>
    </row>
    <row r="343" spans="1:8" x14ac:dyDescent="0.25">
      <c r="A343">
        <f t="shared" si="30"/>
        <v>85</v>
      </c>
      <c r="B343">
        <f>MIN((F342-$K$5*B341+$K$6*B342)/$K$7,2*$K$1*Gearing!$A$7+B341)</f>
        <v>12975.063414634116</v>
      </c>
      <c r="C343">
        <f t="shared" si="34"/>
        <v>152.64780487804819</v>
      </c>
      <c r="D343">
        <f t="shared" si="31"/>
        <v>-246.1059088766342</v>
      </c>
      <c r="E343">
        <f>MIN(VLOOKUP(C342,Gearing!$A$2:$G$7,2,TRUE)+1,5)</f>
        <v>5</v>
      </c>
      <c r="F343">
        <f>Misc!$B$4*Misc!$B$5*VLOOKUP(E343,Gearing!$B$2:$G$7,5,FALSE)/Misc!$B$2</f>
        <v>8966220.9668758679</v>
      </c>
      <c r="G343">
        <f t="shared" si="32"/>
        <v>8.0623306233062149</v>
      </c>
      <c r="H343">
        <f t="shared" si="33"/>
        <v>341.46341463414501</v>
      </c>
    </row>
    <row r="344" spans="1:8" x14ac:dyDescent="0.25">
      <c r="A344">
        <f t="shared" si="30"/>
        <v>85.25</v>
      </c>
      <c r="B344">
        <f>MIN((F343-$K$5*B342+$K$6*B343)/$K$7,2*$K$1*Gearing!$A$7+B342)</f>
        <v>13005.534556201233</v>
      </c>
      <c r="C344">
        <f t="shared" si="34"/>
        <v>152.64780487804819</v>
      </c>
      <c r="D344">
        <f t="shared" si="31"/>
        <v>246.1059088766342</v>
      </c>
      <c r="E344">
        <f>MIN(VLOOKUP(C343,Gearing!$A$2:$G$7,2,TRUE)+1,5)</f>
        <v>5</v>
      </c>
      <c r="F344">
        <f>Misc!$B$4*Misc!$B$5*VLOOKUP(E344,Gearing!$B$2:$G$7,5,FALSE)/Misc!$B$2</f>
        <v>8966220.9668758679</v>
      </c>
      <c r="G344">
        <f t="shared" si="32"/>
        <v>8.0812645128706055</v>
      </c>
      <c r="H344">
        <f t="shared" si="33"/>
        <v>341.46341463414501</v>
      </c>
    </row>
    <row r="345" spans="1:8" x14ac:dyDescent="0.25">
      <c r="A345">
        <f t="shared" si="30"/>
        <v>85.5</v>
      </c>
      <c r="B345">
        <f>MIN((F344-$K$5*B343+$K$6*B344)/$K$7,2*$K$1*Gearing!$A$7+B343)</f>
        <v>13051.38731707314</v>
      </c>
      <c r="C345">
        <f t="shared" si="34"/>
        <v>152.64780487804819</v>
      </c>
      <c r="D345">
        <f t="shared" si="31"/>
        <v>-246.1059088766342</v>
      </c>
      <c r="E345">
        <f>MIN(VLOOKUP(C344,Gearing!$A$2:$G$7,2,TRUE)+1,5)</f>
        <v>5</v>
      </c>
      <c r="F345">
        <f>Misc!$B$4*Misc!$B$5*VLOOKUP(E345,Gearing!$B$2:$G$7,5,FALSE)/Misc!$B$2</f>
        <v>8966220.9668758679</v>
      </c>
      <c r="G345">
        <f t="shared" si="32"/>
        <v>8.1097560975609575</v>
      </c>
      <c r="H345">
        <f t="shared" si="33"/>
        <v>341.46341463414501</v>
      </c>
    </row>
    <row r="346" spans="1:8" x14ac:dyDescent="0.25">
      <c r="A346">
        <f t="shared" si="30"/>
        <v>85.75</v>
      </c>
      <c r="B346">
        <f>MIN((F345-$K$5*B344+$K$6*B345)/$K$7,2*$K$1*Gearing!$A$7+B344)</f>
        <v>13081.858458640258</v>
      </c>
      <c r="C346">
        <f t="shared" si="34"/>
        <v>152.64780487804819</v>
      </c>
      <c r="D346">
        <f t="shared" si="31"/>
        <v>246.1059088766342</v>
      </c>
      <c r="E346">
        <f>MIN(VLOOKUP(C345,Gearing!$A$2:$G$7,2,TRUE)+1,5)</f>
        <v>5</v>
      </c>
      <c r="F346">
        <f>Misc!$B$4*Misc!$B$5*VLOOKUP(E346,Gearing!$B$2:$G$7,5,FALSE)/Misc!$B$2</f>
        <v>8966220.9668758679</v>
      </c>
      <c r="G346">
        <f t="shared" si="32"/>
        <v>8.12868998712535</v>
      </c>
      <c r="H346">
        <f t="shared" si="33"/>
        <v>341.46341463414501</v>
      </c>
    </row>
    <row r="347" spans="1:8" x14ac:dyDescent="0.25">
      <c r="A347">
        <f t="shared" si="30"/>
        <v>86</v>
      </c>
      <c r="B347">
        <f>MIN((F346-$K$5*B345+$K$6*B346)/$K$7,2*$K$1*Gearing!$A$7+B345)</f>
        <v>13127.711219512164</v>
      </c>
      <c r="C347">
        <f t="shared" si="34"/>
        <v>152.64780487804819</v>
      </c>
      <c r="D347">
        <f t="shared" si="31"/>
        <v>-246.1059088766342</v>
      </c>
      <c r="E347">
        <f>MIN(VLOOKUP(C346,Gearing!$A$2:$G$7,2,TRUE)+1,5)</f>
        <v>5</v>
      </c>
      <c r="F347">
        <f>Misc!$B$4*Misc!$B$5*VLOOKUP(E347,Gearing!$B$2:$G$7,5,FALSE)/Misc!$B$2</f>
        <v>8966220.9668758679</v>
      </c>
      <c r="G347">
        <f t="shared" si="32"/>
        <v>8.1571815718156984</v>
      </c>
      <c r="H347">
        <f t="shared" si="33"/>
        <v>341.46341463414501</v>
      </c>
    </row>
    <row r="348" spans="1:8" x14ac:dyDescent="0.25">
      <c r="A348">
        <f t="shared" si="30"/>
        <v>86.25</v>
      </c>
      <c r="B348">
        <f>MIN((F347-$K$5*B346+$K$6*B347)/$K$7,2*$K$1*Gearing!$A$7+B346)</f>
        <v>13158.182361079282</v>
      </c>
      <c r="C348">
        <f t="shared" si="34"/>
        <v>152.64780487804819</v>
      </c>
      <c r="D348">
        <f t="shared" si="31"/>
        <v>246.1059088766342</v>
      </c>
      <c r="E348">
        <f>MIN(VLOOKUP(C347,Gearing!$A$2:$G$7,2,TRUE)+1,5)</f>
        <v>5</v>
      </c>
      <c r="F348">
        <f>Misc!$B$4*Misc!$B$5*VLOOKUP(E348,Gearing!$B$2:$G$7,5,FALSE)/Misc!$B$2</f>
        <v>8966220.9668758679</v>
      </c>
      <c r="G348">
        <f t="shared" si="32"/>
        <v>8.1761154613800908</v>
      </c>
      <c r="H348">
        <f t="shared" si="33"/>
        <v>341.46341463414501</v>
      </c>
    </row>
    <row r="349" spans="1:8" x14ac:dyDescent="0.25">
      <c r="A349">
        <f t="shared" si="30"/>
        <v>86.5</v>
      </c>
      <c r="B349">
        <f>MIN((F348-$K$5*B347+$K$6*B348)/$K$7,2*$K$1*Gearing!$A$7+B347)</f>
        <v>13204.035121951189</v>
      </c>
      <c r="C349">
        <f t="shared" si="34"/>
        <v>152.64780487804819</v>
      </c>
      <c r="D349">
        <f t="shared" ref="D349:D356" si="35">(B350-2*B349+B348)/$K$1^2</f>
        <v>-246.1059088766342</v>
      </c>
      <c r="E349">
        <f>MIN(VLOOKUP(C348,Gearing!$A$2:$G$7,2,TRUE)+1,5)</f>
        <v>5</v>
      </c>
      <c r="F349">
        <f>Misc!$B$4*Misc!$B$5*VLOOKUP(E349,Gearing!$B$2:$G$7,5,FALSE)/Misc!$B$2</f>
        <v>8966220.9668758679</v>
      </c>
      <c r="G349">
        <f t="shared" si="32"/>
        <v>8.204607046070441</v>
      </c>
      <c r="H349">
        <f t="shared" si="33"/>
        <v>341.46341463414501</v>
      </c>
    </row>
    <row r="350" spans="1:8" x14ac:dyDescent="0.25">
      <c r="A350">
        <f t="shared" si="30"/>
        <v>86.75</v>
      </c>
      <c r="B350">
        <f>MIN((F349-$K$5*B348+$K$6*B349)/$K$7,2*$K$1*Gearing!$A$7+B348)</f>
        <v>13234.506263518306</v>
      </c>
      <c r="C350">
        <f t="shared" si="34"/>
        <v>152.64780487804819</v>
      </c>
      <c r="D350">
        <f t="shared" si="35"/>
        <v>246.1059088766342</v>
      </c>
      <c r="E350">
        <f>MIN(VLOOKUP(C349,Gearing!$A$2:$G$7,2,TRUE)+1,5)</f>
        <v>5</v>
      </c>
      <c r="F350">
        <f>Misc!$B$4*Misc!$B$5*VLOOKUP(E350,Gearing!$B$2:$G$7,5,FALSE)/Misc!$B$2</f>
        <v>8966220.9668758679</v>
      </c>
      <c r="G350">
        <f t="shared" si="32"/>
        <v>8.2235409356348335</v>
      </c>
      <c r="H350">
        <f t="shared" si="33"/>
        <v>341.46341463414501</v>
      </c>
    </row>
    <row r="351" spans="1:8" x14ac:dyDescent="0.25">
      <c r="A351">
        <f t="shared" si="30"/>
        <v>87</v>
      </c>
      <c r="B351">
        <f>MIN((F350-$K$5*B349+$K$6*B350)/$K$7,2*$K$1*Gearing!$A$7+B349)</f>
        <v>13280.359024390213</v>
      </c>
      <c r="C351">
        <f t="shared" si="34"/>
        <v>152.64780487804819</v>
      </c>
      <c r="D351">
        <f t="shared" si="35"/>
        <v>-246.1059088766342</v>
      </c>
      <c r="E351">
        <f>MIN(VLOOKUP(C350,Gearing!$A$2:$G$7,2,TRUE)+1,5)</f>
        <v>5</v>
      </c>
      <c r="F351">
        <f>Misc!$B$4*Misc!$B$5*VLOOKUP(E351,Gearing!$B$2:$G$7,5,FALSE)/Misc!$B$2</f>
        <v>8966220.9668758679</v>
      </c>
      <c r="G351">
        <f t="shared" si="32"/>
        <v>8.2520325203251836</v>
      </c>
      <c r="H351">
        <f t="shared" si="33"/>
        <v>341.46341463414501</v>
      </c>
    </row>
    <row r="352" spans="1:8" x14ac:dyDescent="0.25">
      <c r="A352">
        <f t="shared" si="30"/>
        <v>87.25</v>
      </c>
      <c r="B352">
        <f>MIN((F351-$K$5*B350+$K$6*B351)/$K$7,2*$K$1*Gearing!$A$7+B350)</f>
        <v>13310.83016595733</v>
      </c>
      <c r="C352">
        <f t="shared" si="34"/>
        <v>152.64780487804819</v>
      </c>
      <c r="D352">
        <f t="shared" si="35"/>
        <v>246.1059088766342</v>
      </c>
      <c r="E352">
        <f>MIN(VLOOKUP(C351,Gearing!$A$2:$G$7,2,TRUE)+1,5)</f>
        <v>5</v>
      </c>
      <c r="F352">
        <f>Misc!$B$4*Misc!$B$5*VLOOKUP(E352,Gearing!$B$2:$G$7,5,FALSE)/Misc!$B$2</f>
        <v>8966220.9668758679</v>
      </c>
      <c r="G352">
        <f t="shared" si="32"/>
        <v>8.2709664098895761</v>
      </c>
      <c r="H352">
        <f t="shared" si="33"/>
        <v>341.46341463414501</v>
      </c>
    </row>
    <row r="353" spans="1:8" x14ac:dyDescent="0.25">
      <c r="A353">
        <f t="shared" ref="A353:A416" si="36">A352+$K$1</f>
        <v>87.5</v>
      </c>
      <c r="B353">
        <f>MIN((F352-$K$5*B351+$K$6*B352)/$K$7,2*$K$1*Gearing!$A$7+B351)</f>
        <v>13356.682926829237</v>
      </c>
      <c r="C353">
        <f t="shared" si="34"/>
        <v>152.64780487804819</v>
      </c>
      <c r="D353">
        <f t="shared" si="35"/>
        <v>-246.1059088766342</v>
      </c>
      <c r="E353">
        <f>MIN(VLOOKUP(C352,Gearing!$A$2:$G$7,2,TRUE)+1,5)</f>
        <v>5</v>
      </c>
      <c r="F353">
        <f>Misc!$B$4*Misc!$B$5*VLOOKUP(E353,Gearing!$B$2:$G$7,5,FALSE)/Misc!$B$2</f>
        <v>8966220.9668758679</v>
      </c>
      <c r="G353">
        <f t="shared" si="32"/>
        <v>8.2994579945799263</v>
      </c>
      <c r="H353">
        <f t="shared" si="33"/>
        <v>341.46341463414501</v>
      </c>
    </row>
    <row r="354" spans="1:8" x14ac:dyDescent="0.25">
      <c r="A354">
        <f t="shared" si="36"/>
        <v>87.75</v>
      </c>
      <c r="B354">
        <f>MIN((F353-$K$5*B352+$K$6*B353)/$K$7,2*$K$1*Gearing!$A$7+B352)</f>
        <v>13387.154068396354</v>
      </c>
      <c r="C354">
        <f t="shared" si="34"/>
        <v>152.64780487804819</v>
      </c>
      <c r="D354">
        <f t="shared" si="35"/>
        <v>246.1059088766342</v>
      </c>
      <c r="E354">
        <f>MIN(VLOOKUP(C353,Gearing!$A$2:$G$7,2,TRUE)+1,5)</f>
        <v>5</v>
      </c>
      <c r="F354">
        <f>Misc!$B$4*Misc!$B$5*VLOOKUP(E354,Gearing!$B$2:$G$7,5,FALSE)/Misc!$B$2</f>
        <v>8966220.9668758679</v>
      </c>
      <c r="G354">
        <f t="shared" si="32"/>
        <v>8.3183918841443187</v>
      </c>
      <c r="H354">
        <f t="shared" si="33"/>
        <v>341.46341463414501</v>
      </c>
    </row>
    <row r="355" spans="1:8" x14ac:dyDescent="0.25">
      <c r="A355">
        <f t="shared" si="36"/>
        <v>88</v>
      </c>
      <c r="B355">
        <f>MIN((F354-$K$5*B353+$K$6*B354)/$K$7,2*$K$1*Gearing!$A$7+B353)</f>
        <v>13433.006829268261</v>
      </c>
      <c r="C355">
        <f t="shared" si="34"/>
        <v>152.64780487804819</v>
      </c>
      <c r="D355">
        <f t="shared" si="35"/>
        <v>-246.1059088766342</v>
      </c>
      <c r="E355">
        <f>MIN(VLOOKUP(C354,Gearing!$A$2:$G$7,2,TRUE)+1,5)</f>
        <v>5</v>
      </c>
      <c r="F355">
        <f>Misc!$B$4*Misc!$B$5*VLOOKUP(E355,Gearing!$B$2:$G$7,5,FALSE)/Misc!$B$2</f>
        <v>8966220.9668758679</v>
      </c>
      <c r="G355">
        <f t="shared" si="32"/>
        <v>8.3468834688346689</v>
      </c>
      <c r="H355">
        <f t="shared" si="33"/>
        <v>341.46341463414501</v>
      </c>
    </row>
    <row r="356" spans="1:8" x14ac:dyDescent="0.25">
      <c r="A356">
        <f t="shared" si="36"/>
        <v>88.25</v>
      </c>
      <c r="B356">
        <f>MIN((F355-$K$5*B354+$K$6*B355)/$K$7,2*$K$1*Gearing!$A$7+B354)</f>
        <v>13463.477970835378</v>
      </c>
      <c r="C356">
        <f t="shared" si="34"/>
        <v>152.64780487804819</v>
      </c>
      <c r="D356">
        <f t="shared" si="35"/>
        <v>246.1059088766342</v>
      </c>
      <c r="E356">
        <f>MIN(VLOOKUP(C355,Gearing!$A$2:$G$7,2,TRUE)+1,5)</f>
        <v>5</v>
      </c>
      <c r="F356">
        <f>Misc!$B$4*Misc!$B$5*VLOOKUP(E356,Gearing!$B$2:$G$7,5,FALSE)/Misc!$B$2</f>
        <v>8966220.9668758679</v>
      </c>
      <c r="G356">
        <f t="shared" si="32"/>
        <v>8.3658173583990614</v>
      </c>
      <c r="H356">
        <f t="shared" si="33"/>
        <v>341.46341463414501</v>
      </c>
    </row>
    <row r="357" spans="1:8" x14ac:dyDescent="0.25">
      <c r="A357">
        <f t="shared" si="36"/>
        <v>88.5</v>
      </c>
      <c r="B357">
        <f>MIN((F356-$K$5*B355+$K$6*B356)/$K$7,2*$K$1*Gearing!$A$7+B355)</f>
        <v>13509.330731707285</v>
      </c>
      <c r="C357">
        <f t="shared" ref="C357:C420" si="37">(B358-B356)/2/$K$1</f>
        <v>152.64780487804819</v>
      </c>
      <c r="D357">
        <f t="shared" ref="D357:D420" si="38">(B358-2*B357+B356)/$K$1^2</f>
        <v>-246.1059088766342</v>
      </c>
      <c r="E357">
        <f>MIN(VLOOKUP(C356,Gearing!$A$2:$G$7,2,TRUE)+1,5)</f>
        <v>5</v>
      </c>
      <c r="F357">
        <f>Misc!$B$4*Misc!$B$5*VLOOKUP(E357,Gearing!$B$2:$G$7,5,FALSE)/Misc!$B$2</f>
        <v>8966220.9668758679</v>
      </c>
      <c r="G357">
        <f t="shared" si="32"/>
        <v>8.3943089430894098</v>
      </c>
      <c r="H357">
        <f t="shared" si="33"/>
        <v>341.46341463414501</v>
      </c>
    </row>
    <row r="358" spans="1:8" x14ac:dyDescent="0.25">
      <c r="A358">
        <f t="shared" si="36"/>
        <v>88.75</v>
      </c>
      <c r="B358">
        <f>MIN((F357-$K$5*B356+$K$6*B357)/$K$7,2*$K$1*Gearing!$A$7+B356)</f>
        <v>13539.801873274402</v>
      </c>
      <c r="C358">
        <f t="shared" si="37"/>
        <v>152.64780487804819</v>
      </c>
      <c r="D358">
        <f t="shared" si="38"/>
        <v>246.1059088766342</v>
      </c>
      <c r="E358">
        <f>MIN(VLOOKUP(C357,Gearing!$A$2:$G$7,2,TRUE)+1,5)</f>
        <v>5</v>
      </c>
      <c r="F358">
        <f>Misc!$B$4*Misc!$B$5*VLOOKUP(E358,Gearing!$B$2:$G$7,5,FALSE)/Misc!$B$2</f>
        <v>8966220.9668758679</v>
      </c>
      <c r="G358">
        <f t="shared" si="32"/>
        <v>8.4132428326538022</v>
      </c>
      <c r="H358">
        <f t="shared" si="33"/>
        <v>341.46341463414501</v>
      </c>
    </row>
    <row r="359" spans="1:8" x14ac:dyDescent="0.25">
      <c r="A359">
        <f t="shared" si="36"/>
        <v>89</v>
      </c>
      <c r="B359">
        <f>MIN((F358-$K$5*B357+$K$6*B358)/$K$7,2*$K$1*Gearing!$A$7+B357)</f>
        <v>13585.654634146309</v>
      </c>
      <c r="C359">
        <f t="shared" si="37"/>
        <v>152.64780487804819</v>
      </c>
      <c r="D359">
        <f t="shared" si="38"/>
        <v>-246.1059088766342</v>
      </c>
      <c r="E359">
        <f>MIN(VLOOKUP(C358,Gearing!$A$2:$G$7,2,TRUE)+1,5)</f>
        <v>5</v>
      </c>
      <c r="F359">
        <f>Misc!$B$4*Misc!$B$5*VLOOKUP(E359,Gearing!$B$2:$G$7,5,FALSE)/Misc!$B$2</f>
        <v>8966220.9668758679</v>
      </c>
      <c r="G359">
        <f t="shared" si="32"/>
        <v>8.4417344173441542</v>
      </c>
      <c r="H359">
        <f t="shared" si="33"/>
        <v>341.46341463414501</v>
      </c>
    </row>
    <row r="360" spans="1:8" x14ac:dyDescent="0.25">
      <c r="A360">
        <f t="shared" si="36"/>
        <v>89.25</v>
      </c>
      <c r="B360">
        <f>MIN((F359-$K$5*B358+$K$6*B359)/$K$7,2*$K$1*Gearing!$A$7+B358)</f>
        <v>13616.125775713426</v>
      </c>
      <c r="C360">
        <f t="shared" si="37"/>
        <v>152.64780487804819</v>
      </c>
      <c r="D360">
        <f t="shared" si="38"/>
        <v>246.1059088766342</v>
      </c>
      <c r="E360">
        <f>MIN(VLOOKUP(C359,Gearing!$A$2:$G$7,2,TRUE)+1,5)</f>
        <v>5</v>
      </c>
      <c r="F360">
        <f>Misc!$B$4*Misc!$B$5*VLOOKUP(E360,Gearing!$B$2:$G$7,5,FALSE)/Misc!$B$2</f>
        <v>8966220.9668758679</v>
      </c>
      <c r="G360">
        <f t="shared" si="32"/>
        <v>8.4606683069085449</v>
      </c>
      <c r="H360">
        <f t="shared" si="33"/>
        <v>341.46341463414501</v>
      </c>
    </row>
    <row r="361" spans="1:8" x14ac:dyDescent="0.25">
      <c r="A361">
        <f t="shared" si="36"/>
        <v>89.5</v>
      </c>
      <c r="B361">
        <f>MIN((F360-$K$5*B359+$K$6*B360)/$K$7,2*$K$1*Gearing!$A$7+B359)</f>
        <v>13661.978536585333</v>
      </c>
      <c r="C361">
        <f t="shared" si="37"/>
        <v>152.64780487804819</v>
      </c>
      <c r="D361">
        <f t="shared" si="38"/>
        <v>-246.1059088766342</v>
      </c>
      <c r="E361">
        <f>MIN(VLOOKUP(C360,Gearing!$A$2:$G$7,2,TRUE)+1,5)</f>
        <v>5</v>
      </c>
      <c r="F361">
        <f>Misc!$B$4*Misc!$B$5*VLOOKUP(E361,Gearing!$B$2:$G$7,5,FALSE)/Misc!$B$2</f>
        <v>8966220.9668758679</v>
      </c>
      <c r="G361">
        <f t="shared" si="32"/>
        <v>8.4891598915988951</v>
      </c>
      <c r="H361">
        <f t="shared" si="33"/>
        <v>341.46341463414501</v>
      </c>
    </row>
    <row r="362" spans="1:8" x14ac:dyDescent="0.25">
      <c r="A362">
        <f t="shared" si="36"/>
        <v>89.75</v>
      </c>
      <c r="B362">
        <f>MIN((F361-$K$5*B360+$K$6*B361)/$K$7,2*$K$1*Gearing!$A$7+B360)</f>
        <v>13692.44967815245</v>
      </c>
      <c r="C362">
        <f t="shared" si="37"/>
        <v>152.64780487804819</v>
      </c>
      <c r="D362">
        <f t="shared" si="38"/>
        <v>246.1059088766342</v>
      </c>
      <c r="E362">
        <f>MIN(VLOOKUP(C361,Gearing!$A$2:$G$7,2,TRUE)+1,5)</f>
        <v>5</v>
      </c>
      <c r="F362">
        <f>Misc!$B$4*Misc!$B$5*VLOOKUP(E362,Gearing!$B$2:$G$7,5,FALSE)/Misc!$B$2</f>
        <v>8966220.9668758679</v>
      </c>
      <c r="G362">
        <f t="shared" si="32"/>
        <v>8.5080937811632875</v>
      </c>
      <c r="H362">
        <f t="shared" si="33"/>
        <v>341.46341463414501</v>
      </c>
    </row>
    <row r="363" spans="1:8" x14ac:dyDescent="0.25">
      <c r="A363">
        <f t="shared" si="36"/>
        <v>90</v>
      </c>
      <c r="B363">
        <f>MIN((F362-$K$5*B361+$K$6*B362)/$K$7,2*$K$1*Gearing!$A$7+B361)</f>
        <v>13738.302439024357</v>
      </c>
      <c r="C363">
        <f t="shared" si="37"/>
        <v>152.64780487804819</v>
      </c>
      <c r="D363">
        <f t="shared" si="38"/>
        <v>-246.1059088766342</v>
      </c>
      <c r="E363">
        <f>MIN(VLOOKUP(C362,Gearing!$A$2:$G$7,2,TRUE)+1,5)</f>
        <v>5</v>
      </c>
      <c r="F363">
        <f>Misc!$B$4*Misc!$B$5*VLOOKUP(E363,Gearing!$B$2:$G$7,5,FALSE)/Misc!$B$2</f>
        <v>8966220.9668758679</v>
      </c>
      <c r="G363">
        <f t="shared" si="32"/>
        <v>8.5365853658536377</v>
      </c>
      <c r="H363">
        <f t="shared" si="33"/>
        <v>341.46341463414501</v>
      </c>
    </row>
    <row r="364" spans="1:8" x14ac:dyDescent="0.25">
      <c r="A364">
        <f t="shared" si="36"/>
        <v>90.25</v>
      </c>
      <c r="B364">
        <f>MIN((F363-$K$5*B362+$K$6*B363)/$K$7,2*$K$1*Gearing!$A$7+B362)</f>
        <v>13768.773580591474</v>
      </c>
      <c r="C364">
        <f t="shared" si="37"/>
        <v>152.64780487804819</v>
      </c>
      <c r="D364">
        <f t="shared" si="38"/>
        <v>246.1059088766342</v>
      </c>
      <c r="E364">
        <f>MIN(VLOOKUP(C363,Gearing!$A$2:$G$7,2,TRUE)+1,5)</f>
        <v>5</v>
      </c>
      <c r="F364">
        <f>Misc!$B$4*Misc!$B$5*VLOOKUP(E364,Gearing!$B$2:$G$7,5,FALSE)/Misc!$B$2</f>
        <v>8966220.9668758679</v>
      </c>
      <c r="G364">
        <f t="shared" si="32"/>
        <v>8.5555192554180302</v>
      </c>
      <c r="H364">
        <f t="shared" si="33"/>
        <v>341.46341463414501</v>
      </c>
    </row>
    <row r="365" spans="1:8" x14ac:dyDescent="0.25">
      <c r="A365">
        <f t="shared" si="36"/>
        <v>90.5</v>
      </c>
      <c r="B365">
        <f>MIN((F364-$K$5*B363+$K$6*B364)/$K$7,2*$K$1*Gearing!$A$7+B363)</f>
        <v>13814.626341463381</v>
      </c>
      <c r="C365">
        <f t="shared" si="37"/>
        <v>152.64780487804819</v>
      </c>
      <c r="D365">
        <f t="shared" si="38"/>
        <v>-246.1059088766342</v>
      </c>
      <c r="E365">
        <f>MIN(VLOOKUP(C364,Gearing!$A$2:$G$7,2,TRUE)+1,5)</f>
        <v>5</v>
      </c>
      <c r="F365">
        <f>Misc!$B$4*Misc!$B$5*VLOOKUP(E365,Gearing!$B$2:$G$7,5,FALSE)/Misc!$B$2</f>
        <v>8966220.9668758679</v>
      </c>
      <c r="G365">
        <f t="shared" si="32"/>
        <v>8.5840108401083803</v>
      </c>
      <c r="H365">
        <f t="shared" si="33"/>
        <v>341.46341463414501</v>
      </c>
    </row>
    <row r="366" spans="1:8" x14ac:dyDescent="0.25">
      <c r="A366">
        <f t="shared" si="36"/>
        <v>90.75</v>
      </c>
      <c r="B366">
        <f>MIN((F365-$K$5*B364+$K$6*B365)/$K$7,2*$K$1*Gearing!$A$7+B364)</f>
        <v>13845.097483030499</v>
      </c>
      <c r="C366">
        <f t="shared" si="37"/>
        <v>152.64780487804819</v>
      </c>
      <c r="D366">
        <f t="shared" si="38"/>
        <v>246.1059088766342</v>
      </c>
      <c r="E366">
        <f>MIN(VLOOKUP(C365,Gearing!$A$2:$G$7,2,TRUE)+1,5)</f>
        <v>5</v>
      </c>
      <c r="F366">
        <f>Misc!$B$4*Misc!$B$5*VLOOKUP(E366,Gearing!$B$2:$G$7,5,FALSE)/Misc!$B$2</f>
        <v>8966220.9668758679</v>
      </c>
      <c r="G366">
        <f t="shared" si="32"/>
        <v>8.6029447296727728</v>
      </c>
      <c r="H366">
        <f t="shared" si="33"/>
        <v>341.46341463414501</v>
      </c>
    </row>
    <row r="367" spans="1:8" x14ac:dyDescent="0.25">
      <c r="A367">
        <f t="shared" si="36"/>
        <v>91</v>
      </c>
      <c r="B367">
        <f>MIN((F366-$K$5*B365+$K$6*B366)/$K$7,2*$K$1*Gearing!$A$7+B365)</f>
        <v>13890.950243902405</v>
      </c>
      <c r="C367">
        <f t="shared" si="37"/>
        <v>152.64780487804819</v>
      </c>
      <c r="D367">
        <f t="shared" si="38"/>
        <v>-246.1059088766342</v>
      </c>
      <c r="E367">
        <f>MIN(VLOOKUP(C366,Gearing!$A$2:$G$7,2,TRUE)+1,5)</f>
        <v>5</v>
      </c>
      <c r="F367">
        <f>Misc!$B$4*Misc!$B$5*VLOOKUP(E367,Gearing!$B$2:$G$7,5,FALSE)/Misc!$B$2</f>
        <v>8966220.9668758679</v>
      </c>
      <c r="G367">
        <f t="shared" si="32"/>
        <v>8.631436314363123</v>
      </c>
      <c r="H367">
        <f t="shared" si="33"/>
        <v>341.46341463414501</v>
      </c>
    </row>
    <row r="368" spans="1:8" x14ac:dyDescent="0.25">
      <c r="A368">
        <f t="shared" si="36"/>
        <v>91.25</v>
      </c>
      <c r="B368">
        <f>MIN((F367-$K$5*B366+$K$6*B367)/$K$7,2*$K$1*Gearing!$A$7+B366)</f>
        <v>13921.421385469523</v>
      </c>
      <c r="C368">
        <f t="shared" si="37"/>
        <v>152.64780487804819</v>
      </c>
      <c r="D368">
        <f t="shared" si="38"/>
        <v>246.1059088766342</v>
      </c>
      <c r="E368">
        <f>MIN(VLOOKUP(C367,Gearing!$A$2:$G$7,2,TRUE)+1,5)</f>
        <v>5</v>
      </c>
      <c r="F368">
        <f>Misc!$B$4*Misc!$B$5*VLOOKUP(E368,Gearing!$B$2:$G$7,5,FALSE)/Misc!$B$2</f>
        <v>8966220.9668758679</v>
      </c>
      <c r="G368">
        <f t="shared" si="32"/>
        <v>8.6503702039275137</v>
      </c>
      <c r="H368">
        <f t="shared" si="33"/>
        <v>341.46341463414501</v>
      </c>
    </row>
    <row r="369" spans="1:8" x14ac:dyDescent="0.25">
      <c r="A369">
        <f t="shared" si="36"/>
        <v>91.5</v>
      </c>
      <c r="B369">
        <f>MIN((F368-$K$5*B367+$K$6*B368)/$K$7,2*$K$1*Gearing!$A$7+B367)</f>
        <v>13967.27414634143</v>
      </c>
      <c r="C369">
        <f t="shared" si="37"/>
        <v>152.64780487804819</v>
      </c>
      <c r="D369">
        <f t="shared" si="38"/>
        <v>-246.1059088766342</v>
      </c>
      <c r="E369">
        <f>MIN(VLOOKUP(C368,Gearing!$A$2:$G$7,2,TRUE)+1,5)</f>
        <v>5</v>
      </c>
      <c r="F369">
        <f>Misc!$B$4*Misc!$B$5*VLOOKUP(E369,Gearing!$B$2:$G$7,5,FALSE)/Misc!$B$2</f>
        <v>8966220.9668758679</v>
      </c>
      <c r="G369">
        <f t="shared" si="32"/>
        <v>8.6788617886178656</v>
      </c>
      <c r="H369">
        <f t="shared" si="33"/>
        <v>341.46341463414501</v>
      </c>
    </row>
    <row r="370" spans="1:8" x14ac:dyDescent="0.25">
      <c r="A370">
        <f t="shared" si="36"/>
        <v>91.75</v>
      </c>
      <c r="B370">
        <f>MIN((F369-$K$5*B368+$K$6*B369)/$K$7,2*$K$1*Gearing!$A$7+B368)</f>
        <v>13997.745287908547</v>
      </c>
      <c r="C370">
        <f t="shared" si="37"/>
        <v>152.64780487804819</v>
      </c>
      <c r="D370">
        <f t="shared" si="38"/>
        <v>246.1059088766342</v>
      </c>
      <c r="E370">
        <f>MIN(VLOOKUP(C369,Gearing!$A$2:$G$7,2,TRUE)+1,5)</f>
        <v>5</v>
      </c>
      <c r="F370">
        <f>Misc!$B$4*Misc!$B$5*VLOOKUP(E370,Gearing!$B$2:$G$7,5,FALSE)/Misc!$B$2</f>
        <v>8966220.9668758679</v>
      </c>
      <c r="G370">
        <f t="shared" si="32"/>
        <v>8.6977956781822581</v>
      </c>
      <c r="H370">
        <f t="shared" si="33"/>
        <v>341.46341463414501</v>
      </c>
    </row>
    <row r="371" spans="1:8" x14ac:dyDescent="0.25">
      <c r="A371">
        <f t="shared" si="36"/>
        <v>92</v>
      </c>
      <c r="B371">
        <f>MIN((F370-$K$5*B369+$K$6*B370)/$K$7,2*$K$1*Gearing!$A$7+B369)</f>
        <v>14043.598048780454</v>
      </c>
      <c r="C371">
        <f t="shared" si="37"/>
        <v>152.64780487804819</v>
      </c>
      <c r="D371">
        <f t="shared" si="38"/>
        <v>-246.1059088766342</v>
      </c>
      <c r="E371">
        <f>MIN(VLOOKUP(C370,Gearing!$A$2:$G$7,2,TRUE)+1,5)</f>
        <v>5</v>
      </c>
      <c r="F371">
        <f>Misc!$B$4*Misc!$B$5*VLOOKUP(E371,Gearing!$B$2:$G$7,5,FALSE)/Misc!$B$2</f>
        <v>8966220.9668758679</v>
      </c>
      <c r="G371">
        <f t="shared" si="32"/>
        <v>8.7262872628726065</v>
      </c>
      <c r="H371">
        <f t="shared" si="33"/>
        <v>341.46341463414501</v>
      </c>
    </row>
    <row r="372" spans="1:8" x14ac:dyDescent="0.25">
      <c r="A372">
        <f t="shared" si="36"/>
        <v>92.25</v>
      </c>
      <c r="B372">
        <f>MIN((F371-$K$5*B370+$K$6*B371)/$K$7,2*$K$1*Gearing!$A$7+B370)</f>
        <v>14074.069190347571</v>
      </c>
      <c r="C372">
        <f t="shared" si="37"/>
        <v>152.64780487804819</v>
      </c>
      <c r="D372">
        <f t="shared" si="38"/>
        <v>246.1059088766342</v>
      </c>
      <c r="E372">
        <f>MIN(VLOOKUP(C371,Gearing!$A$2:$G$7,2,TRUE)+1,5)</f>
        <v>5</v>
      </c>
      <c r="F372">
        <f>Misc!$B$4*Misc!$B$5*VLOOKUP(E372,Gearing!$B$2:$G$7,5,FALSE)/Misc!$B$2</f>
        <v>8966220.9668758679</v>
      </c>
      <c r="G372">
        <f t="shared" si="32"/>
        <v>8.7452211524370007</v>
      </c>
      <c r="H372">
        <f t="shared" si="33"/>
        <v>341.46341463414501</v>
      </c>
    </row>
    <row r="373" spans="1:8" x14ac:dyDescent="0.25">
      <c r="A373">
        <f t="shared" si="36"/>
        <v>92.5</v>
      </c>
      <c r="B373">
        <f>MIN((F372-$K$5*B371+$K$6*B372)/$K$7,2*$K$1*Gearing!$A$7+B371)</f>
        <v>14119.921951219478</v>
      </c>
      <c r="C373">
        <f t="shared" si="37"/>
        <v>152.64780487804819</v>
      </c>
      <c r="D373">
        <f t="shared" si="38"/>
        <v>-246.1059088766342</v>
      </c>
      <c r="E373">
        <f>MIN(VLOOKUP(C372,Gearing!$A$2:$G$7,2,TRUE)+1,5)</f>
        <v>5</v>
      </c>
      <c r="F373">
        <f>Misc!$B$4*Misc!$B$5*VLOOKUP(E373,Gearing!$B$2:$G$7,5,FALSE)/Misc!$B$2</f>
        <v>8966220.9668758679</v>
      </c>
      <c r="G373">
        <f t="shared" si="32"/>
        <v>8.7737127371273509</v>
      </c>
      <c r="H373">
        <f t="shared" si="33"/>
        <v>341.46341463414501</v>
      </c>
    </row>
    <row r="374" spans="1:8" x14ac:dyDescent="0.25">
      <c r="A374">
        <f t="shared" si="36"/>
        <v>92.75</v>
      </c>
      <c r="B374">
        <f>MIN((F373-$K$5*B372+$K$6*B373)/$K$7,2*$K$1*Gearing!$A$7+B372)</f>
        <v>14150.393092786595</v>
      </c>
      <c r="C374">
        <f t="shared" si="37"/>
        <v>152.64780487804819</v>
      </c>
      <c r="D374">
        <f t="shared" si="38"/>
        <v>246.1059088766342</v>
      </c>
      <c r="E374">
        <f>MIN(VLOOKUP(C373,Gearing!$A$2:$G$7,2,TRUE)+1,5)</f>
        <v>5</v>
      </c>
      <c r="F374">
        <f>Misc!$B$4*Misc!$B$5*VLOOKUP(E374,Gearing!$B$2:$G$7,5,FALSE)/Misc!$B$2</f>
        <v>8966220.9668758679</v>
      </c>
      <c r="G374">
        <f t="shared" si="32"/>
        <v>8.7926466266917416</v>
      </c>
      <c r="H374">
        <f t="shared" si="33"/>
        <v>341.46341463414501</v>
      </c>
    </row>
    <row r="375" spans="1:8" x14ac:dyDescent="0.25">
      <c r="A375">
        <f t="shared" si="36"/>
        <v>93</v>
      </c>
      <c r="B375">
        <f>MIN((F374-$K$5*B373+$K$6*B374)/$K$7,2*$K$1*Gearing!$A$7+B373)</f>
        <v>14196.245853658502</v>
      </c>
      <c r="C375">
        <f t="shared" si="37"/>
        <v>152.64780487804819</v>
      </c>
      <c r="D375">
        <f t="shared" si="38"/>
        <v>-246.1059088766342</v>
      </c>
      <c r="E375">
        <f>MIN(VLOOKUP(C374,Gearing!$A$2:$G$7,2,TRUE)+1,5)</f>
        <v>5</v>
      </c>
      <c r="F375">
        <f>Misc!$B$4*Misc!$B$5*VLOOKUP(E375,Gearing!$B$2:$G$7,5,FALSE)/Misc!$B$2</f>
        <v>8966220.9668758679</v>
      </c>
      <c r="G375">
        <f t="shared" si="32"/>
        <v>8.8211382113820935</v>
      </c>
      <c r="H375">
        <f t="shared" si="33"/>
        <v>341.46341463414501</v>
      </c>
    </row>
    <row r="376" spans="1:8" x14ac:dyDescent="0.25">
      <c r="A376">
        <f t="shared" si="36"/>
        <v>93.25</v>
      </c>
      <c r="B376">
        <f>MIN((F375-$K$5*B374+$K$6*B375)/$K$7,2*$K$1*Gearing!$A$7+B374)</f>
        <v>14226.716995225619</v>
      </c>
      <c r="C376">
        <f t="shared" si="37"/>
        <v>152.64780487804819</v>
      </c>
      <c r="D376">
        <f t="shared" si="38"/>
        <v>246.1059088766342</v>
      </c>
      <c r="E376">
        <f>MIN(VLOOKUP(C375,Gearing!$A$2:$G$7,2,TRUE)+1,5)</f>
        <v>5</v>
      </c>
      <c r="F376">
        <f>Misc!$B$4*Misc!$B$5*VLOOKUP(E376,Gearing!$B$2:$G$7,5,FALSE)/Misc!$B$2</f>
        <v>8966220.9668758679</v>
      </c>
      <c r="G376">
        <f t="shared" si="32"/>
        <v>8.8400721009464842</v>
      </c>
      <c r="H376">
        <f t="shared" si="33"/>
        <v>341.46341463414501</v>
      </c>
    </row>
    <row r="377" spans="1:8" x14ac:dyDescent="0.25">
      <c r="A377">
        <f t="shared" si="36"/>
        <v>93.5</v>
      </c>
      <c r="B377">
        <f>MIN((F376-$K$5*B375+$K$6*B376)/$K$7,2*$K$1*Gearing!$A$7+B375)</f>
        <v>14272.569756097526</v>
      </c>
      <c r="C377">
        <f t="shared" si="37"/>
        <v>152.64780487804819</v>
      </c>
      <c r="D377">
        <f t="shared" si="38"/>
        <v>-246.1059088766342</v>
      </c>
      <c r="E377">
        <f>MIN(VLOOKUP(C376,Gearing!$A$2:$G$7,2,TRUE)+1,5)</f>
        <v>5</v>
      </c>
      <c r="F377">
        <f>Misc!$B$4*Misc!$B$5*VLOOKUP(E377,Gearing!$B$2:$G$7,5,FALSE)/Misc!$B$2</f>
        <v>8966220.9668758679</v>
      </c>
      <c r="G377">
        <f t="shared" si="32"/>
        <v>8.8685636856368344</v>
      </c>
      <c r="H377">
        <f t="shared" si="33"/>
        <v>341.46341463414501</v>
      </c>
    </row>
    <row r="378" spans="1:8" x14ac:dyDescent="0.25">
      <c r="A378">
        <f t="shared" si="36"/>
        <v>93.75</v>
      </c>
      <c r="B378">
        <f>MIN((F377-$K$5*B376+$K$6*B377)/$K$7,2*$K$1*Gearing!$A$7+B376)</f>
        <v>14303.040897664643</v>
      </c>
      <c r="C378">
        <f t="shared" si="37"/>
        <v>152.64780487804819</v>
      </c>
      <c r="D378">
        <f t="shared" si="38"/>
        <v>246.1059088766342</v>
      </c>
      <c r="E378">
        <f>MIN(VLOOKUP(C377,Gearing!$A$2:$G$7,2,TRUE)+1,5)</f>
        <v>5</v>
      </c>
      <c r="F378">
        <f>Misc!$B$4*Misc!$B$5*VLOOKUP(E378,Gearing!$B$2:$G$7,5,FALSE)/Misc!$B$2</f>
        <v>8966220.9668758679</v>
      </c>
      <c r="G378">
        <f t="shared" si="32"/>
        <v>8.8874975752012269</v>
      </c>
      <c r="H378">
        <f t="shared" si="33"/>
        <v>341.46341463414501</v>
      </c>
    </row>
    <row r="379" spans="1:8" x14ac:dyDescent="0.25">
      <c r="A379">
        <f t="shared" si="36"/>
        <v>94</v>
      </c>
      <c r="B379">
        <f>MIN((F378-$K$5*B377+$K$6*B378)/$K$7,2*$K$1*Gearing!$A$7+B377)</f>
        <v>14348.89365853655</v>
      </c>
      <c r="C379">
        <f t="shared" si="37"/>
        <v>152.64780487804819</v>
      </c>
      <c r="D379">
        <f t="shared" si="38"/>
        <v>-246.1059088766342</v>
      </c>
      <c r="E379">
        <f>MIN(VLOOKUP(C378,Gearing!$A$2:$G$7,2,TRUE)+1,5)</f>
        <v>5</v>
      </c>
      <c r="F379">
        <f>Misc!$B$4*Misc!$B$5*VLOOKUP(E379,Gearing!$B$2:$G$7,5,FALSE)/Misc!$B$2</f>
        <v>8966220.9668758679</v>
      </c>
      <c r="G379">
        <f t="shared" si="32"/>
        <v>8.915989159891577</v>
      </c>
      <c r="H379">
        <f t="shared" si="33"/>
        <v>341.46341463414501</v>
      </c>
    </row>
    <row r="380" spans="1:8" x14ac:dyDescent="0.25">
      <c r="A380">
        <f t="shared" si="36"/>
        <v>94.25</v>
      </c>
      <c r="B380">
        <f>MIN((F379-$K$5*B378+$K$6*B379)/$K$7,2*$K$1*Gearing!$A$7+B378)</f>
        <v>14379.364800103667</v>
      </c>
      <c r="C380">
        <f t="shared" si="37"/>
        <v>152.64780487804819</v>
      </c>
      <c r="D380">
        <f t="shared" si="38"/>
        <v>246.1059088766342</v>
      </c>
      <c r="E380">
        <f>MIN(VLOOKUP(C379,Gearing!$A$2:$G$7,2,TRUE)+1,5)</f>
        <v>5</v>
      </c>
      <c r="F380">
        <f>Misc!$B$4*Misc!$B$5*VLOOKUP(E380,Gearing!$B$2:$G$7,5,FALSE)/Misc!$B$2</f>
        <v>8966220.9668758679</v>
      </c>
      <c r="G380">
        <f t="shared" si="32"/>
        <v>8.9349230494559695</v>
      </c>
      <c r="H380">
        <f t="shared" si="33"/>
        <v>341.46341463414501</v>
      </c>
    </row>
    <row r="381" spans="1:8" x14ac:dyDescent="0.25">
      <c r="A381">
        <f t="shared" si="36"/>
        <v>94.5</v>
      </c>
      <c r="B381">
        <f>MIN((F380-$K$5*B379+$K$6*B380)/$K$7,2*$K$1*Gearing!$A$7+B379)</f>
        <v>14425.217560975574</v>
      </c>
      <c r="C381">
        <f t="shared" si="37"/>
        <v>152.64780487804819</v>
      </c>
      <c r="D381">
        <f t="shared" si="38"/>
        <v>-246.1059088766342</v>
      </c>
      <c r="E381">
        <f>MIN(VLOOKUP(C380,Gearing!$A$2:$G$7,2,TRUE)+1,5)</f>
        <v>5</v>
      </c>
      <c r="F381">
        <f>Misc!$B$4*Misc!$B$5*VLOOKUP(E381,Gearing!$B$2:$G$7,5,FALSE)/Misc!$B$2</f>
        <v>8966220.9668758679</v>
      </c>
      <c r="G381">
        <f t="shared" si="32"/>
        <v>8.9634146341463197</v>
      </c>
      <c r="H381">
        <f t="shared" si="33"/>
        <v>341.46341463414501</v>
      </c>
    </row>
    <row r="382" spans="1:8" x14ac:dyDescent="0.25">
      <c r="A382">
        <f t="shared" si="36"/>
        <v>94.75</v>
      </c>
      <c r="B382">
        <f>MIN((F381-$K$5*B380+$K$6*B381)/$K$7,2*$K$1*Gearing!$A$7+B380)</f>
        <v>14455.688702542691</v>
      </c>
      <c r="C382">
        <f t="shared" si="37"/>
        <v>152.64780487804819</v>
      </c>
      <c r="D382">
        <f t="shared" si="38"/>
        <v>246.1059088766342</v>
      </c>
      <c r="E382">
        <f>MIN(VLOOKUP(C381,Gearing!$A$2:$G$7,2,TRUE)+1,5)</f>
        <v>5</v>
      </c>
      <c r="F382">
        <f>Misc!$B$4*Misc!$B$5*VLOOKUP(E382,Gearing!$B$2:$G$7,5,FALSE)/Misc!$B$2</f>
        <v>8966220.9668758679</v>
      </c>
      <c r="G382">
        <f t="shared" si="32"/>
        <v>8.9823485237107104</v>
      </c>
      <c r="H382">
        <f t="shared" si="33"/>
        <v>341.46341463414501</v>
      </c>
    </row>
    <row r="383" spans="1:8" x14ac:dyDescent="0.25">
      <c r="A383">
        <f t="shared" si="36"/>
        <v>95</v>
      </c>
      <c r="B383">
        <f>MIN((F382-$K$5*B381+$K$6*B382)/$K$7,2*$K$1*Gearing!$A$7+B381)</f>
        <v>14501.541463414598</v>
      </c>
      <c r="C383">
        <f t="shared" si="37"/>
        <v>152.64780487804819</v>
      </c>
      <c r="D383">
        <f t="shared" si="38"/>
        <v>-246.1059088766342</v>
      </c>
      <c r="E383">
        <f>MIN(VLOOKUP(C382,Gearing!$A$2:$G$7,2,TRUE)+1,5)</f>
        <v>5</v>
      </c>
      <c r="F383">
        <f>Misc!$B$4*Misc!$B$5*VLOOKUP(E383,Gearing!$B$2:$G$7,5,FALSE)/Misc!$B$2</f>
        <v>8966220.9668758679</v>
      </c>
      <c r="G383">
        <f t="shared" si="32"/>
        <v>9.0108401084010605</v>
      </c>
      <c r="H383">
        <f t="shared" si="33"/>
        <v>341.46341463414501</v>
      </c>
    </row>
    <row r="384" spans="1:8" x14ac:dyDescent="0.25">
      <c r="A384">
        <f t="shared" si="36"/>
        <v>95.25</v>
      </c>
      <c r="B384">
        <f>MIN((F383-$K$5*B382+$K$6*B383)/$K$7,2*$K$1*Gearing!$A$7+B382)</f>
        <v>14532.012604981715</v>
      </c>
      <c r="C384">
        <f t="shared" si="37"/>
        <v>152.64780487804819</v>
      </c>
      <c r="D384">
        <f t="shared" si="38"/>
        <v>246.1059088766342</v>
      </c>
      <c r="E384">
        <f>MIN(VLOOKUP(C383,Gearing!$A$2:$G$7,2,TRUE)+1,5)</f>
        <v>5</v>
      </c>
      <c r="F384">
        <f>Misc!$B$4*Misc!$B$5*VLOOKUP(E384,Gearing!$B$2:$G$7,5,FALSE)/Misc!$B$2</f>
        <v>8966220.9668758679</v>
      </c>
      <c r="G384">
        <f t="shared" si="32"/>
        <v>9.0297739979654548</v>
      </c>
      <c r="H384">
        <f t="shared" si="33"/>
        <v>341.46341463414501</v>
      </c>
    </row>
    <row r="385" spans="1:8" x14ac:dyDescent="0.25">
      <c r="A385">
        <f t="shared" si="36"/>
        <v>95.5</v>
      </c>
      <c r="B385">
        <f>MIN((F384-$K$5*B383+$K$6*B384)/$K$7,2*$K$1*Gearing!$A$7+B383)</f>
        <v>14577.865365853622</v>
      </c>
      <c r="C385">
        <f t="shared" si="37"/>
        <v>152.64780487804819</v>
      </c>
      <c r="D385">
        <f t="shared" si="38"/>
        <v>-246.1059088766342</v>
      </c>
      <c r="E385">
        <f>MIN(VLOOKUP(C384,Gearing!$A$2:$G$7,2,TRUE)+1,5)</f>
        <v>5</v>
      </c>
      <c r="F385">
        <f>Misc!$B$4*Misc!$B$5*VLOOKUP(E385,Gearing!$B$2:$G$7,5,FALSE)/Misc!$B$2</f>
        <v>8966220.9668758679</v>
      </c>
      <c r="G385">
        <f t="shared" si="32"/>
        <v>9.0582655826558032</v>
      </c>
      <c r="H385">
        <f t="shared" si="33"/>
        <v>341.46341463414501</v>
      </c>
    </row>
    <row r="386" spans="1:8" x14ac:dyDescent="0.25">
      <c r="A386">
        <f t="shared" si="36"/>
        <v>95.75</v>
      </c>
      <c r="B386">
        <f>MIN((F385-$K$5*B384+$K$6*B385)/$K$7,2*$K$1*Gearing!$A$7+B384)</f>
        <v>14608.33650742074</v>
      </c>
      <c r="C386">
        <f t="shared" si="37"/>
        <v>152.64780487804819</v>
      </c>
      <c r="D386">
        <f t="shared" si="38"/>
        <v>246.1059088766342</v>
      </c>
      <c r="E386">
        <f>MIN(VLOOKUP(C385,Gearing!$A$2:$G$7,2,TRUE)+1,5)</f>
        <v>5</v>
      </c>
      <c r="F386">
        <f>Misc!$B$4*Misc!$B$5*VLOOKUP(E386,Gearing!$B$2:$G$7,5,FALSE)/Misc!$B$2</f>
        <v>8966220.9668758679</v>
      </c>
      <c r="G386">
        <f t="shared" si="32"/>
        <v>9.0771994722201974</v>
      </c>
      <c r="H386">
        <f t="shared" si="33"/>
        <v>341.46341463414501</v>
      </c>
    </row>
    <row r="387" spans="1:8" x14ac:dyDescent="0.25">
      <c r="A387">
        <f t="shared" si="36"/>
        <v>96</v>
      </c>
      <c r="B387">
        <f>MIN((F386-$K$5*B385+$K$6*B386)/$K$7,2*$K$1*Gearing!$A$7+B385)</f>
        <v>14654.189268292646</v>
      </c>
      <c r="C387">
        <f t="shared" si="37"/>
        <v>152.64780487804819</v>
      </c>
      <c r="D387">
        <f t="shared" si="38"/>
        <v>-246.1059088766342</v>
      </c>
      <c r="E387">
        <f>MIN(VLOOKUP(C386,Gearing!$A$2:$G$7,2,TRUE)+1,5)</f>
        <v>5</v>
      </c>
      <c r="F387">
        <f>Misc!$B$4*Misc!$B$5*VLOOKUP(E387,Gearing!$B$2:$G$7,5,FALSE)/Misc!$B$2</f>
        <v>8966220.9668758679</v>
      </c>
      <c r="G387">
        <f t="shared" ref="G387:G450" si="39">CONVERT(B387,$B$1,$G$1)</f>
        <v>9.1056910569105476</v>
      </c>
      <c r="H387">
        <f t="shared" ref="H387:H450" si="40">CONVERT(C387,$C$1,$H$1)</f>
        <v>341.46341463414501</v>
      </c>
    </row>
    <row r="388" spans="1:8" x14ac:dyDescent="0.25">
      <c r="A388">
        <f t="shared" si="36"/>
        <v>96.25</v>
      </c>
      <c r="B388">
        <f>MIN((F387-$K$5*B386+$K$6*B387)/$K$7,2*$K$1*Gearing!$A$7+B386)</f>
        <v>14684.660409859764</v>
      </c>
      <c r="C388">
        <f t="shared" si="37"/>
        <v>152.64780487804819</v>
      </c>
      <c r="D388">
        <f t="shared" si="38"/>
        <v>246.1059088766342</v>
      </c>
      <c r="E388">
        <f>MIN(VLOOKUP(C387,Gearing!$A$2:$G$7,2,TRUE)+1,5)</f>
        <v>5</v>
      </c>
      <c r="F388">
        <f>Misc!$B$4*Misc!$B$5*VLOOKUP(E388,Gearing!$B$2:$G$7,5,FALSE)/Misc!$B$2</f>
        <v>8966220.9668758679</v>
      </c>
      <c r="G388">
        <f t="shared" si="39"/>
        <v>9.1246249464749383</v>
      </c>
      <c r="H388">
        <f t="shared" si="40"/>
        <v>341.46341463414501</v>
      </c>
    </row>
    <row r="389" spans="1:8" x14ac:dyDescent="0.25">
      <c r="A389">
        <f t="shared" si="36"/>
        <v>96.5</v>
      </c>
      <c r="B389">
        <f>MIN((F388-$K$5*B387+$K$6*B388)/$K$7,2*$K$1*Gearing!$A$7+B387)</f>
        <v>14730.51317073167</v>
      </c>
      <c r="C389">
        <f t="shared" si="37"/>
        <v>152.64780487804819</v>
      </c>
      <c r="D389">
        <f t="shared" si="38"/>
        <v>-246.1059088766342</v>
      </c>
      <c r="E389">
        <f>MIN(VLOOKUP(C388,Gearing!$A$2:$G$7,2,TRUE)+1,5)</f>
        <v>5</v>
      </c>
      <c r="F389">
        <f>Misc!$B$4*Misc!$B$5*VLOOKUP(E389,Gearing!$B$2:$G$7,5,FALSE)/Misc!$B$2</f>
        <v>8966220.9668758679</v>
      </c>
      <c r="G389">
        <f t="shared" si="39"/>
        <v>9.1531165311652902</v>
      </c>
      <c r="H389">
        <f t="shared" si="40"/>
        <v>341.46341463414501</v>
      </c>
    </row>
    <row r="390" spans="1:8" x14ac:dyDescent="0.25">
      <c r="A390">
        <f t="shared" si="36"/>
        <v>96.75</v>
      </c>
      <c r="B390">
        <f>MIN((F389-$K$5*B388+$K$6*B389)/$K$7,2*$K$1*Gearing!$A$7+B388)</f>
        <v>14760.984312298788</v>
      </c>
      <c r="C390">
        <f t="shared" si="37"/>
        <v>152.64780487804819</v>
      </c>
      <c r="D390">
        <f t="shared" si="38"/>
        <v>246.1059088766342</v>
      </c>
      <c r="E390">
        <f>MIN(VLOOKUP(C389,Gearing!$A$2:$G$7,2,TRUE)+1,5)</f>
        <v>5</v>
      </c>
      <c r="F390">
        <f>Misc!$B$4*Misc!$B$5*VLOOKUP(E390,Gearing!$B$2:$G$7,5,FALSE)/Misc!$B$2</f>
        <v>8966220.9668758679</v>
      </c>
      <c r="G390">
        <f t="shared" si="39"/>
        <v>9.1720504207296809</v>
      </c>
      <c r="H390">
        <f t="shared" si="40"/>
        <v>341.46341463414501</v>
      </c>
    </row>
    <row r="391" spans="1:8" x14ac:dyDescent="0.25">
      <c r="A391">
        <f t="shared" si="36"/>
        <v>97</v>
      </c>
      <c r="B391">
        <f>MIN((F390-$K$5*B389+$K$6*B390)/$K$7,2*$K$1*Gearing!$A$7+B389)</f>
        <v>14806.837073170695</v>
      </c>
      <c r="C391">
        <f t="shared" si="37"/>
        <v>152.64780487804819</v>
      </c>
      <c r="D391">
        <f t="shared" si="38"/>
        <v>-246.1059088766342</v>
      </c>
      <c r="E391">
        <f>MIN(VLOOKUP(C390,Gearing!$A$2:$G$7,2,TRUE)+1,5)</f>
        <v>5</v>
      </c>
      <c r="F391">
        <f>Misc!$B$4*Misc!$B$5*VLOOKUP(E391,Gearing!$B$2:$G$7,5,FALSE)/Misc!$B$2</f>
        <v>8966220.9668758679</v>
      </c>
      <c r="G391">
        <f t="shared" si="39"/>
        <v>9.2005420054200311</v>
      </c>
      <c r="H391">
        <f t="shared" si="40"/>
        <v>341.46341463414501</v>
      </c>
    </row>
    <row r="392" spans="1:8" x14ac:dyDescent="0.25">
      <c r="A392">
        <f t="shared" si="36"/>
        <v>97.25</v>
      </c>
      <c r="B392">
        <f>MIN((F391-$K$5*B390+$K$6*B391)/$K$7,2*$K$1*Gearing!$A$7+B390)</f>
        <v>14837.308214737812</v>
      </c>
      <c r="C392">
        <f t="shared" si="37"/>
        <v>152.64780487804819</v>
      </c>
      <c r="D392">
        <f t="shared" si="38"/>
        <v>246.1059088766342</v>
      </c>
      <c r="E392">
        <f>MIN(VLOOKUP(C391,Gearing!$A$2:$G$7,2,TRUE)+1,5)</f>
        <v>5</v>
      </c>
      <c r="F392">
        <f>Misc!$B$4*Misc!$B$5*VLOOKUP(E392,Gearing!$B$2:$G$7,5,FALSE)/Misc!$B$2</f>
        <v>8966220.9668758679</v>
      </c>
      <c r="G392">
        <f t="shared" si="39"/>
        <v>9.2194758949844235</v>
      </c>
      <c r="H392">
        <f t="shared" si="40"/>
        <v>341.46341463414501</v>
      </c>
    </row>
    <row r="393" spans="1:8" x14ac:dyDescent="0.25">
      <c r="A393">
        <f t="shared" si="36"/>
        <v>97.5</v>
      </c>
      <c r="B393">
        <f>MIN((F392-$K$5*B391+$K$6*B392)/$K$7,2*$K$1*Gearing!$A$7+B391)</f>
        <v>14883.160975609719</v>
      </c>
      <c r="C393">
        <f t="shared" si="37"/>
        <v>152.64780487804819</v>
      </c>
      <c r="D393">
        <f t="shared" si="38"/>
        <v>-246.1059088766342</v>
      </c>
      <c r="E393">
        <f>MIN(VLOOKUP(C392,Gearing!$A$2:$G$7,2,TRUE)+1,5)</f>
        <v>5</v>
      </c>
      <c r="F393">
        <f>Misc!$B$4*Misc!$B$5*VLOOKUP(E393,Gearing!$B$2:$G$7,5,FALSE)/Misc!$B$2</f>
        <v>8966220.9668758679</v>
      </c>
      <c r="G393">
        <f t="shared" si="39"/>
        <v>9.2479674796747737</v>
      </c>
      <c r="H393">
        <f t="shared" si="40"/>
        <v>341.46341463414501</v>
      </c>
    </row>
    <row r="394" spans="1:8" x14ac:dyDescent="0.25">
      <c r="A394">
        <f t="shared" si="36"/>
        <v>97.75</v>
      </c>
      <c r="B394">
        <f>MIN((F393-$K$5*B392+$K$6*B393)/$K$7,2*$K$1*Gearing!$A$7+B392)</f>
        <v>14913.632117176836</v>
      </c>
      <c r="C394">
        <f t="shared" si="37"/>
        <v>152.64780487804819</v>
      </c>
      <c r="D394">
        <f t="shared" si="38"/>
        <v>246.1059088766342</v>
      </c>
      <c r="E394">
        <f>MIN(VLOOKUP(C393,Gearing!$A$2:$G$7,2,TRUE)+1,5)</f>
        <v>5</v>
      </c>
      <c r="F394">
        <f>Misc!$B$4*Misc!$B$5*VLOOKUP(E394,Gearing!$B$2:$G$7,5,FALSE)/Misc!$B$2</f>
        <v>8966220.9668758679</v>
      </c>
      <c r="G394">
        <f t="shared" si="39"/>
        <v>9.2669013692391644</v>
      </c>
      <c r="H394">
        <f t="shared" si="40"/>
        <v>341.46341463414501</v>
      </c>
    </row>
    <row r="395" spans="1:8" x14ac:dyDescent="0.25">
      <c r="A395">
        <f t="shared" si="36"/>
        <v>98</v>
      </c>
      <c r="B395">
        <f>MIN((F394-$K$5*B393+$K$6*B394)/$K$7,2*$K$1*Gearing!$A$7+B393)</f>
        <v>14959.484878048743</v>
      </c>
      <c r="C395">
        <f t="shared" si="37"/>
        <v>152.64780487804819</v>
      </c>
      <c r="D395">
        <f t="shared" si="38"/>
        <v>-246.1059088766342</v>
      </c>
      <c r="E395">
        <f>MIN(VLOOKUP(C394,Gearing!$A$2:$G$7,2,TRUE)+1,5)</f>
        <v>5</v>
      </c>
      <c r="F395">
        <f>Misc!$B$4*Misc!$B$5*VLOOKUP(E395,Gearing!$B$2:$G$7,5,FALSE)/Misc!$B$2</f>
        <v>8966220.9668758679</v>
      </c>
      <c r="G395">
        <f t="shared" si="39"/>
        <v>9.2953929539295164</v>
      </c>
      <c r="H395">
        <f t="shared" si="40"/>
        <v>341.46341463414501</v>
      </c>
    </row>
    <row r="396" spans="1:8" x14ac:dyDescent="0.25">
      <c r="A396">
        <f t="shared" si="36"/>
        <v>98.25</v>
      </c>
      <c r="B396">
        <f>MIN((F395-$K$5*B394+$K$6*B395)/$K$7,2*$K$1*Gearing!$A$7+B394)</f>
        <v>14989.95601961586</v>
      </c>
      <c r="C396">
        <f t="shared" si="37"/>
        <v>152.64780487804819</v>
      </c>
      <c r="D396">
        <f t="shared" si="38"/>
        <v>246.1059088766342</v>
      </c>
      <c r="E396">
        <f>MIN(VLOOKUP(C395,Gearing!$A$2:$G$7,2,TRUE)+1,5)</f>
        <v>5</v>
      </c>
      <c r="F396">
        <f>Misc!$B$4*Misc!$B$5*VLOOKUP(E396,Gearing!$B$2:$G$7,5,FALSE)/Misc!$B$2</f>
        <v>8966220.9668758679</v>
      </c>
      <c r="G396">
        <f t="shared" si="39"/>
        <v>9.314326843493907</v>
      </c>
      <c r="H396">
        <f t="shared" si="40"/>
        <v>341.46341463414501</v>
      </c>
    </row>
    <row r="397" spans="1:8" x14ac:dyDescent="0.25">
      <c r="A397">
        <f t="shared" si="36"/>
        <v>98.5</v>
      </c>
      <c r="B397">
        <f>MIN((F396-$K$5*B395+$K$6*B396)/$K$7,2*$K$1*Gearing!$A$7+B395)</f>
        <v>15035.808780487767</v>
      </c>
      <c r="C397">
        <f t="shared" si="37"/>
        <v>152.64780487804819</v>
      </c>
      <c r="D397">
        <f t="shared" si="38"/>
        <v>-246.1059088766342</v>
      </c>
      <c r="E397">
        <f>MIN(VLOOKUP(C396,Gearing!$A$2:$G$7,2,TRUE)+1,5)</f>
        <v>5</v>
      </c>
      <c r="F397">
        <f>Misc!$B$4*Misc!$B$5*VLOOKUP(E397,Gearing!$B$2:$G$7,5,FALSE)/Misc!$B$2</f>
        <v>8966220.9668758679</v>
      </c>
      <c r="G397">
        <f t="shared" si="39"/>
        <v>9.3428184281842572</v>
      </c>
      <c r="H397">
        <f t="shared" si="40"/>
        <v>341.46341463414501</v>
      </c>
    </row>
    <row r="398" spans="1:8" x14ac:dyDescent="0.25">
      <c r="A398">
        <f t="shared" si="36"/>
        <v>98.75</v>
      </c>
      <c r="B398">
        <f>MIN((F397-$K$5*B396+$K$6*B397)/$K$7,2*$K$1*Gearing!$A$7+B396)</f>
        <v>15066.279922054884</v>
      </c>
      <c r="C398">
        <f t="shared" si="37"/>
        <v>152.64780487804819</v>
      </c>
      <c r="D398">
        <f t="shared" si="38"/>
        <v>246.1059088766342</v>
      </c>
      <c r="E398">
        <f>MIN(VLOOKUP(C397,Gearing!$A$2:$G$7,2,TRUE)+1,5)</f>
        <v>5</v>
      </c>
      <c r="F398">
        <f>Misc!$B$4*Misc!$B$5*VLOOKUP(E398,Gearing!$B$2:$G$7,5,FALSE)/Misc!$B$2</f>
        <v>8966220.9668758679</v>
      </c>
      <c r="G398">
        <f t="shared" si="39"/>
        <v>9.3617523177486515</v>
      </c>
      <c r="H398">
        <f t="shared" si="40"/>
        <v>341.46341463414501</v>
      </c>
    </row>
    <row r="399" spans="1:8" x14ac:dyDescent="0.25">
      <c r="A399">
        <f t="shared" si="36"/>
        <v>99</v>
      </c>
      <c r="B399">
        <f>MIN((F398-$K$5*B397+$K$6*B398)/$K$7,2*$K$1*Gearing!$A$7+B397)</f>
        <v>15112.132682926791</v>
      </c>
      <c r="C399">
        <f t="shared" si="37"/>
        <v>152.64780487804819</v>
      </c>
      <c r="D399">
        <f t="shared" si="38"/>
        <v>-246.1059088766342</v>
      </c>
      <c r="E399">
        <f>MIN(VLOOKUP(C398,Gearing!$A$2:$G$7,2,TRUE)+1,5)</f>
        <v>5</v>
      </c>
      <c r="F399">
        <f>Misc!$B$4*Misc!$B$5*VLOOKUP(E399,Gearing!$B$2:$G$7,5,FALSE)/Misc!$B$2</f>
        <v>8966220.9668758679</v>
      </c>
      <c r="G399">
        <f t="shared" si="39"/>
        <v>9.3902439024389999</v>
      </c>
      <c r="H399">
        <f t="shared" si="40"/>
        <v>341.46341463414501</v>
      </c>
    </row>
    <row r="400" spans="1:8" x14ac:dyDescent="0.25">
      <c r="A400">
        <f t="shared" si="36"/>
        <v>99.25</v>
      </c>
      <c r="B400">
        <f>MIN((F399-$K$5*B398+$K$6*B399)/$K$7,2*$K$1*Gearing!$A$7+B398)</f>
        <v>15142.603824493908</v>
      </c>
      <c r="C400">
        <f t="shared" si="37"/>
        <v>152.64780487804819</v>
      </c>
      <c r="D400">
        <f t="shared" si="38"/>
        <v>246.1059088766342</v>
      </c>
      <c r="E400">
        <f>MIN(VLOOKUP(C399,Gearing!$A$2:$G$7,2,TRUE)+1,5)</f>
        <v>5</v>
      </c>
      <c r="F400">
        <f>Misc!$B$4*Misc!$B$5*VLOOKUP(E400,Gearing!$B$2:$G$7,5,FALSE)/Misc!$B$2</f>
        <v>8966220.9668758679</v>
      </c>
      <c r="G400">
        <f t="shared" si="39"/>
        <v>9.4091777920033941</v>
      </c>
      <c r="H400">
        <f t="shared" si="40"/>
        <v>341.46341463414501</v>
      </c>
    </row>
    <row r="401" spans="1:8" x14ac:dyDescent="0.25">
      <c r="A401">
        <f t="shared" si="36"/>
        <v>99.5</v>
      </c>
      <c r="B401">
        <f>MIN((F400-$K$5*B399+$K$6*B400)/$K$7,2*$K$1*Gearing!$A$7+B399)</f>
        <v>15188.456585365815</v>
      </c>
      <c r="C401">
        <f t="shared" si="37"/>
        <v>152.64780487804819</v>
      </c>
      <c r="D401">
        <f t="shared" si="38"/>
        <v>-246.1059088766342</v>
      </c>
      <c r="E401">
        <f>MIN(VLOOKUP(C400,Gearing!$A$2:$G$7,2,TRUE)+1,5)</f>
        <v>5</v>
      </c>
      <c r="F401">
        <f>Misc!$B$4*Misc!$B$5*VLOOKUP(E401,Gearing!$B$2:$G$7,5,FALSE)/Misc!$B$2</f>
        <v>8966220.9668758679</v>
      </c>
      <c r="G401">
        <f t="shared" si="39"/>
        <v>9.4376693766937425</v>
      </c>
      <c r="H401">
        <f t="shared" si="40"/>
        <v>341.46341463414501</v>
      </c>
    </row>
    <row r="402" spans="1:8" x14ac:dyDescent="0.25">
      <c r="A402">
        <f t="shared" si="36"/>
        <v>99.75</v>
      </c>
      <c r="B402">
        <f>MIN((F401-$K$5*B400+$K$6*B401)/$K$7,2*$K$1*Gearing!$A$7+B400)</f>
        <v>15218.927726932932</v>
      </c>
      <c r="C402">
        <f t="shared" si="37"/>
        <v>152.64780487804819</v>
      </c>
      <c r="D402">
        <f t="shared" si="38"/>
        <v>246.1059088766342</v>
      </c>
      <c r="E402">
        <f>MIN(VLOOKUP(C401,Gearing!$A$2:$G$7,2,TRUE)+1,5)</f>
        <v>5</v>
      </c>
      <c r="F402">
        <f>Misc!$B$4*Misc!$B$5*VLOOKUP(E402,Gearing!$B$2:$G$7,5,FALSE)/Misc!$B$2</f>
        <v>8966220.9668758679</v>
      </c>
      <c r="G402">
        <f t="shared" si="39"/>
        <v>9.456603266258135</v>
      </c>
      <c r="H402">
        <f t="shared" si="40"/>
        <v>341.46341463414501</v>
      </c>
    </row>
    <row r="403" spans="1:8" x14ac:dyDescent="0.25">
      <c r="A403">
        <f t="shared" si="36"/>
        <v>100</v>
      </c>
      <c r="B403">
        <f>MIN((F402-$K$5*B401+$K$6*B402)/$K$7,2*$K$1*Gearing!$A$7+B401)</f>
        <v>15264.780487804839</v>
      </c>
      <c r="C403">
        <f t="shared" si="37"/>
        <v>152.64780487804819</v>
      </c>
      <c r="D403">
        <f t="shared" si="38"/>
        <v>-246.1059088766342</v>
      </c>
      <c r="E403">
        <f>MIN(VLOOKUP(C402,Gearing!$A$2:$G$7,2,TRUE)+1,5)</f>
        <v>5</v>
      </c>
      <c r="F403">
        <f>Misc!$B$4*Misc!$B$5*VLOOKUP(E403,Gearing!$B$2:$G$7,5,FALSE)/Misc!$B$2</f>
        <v>8966220.9668758679</v>
      </c>
      <c r="G403">
        <f t="shared" si="39"/>
        <v>9.4850948509484869</v>
      </c>
      <c r="H403">
        <f t="shared" si="40"/>
        <v>341.46341463414501</v>
      </c>
    </row>
    <row r="404" spans="1:8" x14ac:dyDescent="0.25">
      <c r="A404">
        <f t="shared" si="36"/>
        <v>100.25</v>
      </c>
      <c r="B404">
        <f>MIN((F403-$K$5*B402+$K$6*B403)/$K$7,2*$K$1*Gearing!$A$7+B402)</f>
        <v>15295.251629371956</v>
      </c>
      <c r="C404">
        <f t="shared" si="37"/>
        <v>152.64780487804819</v>
      </c>
      <c r="D404">
        <f t="shared" si="38"/>
        <v>246.1059088766342</v>
      </c>
      <c r="E404">
        <f>MIN(VLOOKUP(C403,Gearing!$A$2:$G$7,2,TRUE)+1,5)</f>
        <v>5</v>
      </c>
      <c r="F404">
        <f>Misc!$B$4*Misc!$B$5*VLOOKUP(E404,Gearing!$B$2:$G$7,5,FALSE)/Misc!$B$2</f>
        <v>8966220.9668758679</v>
      </c>
      <c r="G404">
        <f t="shared" si="39"/>
        <v>9.5040287405128776</v>
      </c>
      <c r="H404">
        <f t="shared" si="40"/>
        <v>341.46341463414501</v>
      </c>
    </row>
    <row r="405" spans="1:8" x14ac:dyDescent="0.25">
      <c r="A405">
        <f t="shared" si="36"/>
        <v>100.5</v>
      </c>
      <c r="B405">
        <f>MIN((F404-$K$5*B403+$K$6*B404)/$K$7,2*$K$1*Gearing!$A$7+B403)</f>
        <v>15341.104390243863</v>
      </c>
      <c r="C405">
        <f t="shared" si="37"/>
        <v>152.64780487804819</v>
      </c>
      <c r="D405">
        <f t="shared" si="38"/>
        <v>-246.1059088766342</v>
      </c>
      <c r="E405">
        <f>MIN(VLOOKUP(C404,Gearing!$A$2:$G$7,2,TRUE)+1,5)</f>
        <v>5</v>
      </c>
      <c r="F405">
        <f>Misc!$B$4*Misc!$B$5*VLOOKUP(E405,Gearing!$B$2:$G$7,5,FALSE)/Misc!$B$2</f>
        <v>8966220.9668758679</v>
      </c>
      <c r="G405">
        <f t="shared" si="39"/>
        <v>9.5325203252032278</v>
      </c>
      <c r="H405">
        <f t="shared" si="40"/>
        <v>341.46341463414501</v>
      </c>
    </row>
    <row r="406" spans="1:8" x14ac:dyDescent="0.25">
      <c r="A406">
        <f t="shared" si="36"/>
        <v>100.75</v>
      </c>
      <c r="B406">
        <f>MIN((F405-$K$5*B404+$K$6*B405)/$K$7,2*$K$1*Gearing!$A$7+B404)</f>
        <v>15371.57553181098</v>
      </c>
      <c r="C406">
        <f t="shared" si="37"/>
        <v>152.64780487804819</v>
      </c>
      <c r="D406">
        <f t="shared" si="38"/>
        <v>246.1059088766342</v>
      </c>
      <c r="E406">
        <f>MIN(VLOOKUP(C405,Gearing!$A$2:$G$7,2,TRUE)+1,5)</f>
        <v>5</v>
      </c>
      <c r="F406">
        <f>Misc!$B$4*Misc!$B$5*VLOOKUP(E406,Gearing!$B$2:$G$7,5,FALSE)/Misc!$B$2</f>
        <v>8966220.9668758679</v>
      </c>
      <c r="G406">
        <f t="shared" si="39"/>
        <v>9.5514542147676202</v>
      </c>
      <c r="H406">
        <f t="shared" si="40"/>
        <v>341.46341463414501</v>
      </c>
    </row>
    <row r="407" spans="1:8" x14ac:dyDescent="0.25">
      <c r="A407">
        <f t="shared" si="36"/>
        <v>101</v>
      </c>
      <c r="B407">
        <f>MIN((F406-$K$5*B405+$K$6*B406)/$K$7,2*$K$1*Gearing!$A$7+B405)</f>
        <v>15417.428292682887</v>
      </c>
      <c r="C407">
        <f t="shared" si="37"/>
        <v>152.64780487804819</v>
      </c>
      <c r="D407">
        <f t="shared" si="38"/>
        <v>-246.1059088766342</v>
      </c>
      <c r="E407">
        <f>MIN(VLOOKUP(C406,Gearing!$A$2:$G$7,2,TRUE)+1,5)</f>
        <v>5</v>
      </c>
      <c r="F407">
        <f>Misc!$B$4*Misc!$B$5*VLOOKUP(E407,Gearing!$B$2:$G$7,5,FALSE)/Misc!$B$2</f>
        <v>8966220.9668758679</v>
      </c>
      <c r="G407">
        <f t="shared" si="39"/>
        <v>9.5799457994579704</v>
      </c>
      <c r="H407">
        <f t="shared" si="40"/>
        <v>341.46341463414501</v>
      </c>
    </row>
    <row r="408" spans="1:8" x14ac:dyDescent="0.25">
      <c r="A408">
        <f t="shared" si="36"/>
        <v>101.25</v>
      </c>
      <c r="B408">
        <f>MIN((F407-$K$5*B406+$K$6*B407)/$K$7,2*$K$1*Gearing!$A$7+B406)</f>
        <v>15447.899434250005</v>
      </c>
      <c r="C408">
        <f t="shared" si="37"/>
        <v>152.64780487804819</v>
      </c>
      <c r="D408">
        <f t="shared" si="38"/>
        <v>246.1059088766342</v>
      </c>
      <c r="E408">
        <f>MIN(VLOOKUP(C407,Gearing!$A$2:$G$7,2,TRUE)+1,5)</f>
        <v>5</v>
      </c>
      <c r="F408">
        <f>Misc!$B$4*Misc!$B$5*VLOOKUP(E408,Gearing!$B$2:$G$7,5,FALSE)/Misc!$B$2</f>
        <v>8966220.9668758679</v>
      </c>
      <c r="G408">
        <f t="shared" si="39"/>
        <v>9.5988796890223611</v>
      </c>
      <c r="H408">
        <f t="shared" si="40"/>
        <v>341.46341463414501</v>
      </c>
    </row>
    <row r="409" spans="1:8" x14ac:dyDescent="0.25">
      <c r="A409">
        <f t="shared" si="36"/>
        <v>101.5</v>
      </c>
      <c r="B409">
        <f>MIN((F408-$K$5*B407+$K$6*B408)/$K$7,2*$K$1*Gearing!$A$7+B407)</f>
        <v>15493.752195121911</v>
      </c>
      <c r="C409">
        <f t="shared" si="37"/>
        <v>152.64780487804819</v>
      </c>
      <c r="D409">
        <f t="shared" si="38"/>
        <v>-246.1059088766342</v>
      </c>
      <c r="E409">
        <f>MIN(VLOOKUP(C408,Gearing!$A$2:$G$7,2,TRUE)+1,5)</f>
        <v>5</v>
      </c>
      <c r="F409">
        <f>Misc!$B$4*Misc!$B$5*VLOOKUP(E409,Gearing!$B$2:$G$7,5,FALSE)/Misc!$B$2</f>
        <v>8966220.9668758679</v>
      </c>
      <c r="G409">
        <f t="shared" si="39"/>
        <v>9.6273712737127131</v>
      </c>
      <c r="H409">
        <f t="shared" si="40"/>
        <v>341.46341463414501</v>
      </c>
    </row>
    <row r="410" spans="1:8" x14ac:dyDescent="0.25">
      <c r="A410">
        <f t="shared" si="36"/>
        <v>101.75</v>
      </c>
      <c r="B410">
        <f>MIN((F409-$K$5*B408+$K$6*B409)/$K$7,2*$K$1*Gearing!$A$7+B408)</f>
        <v>15524.223336689029</v>
      </c>
      <c r="C410">
        <f t="shared" si="37"/>
        <v>152.64780487804819</v>
      </c>
      <c r="D410">
        <f t="shared" si="38"/>
        <v>246.1059088766342</v>
      </c>
      <c r="E410">
        <f>MIN(VLOOKUP(C409,Gearing!$A$2:$G$7,2,TRUE)+1,5)</f>
        <v>5</v>
      </c>
      <c r="F410">
        <f>Misc!$B$4*Misc!$B$5*VLOOKUP(E410,Gearing!$B$2:$G$7,5,FALSE)/Misc!$B$2</f>
        <v>8966220.9668758679</v>
      </c>
      <c r="G410">
        <f t="shared" si="39"/>
        <v>9.6463051632771037</v>
      </c>
      <c r="H410">
        <f t="shared" si="40"/>
        <v>341.46341463414501</v>
      </c>
    </row>
    <row r="411" spans="1:8" x14ac:dyDescent="0.25">
      <c r="A411">
        <f t="shared" si="36"/>
        <v>102</v>
      </c>
      <c r="B411">
        <f>MIN((F410-$K$5*B409+$K$6*B410)/$K$7,2*$K$1*Gearing!$A$7+B409)</f>
        <v>15570.076097560936</v>
      </c>
      <c r="C411">
        <f t="shared" si="37"/>
        <v>152.64780487804819</v>
      </c>
      <c r="D411">
        <f t="shared" si="38"/>
        <v>-246.1059088766342</v>
      </c>
      <c r="E411">
        <f>MIN(VLOOKUP(C410,Gearing!$A$2:$G$7,2,TRUE)+1,5)</f>
        <v>5</v>
      </c>
      <c r="F411">
        <f>Misc!$B$4*Misc!$B$5*VLOOKUP(E411,Gearing!$B$2:$G$7,5,FALSE)/Misc!$B$2</f>
        <v>8966220.9668758679</v>
      </c>
      <c r="G411">
        <f t="shared" si="39"/>
        <v>9.6747967479674539</v>
      </c>
      <c r="H411">
        <f t="shared" si="40"/>
        <v>341.46341463414501</v>
      </c>
    </row>
    <row r="412" spans="1:8" x14ac:dyDescent="0.25">
      <c r="A412">
        <f t="shared" si="36"/>
        <v>102.25</v>
      </c>
      <c r="B412">
        <f>MIN((F411-$K$5*B410+$K$6*B411)/$K$7,2*$K$1*Gearing!$A$7+B410)</f>
        <v>15600.547239128053</v>
      </c>
      <c r="C412">
        <f t="shared" si="37"/>
        <v>152.64780487804819</v>
      </c>
      <c r="D412">
        <f t="shared" si="38"/>
        <v>246.1059088766342</v>
      </c>
      <c r="E412">
        <f>MIN(VLOOKUP(C411,Gearing!$A$2:$G$7,2,TRUE)+1,5)</f>
        <v>5</v>
      </c>
      <c r="F412">
        <f>Misc!$B$4*Misc!$B$5*VLOOKUP(E412,Gearing!$B$2:$G$7,5,FALSE)/Misc!$B$2</f>
        <v>8966220.9668758679</v>
      </c>
      <c r="G412">
        <f t="shared" si="39"/>
        <v>9.6937306375318464</v>
      </c>
      <c r="H412">
        <f t="shared" si="40"/>
        <v>341.46341463414501</v>
      </c>
    </row>
    <row r="413" spans="1:8" x14ac:dyDescent="0.25">
      <c r="A413">
        <f t="shared" si="36"/>
        <v>102.5</v>
      </c>
      <c r="B413">
        <f>MIN((F412-$K$5*B411+$K$6*B412)/$K$7,2*$K$1*Gearing!$A$7+B411)</f>
        <v>15646.39999999996</v>
      </c>
      <c r="C413">
        <f t="shared" si="37"/>
        <v>152.64780487804819</v>
      </c>
      <c r="D413">
        <f t="shared" si="38"/>
        <v>-246.1059088766342</v>
      </c>
      <c r="E413">
        <f>MIN(VLOOKUP(C412,Gearing!$A$2:$G$7,2,TRUE)+1,5)</f>
        <v>5</v>
      </c>
      <c r="F413">
        <f>Misc!$B$4*Misc!$B$5*VLOOKUP(E413,Gearing!$B$2:$G$7,5,FALSE)/Misc!$B$2</f>
        <v>8966220.9668758679</v>
      </c>
      <c r="G413">
        <f t="shared" si="39"/>
        <v>9.7222222222221966</v>
      </c>
      <c r="H413">
        <f t="shared" si="40"/>
        <v>341.46341463414501</v>
      </c>
    </row>
    <row r="414" spans="1:8" x14ac:dyDescent="0.25">
      <c r="A414">
        <f t="shared" si="36"/>
        <v>102.75</v>
      </c>
      <c r="B414">
        <f>MIN((F413-$K$5*B412+$K$6*B413)/$K$7,2*$K$1*Gearing!$A$7+B412)</f>
        <v>15676.871141567077</v>
      </c>
      <c r="C414">
        <f t="shared" si="37"/>
        <v>152.64780487804819</v>
      </c>
      <c r="D414">
        <f t="shared" si="38"/>
        <v>246.1059088766342</v>
      </c>
      <c r="E414">
        <f>MIN(VLOOKUP(C413,Gearing!$A$2:$G$7,2,TRUE)+1,5)</f>
        <v>5</v>
      </c>
      <c r="F414">
        <f>Misc!$B$4*Misc!$B$5*VLOOKUP(E414,Gearing!$B$2:$G$7,5,FALSE)/Misc!$B$2</f>
        <v>8966220.9668758679</v>
      </c>
      <c r="G414">
        <f t="shared" si="39"/>
        <v>9.7411561117865908</v>
      </c>
      <c r="H414">
        <f t="shared" si="40"/>
        <v>341.46341463414501</v>
      </c>
    </row>
    <row r="415" spans="1:8" x14ac:dyDescent="0.25">
      <c r="A415">
        <f t="shared" si="36"/>
        <v>103</v>
      </c>
      <c r="B415">
        <f>MIN((F414-$K$5*B413+$K$6*B414)/$K$7,2*$K$1*Gearing!$A$7+B413)</f>
        <v>15722.723902438984</v>
      </c>
      <c r="C415">
        <f t="shared" si="37"/>
        <v>152.64780487804819</v>
      </c>
      <c r="D415">
        <f t="shared" si="38"/>
        <v>-246.1059088766342</v>
      </c>
      <c r="E415">
        <f>MIN(VLOOKUP(C414,Gearing!$A$2:$G$7,2,TRUE)+1,5)</f>
        <v>5</v>
      </c>
      <c r="F415">
        <f>Misc!$B$4*Misc!$B$5*VLOOKUP(E415,Gearing!$B$2:$G$7,5,FALSE)/Misc!$B$2</f>
        <v>8966220.9668758679</v>
      </c>
      <c r="G415">
        <f t="shared" si="39"/>
        <v>9.7696476964769392</v>
      </c>
      <c r="H415">
        <f t="shared" si="40"/>
        <v>341.46341463414501</v>
      </c>
    </row>
    <row r="416" spans="1:8" x14ac:dyDescent="0.25">
      <c r="A416">
        <f t="shared" si="36"/>
        <v>103.25</v>
      </c>
      <c r="B416">
        <f>MIN((F415-$K$5*B414+$K$6*B415)/$K$7,2*$K$1*Gearing!$A$7+B414)</f>
        <v>15753.195044006101</v>
      </c>
      <c r="C416">
        <f t="shared" si="37"/>
        <v>152.64780487804819</v>
      </c>
      <c r="D416">
        <f t="shared" si="38"/>
        <v>246.1059088766342</v>
      </c>
      <c r="E416">
        <f>MIN(VLOOKUP(C415,Gearing!$A$2:$G$7,2,TRUE)+1,5)</f>
        <v>5</v>
      </c>
      <c r="F416">
        <f>Misc!$B$4*Misc!$B$5*VLOOKUP(E416,Gearing!$B$2:$G$7,5,FALSE)/Misc!$B$2</f>
        <v>8966220.9668758679</v>
      </c>
      <c r="G416">
        <f t="shared" si="39"/>
        <v>9.7885815860413317</v>
      </c>
      <c r="H416">
        <f t="shared" si="40"/>
        <v>341.46341463414501</v>
      </c>
    </row>
    <row r="417" spans="1:8" x14ac:dyDescent="0.25">
      <c r="A417">
        <f t="shared" ref="A417:A483" si="41">A416+$K$1</f>
        <v>103.5</v>
      </c>
      <c r="B417">
        <f>MIN((F416-$K$5*B415+$K$6*B416)/$K$7,2*$K$1*Gearing!$A$7+B415)</f>
        <v>15799.047804878008</v>
      </c>
      <c r="C417">
        <f t="shared" si="37"/>
        <v>152.64780487804819</v>
      </c>
      <c r="D417">
        <f t="shared" si="38"/>
        <v>-246.1059088766342</v>
      </c>
      <c r="E417">
        <f>MIN(VLOOKUP(C416,Gearing!$A$2:$G$7,2,TRUE)+1,5)</f>
        <v>5</v>
      </c>
      <c r="F417">
        <f>Misc!$B$4*Misc!$B$5*VLOOKUP(E417,Gearing!$B$2:$G$7,5,FALSE)/Misc!$B$2</f>
        <v>8966220.9668758679</v>
      </c>
      <c r="G417">
        <f t="shared" si="39"/>
        <v>9.8170731707316801</v>
      </c>
      <c r="H417">
        <f t="shared" si="40"/>
        <v>341.46341463414501</v>
      </c>
    </row>
    <row r="418" spans="1:8" x14ac:dyDescent="0.25">
      <c r="A418">
        <f t="shared" si="41"/>
        <v>103.75</v>
      </c>
      <c r="B418">
        <f>MIN((F417-$K$5*B416+$K$6*B417)/$K$7,2*$K$1*Gearing!$A$7+B416)</f>
        <v>15829.518946445125</v>
      </c>
      <c r="C418">
        <f t="shared" si="37"/>
        <v>152.64780487804819</v>
      </c>
      <c r="D418">
        <f t="shared" si="38"/>
        <v>246.1059088766342</v>
      </c>
      <c r="E418">
        <f>MIN(VLOOKUP(C417,Gearing!$A$2:$G$7,2,TRUE)+1,5)</f>
        <v>5</v>
      </c>
      <c r="F418">
        <f>Misc!$B$4*Misc!$B$5*VLOOKUP(E418,Gearing!$B$2:$G$7,5,FALSE)/Misc!$B$2</f>
        <v>8966220.9668758679</v>
      </c>
      <c r="G418">
        <f t="shared" si="39"/>
        <v>9.8360070602960743</v>
      </c>
      <c r="H418">
        <f t="shared" si="40"/>
        <v>341.46341463414501</v>
      </c>
    </row>
    <row r="419" spans="1:8" x14ac:dyDescent="0.25">
      <c r="A419">
        <f t="shared" si="41"/>
        <v>104</v>
      </c>
      <c r="B419">
        <f>MIN((F418-$K$5*B417+$K$6*B418)/$K$7,2*$K$1*Gearing!$A$7+B417)</f>
        <v>15875.371707317032</v>
      </c>
      <c r="C419">
        <f t="shared" si="37"/>
        <v>152.64780487804819</v>
      </c>
      <c r="D419">
        <f t="shared" si="38"/>
        <v>-246.1059088766342</v>
      </c>
      <c r="E419">
        <f>MIN(VLOOKUP(C418,Gearing!$A$2:$G$7,2,TRUE)+1,5)</f>
        <v>5</v>
      </c>
      <c r="F419">
        <f>Misc!$B$4*Misc!$B$5*VLOOKUP(E419,Gearing!$B$2:$G$7,5,FALSE)/Misc!$B$2</f>
        <v>8966220.9668758679</v>
      </c>
      <c r="G419">
        <f t="shared" si="39"/>
        <v>9.8644986449864245</v>
      </c>
      <c r="H419">
        <f t="shared" si="40"/>
        <v>341.46341463414501</v>
      </c>
    </row>
    <row r="420" spans="1:8" x14ac:dyDescent="0.25">
      <c r="A420">
        <f t="shared" si="41"/>
        <v>104.25</v>
      </c>
      <c r="B420">
        <f>MIN((F419-$K$5*B418+$K$6*B419)/$K$7,2*$K$1*Gearing!$A$7+B418)</f>
        <v>15905.842848884149</v>
      </c>
      <c r="C420">
        <f t="shared" si="37"/>
        <v>152.64780487804819</v>
      </c>
      <c r="D420">
        <f t="shared" si="38"/>
        <v>246.1059088766342</v>
      </c>
      <c r="E420">
        <f>MIN(VLOOKUP(C419,Gearing!$A$2:$G$7,2,TRUE)+1,5)</f>
        <v>5</v>
      </c>
      <c r="F420">
        <f>Misc!$B$4*Misc!$B$5*VLOOKUP(E420,Gearing!$B$2:$G$7,5,FALSE)/Misc!$B$2</f>
        <v>8966220.9668758679</v>
      </c>
      <c r="G420">
        <f t="shared" si="39"/>
        <v>9.8834325345508169</v>
      </c>
      <c r="H420">
        <f t="shared" si="40"/>
        <v>341.46341463414501</v>
      </c>
    </row>
    <row r="421" spans="1:8" x14ac:dyDescent="0.25">
      <c r="A421">
        <f t="shared" si="41"/>
        <v>104.5</v>
      </c>
      <c r="B421">
        <f>MIN((F420-$K$5*B419+$K$6*B420)/$K$7,2*$K$1*Gearing!$A$7+B419)</f>
        <v>15951.695609756056</v>
      </c>
      <c r="C421">
        <f t="shared" ref="C421:C469" si="42">(B422-B420)/2/$K$1</f>
        <v>152.64780487804819</v>
      </c>
      <c r="D421">
        <f t="shared" ref="D421:D483" si="43">(B422-2*B421+B420)/$K$1^2</f>
        <v>-246.1059088766342</v>
      </c>
      <c r="E421">
        <f>MIN(VLOOKUP(C420,Gearing!$A$2:$G$7,2,TRUE)+1,5)</f>
        <v>5</v>
      </c>
      <c r="F421">
        <f>Misc!$B$4*Misc!$B$5*VLOOKUP(E421,Gearing!$B$2:$G$7,5,FALSE)/Misc!$B$2</f>
        <v>8966220.9668758679</v>
      </c>
      <c r="G421">
        <f t="shared" si="39"/>
        <v>9.9119241192411671</v>
      </c>
      <c r="H421">
        <f t="shared" si="40"/>
        <v>341.46341463414501</v>
      </c>
    </row>
    <row r="422" spans="1:8" x14ac:dyDescent="0.25">
      <c r="A422">
        <f t="shared" si="41"/>
        <v>104.75</v>
      </c>
      <c r="B422">
        <f>MIN((F421-$K$5*B420+$K$6*B421)/$K$7,2*$K$1*Gearing!$A$7+B420)</f>
        <v>15982.166751323173</v>
      </c>
      <c r="C422">
        <f t="shared" si="42"/>
        <v>152.64780487804819</v>
      </c>
      <c r="D422">
        <f t="shared" si="43"/>
        <v>246.1059088766342</v>
      </c>
      <c r="E422">
        <f>MIN(VLOOKUP(C421,Gearing!$A$2:$G$7,2,TRUE)+1,5)</f>
        <v>5</v>
      </c>
      <c r="F422">
        <f>Misc!$B$4*Misc!$B$5*VLOOKUP(E422,Gearing!$B$2:$G$7,5,FALSE)/Misc!$B$2</f>
        <v>8966220.9668758679</v>
      </c>
      <c r="G422">
        <f t="shared" si="39"/>
        <v>9.9308580088055578</v>
      </c>
      <c r="H422">
        <f t="shared" si="40"/>
        <v>341.46341463414501</v>
      </c>
    </row>
    <row r="423" spans="1:8" x14ac:dyDescent="0.25">
      <c r="A423">
        <f t="shared" si="41"/>
        <v>105</v>
      </c>
      <c r="B423">
        <f>MIN((F422-$K$5*B421+$K$6*B422)/$K$7,2*$K$1*Gearing!$A$7+B421)</f>
        <v>16028.01951219508</v>
      </c>
      <c r="C423">
        <f t="shared" si="42"/>
        <v>152.64780487804819</v>
      </c>
      <c r="D423">
        <f t="shared" si="43"/>
        <v>-246.1059088766342</v>
      </c>
      <c r="E423">
        <f>MIN(VLOOKUP(C422,Gearing!$A$2:$G$7,2,TRUE)+1,5)</f>
        <v>5</v>
      </c>
      <c r="F423">
        <f>Misc!$B$4*Misc!$B$5*VLOOKUP(E423,Gearing!$B$2:$G$7,5,FALSE)/Misc!$B$2</f>
        <v>8966220.9668758679</v>
      </c>
      <c r="G423">
        <f t="shared" si="39"/>
        <v>9.9593495934959098</v>
      </c>
      <c r="H423">
        <f t="shared" si="40"/>
        <v>341.46341463414501</v>
      </c>
    </row>
    <row r="424" spans="1:8" x14ac:dyDescent="0.25">
      <c r="A424">
        <f t="shared" si="41"/>
        <v>105.25</v>
      </c>
      <c r="B424">
        <f>MIN((F423-$K$5*B422+$K$6*B423)/$K$7,2*$K$1*Gearing!$A$7+B422)</f>
        <v>16058.490653762197</v>
      </c>
      <c r="C424">
        <f t="shared" si="42"/>
        <v>152.64780487804819</v>
      </c>
      <c r="D424">
        <f t="shared" si="43"/>
        <v>246.1059088766342</v>
      </c>
      <c r="E424">
        <f>MIN(VLOOKUP(C423,Gearing!$A$2:$G$7,2,TRUE)+1,5)</f>
        <v>5</v>
      </c>
      <c r="F424">
        <f>Misc!$B$4*Misc!$B$5*VLOOKUP(E424,Gearing!$B$2:$G$7,5,FALSE)/Misc!$B$2</f>
        <v>8966220.9668758679</v>
      </c>
      <c r="G424">
        <f t="shared" si="39"/>
        <v>9.9782834830603004</v>
      </c>
      <c r="H424">
        <f t="shared" si="40"/>
        <v>341.46341463414501</v>
      </c>
    </row>
    <row r="425" spans="1:8" x14ac:dyDescent="0.25">
      <c r="A425">
        <f t="shared" si="41"/>
        <v>105.5</v>
      </c>
      <c r="B425">
        <f>MIN((F424-$K$5*B423+$K$6*B424)/$K$7,2*$K$1*Gearing!$A$7+B423)</f>
        <v>16104.343414634104</v>
      </c>
      <c r="C425">
        <f t="shared" si="42"/>
        <v>152.64780487804819</v>
      </c>
      <c r="D425">
        <f t="shared" si="43"/>
        <v>-246.1059088766342</v>
      </c>
      <c r="E425">
        <f>MIN(VLOOKUP(C424,Gearing!$A$2:$G$7,2,TRUE)+1,5)</f>
        <v>5</v>
      </c>
      <c r="F425">
        <f>Misc!$B$4*Misc!$B$5*VLOOKUP(E425,Gearing!$B$2:$G$7,5,FALSE)/Misc!$B$2</f>
        <v>8966220.9668758679</v>
      </c>
      <c r="G425">
        <f t="shared" si="39"/>
        <v>10.006775067750651</v>
      </c>
      <c r="H425">
        <f t="shared" si="40"/>
        <v>341.46341463414501</v>
      </c>
    </row>
    <row r="426" spans="1:8" x14ac:dyDescent="0.25">
      <c r="A426">
        <f t="shared" si="41"/>
        <v>105.75</v>
      </c>
      <c r="B426">
        <f>MIN((F425-$K$5*B424+$K$6*B425)/$K$7,2*$K$1*Gearing!$A$7+B424)</f>
        <v>16134.814556201221</v>
      </c>
      <c r="C426">
        <f t="shared" si="42"/>
        <v>152.64780487804819</v>
      </c>
      <c r="D426">
        <f t="shared" si="43"/>
        <v>246.1059088766342</v>
      </c>
      <c r="E426">
        <f>MIN(VLOOKUP(C425,Gearing!$A$2:$G$7,2,TRUE)+1,5)</f>
        <v>5</v>
      </c>
      <c r="F426">
        <f>Misc!$B$4*Misc!$B$5*VLOOKUP(E426,Gearing!$B$2:$G$7,5,FALSE)/Misc!$B$2</f>
        <v>8966220.9668758679</v>
      </c>
      <c r="G426">
        <f t="shared" si="39"/>
        <v>10.025708957315043</v>
      </c>
      <c r="H426">
        <f t="shared" si="40"/>
        <v>341.46341463414501</v>
      </c>
    </row>
    <row r="427" spans="1:8" x14ac:dyDescent="0.25">
      <c r="A427">
        <f t="shared" si="41"/>
        <v>106</v>
      </c>
      <c r="B427">
        <f>MIN((F426-$K$5*B425+$K$6*B426)/$K$7,2*$K$1*Gearing!$A$7+B425)</f>
        <v>16180.667317073128</v>
      </c>
      <c r="C427">
        <f t="shared" si="42"/>
        <v>152.64780487804819</v>
      </c>
      <c r="D427">
        <f t="shared" si="43"/>
        <v>-246.1059088766342</v>
      </c>
      <c r="E427">
        <f>MIN(VLOOKUP(C426,Gearing!$A$2:$G$7,2,TRUE)+1,5)</f>
        <v>5</v>
      </c>
      <c r="F427">
        <f>Misc!$B$4*Misc!$B$5*VLOOKUP(E427,Gearing!$B$2:$G$7,5,FALSE)/Misc!$B$2</f>
        <v>8966220.9668758679</v>
      </c>
      <c r="G427">
        <f t="shared" si="39"/>
        <v>10.054200542005393</v>
      </c>
      <c r="H427">
        <f t="shared" si="40"/>
        <v>341.46341463414501</v>
      </c>
    </row>
    <row r="428" spans="1:8" x14ac:dyDescent="0.25">
      <c r="A428">
        <f t="shared" si="41"/>
        <v>106.25</v>
      </c>
      <c r="B428">
        <f>MIN((F427-$K$5*B426+$K$6*B427)/$K$7,2*$K$1*Gearing!$A$7+B426)</f>
        <v>16211.138458640246</v>
      </c>
      <c r="C428">
        <f t="shared" si="42"/>
        <v>152.64780487804819</v>
      </c>
      <c r="D428">
        <f t="shared" si="43"/>
        <v>246.1059088766342</v>
      </c>
      <c r="E428">
        <f>MIN(VLOOKUP(C427,Gearing!$A$2:$G$7,2,TRUE)+1,5)</f>
        <v>5</v>
      </c>
      <c r="F428">
        <f>Misc!$B$4*Misc!$B$5*VLOOKUP(E428,Gearing!$B$2:$G$7,5,FALSE)/Misc!$B$2</f>
        <v>8966220.9668758679</v>
      </c>
      <c r="G428">
        <f t="shared" si="39"/>
        <v>10.073134431569787</v>
      </c>
      <c r="H428">
        <f t="shared" si="40"/>
        <v>341.46341463414501</v>
      </c>
    </row>
    <row r="429" spans="1:8" x14ac:dyDescent="0.25">
      <c r="A429">
        <f t="shared" si="41"/>
        <v>106.5</v>
      </c>
      <c r="B429">
        <f>MIN((F428-$K$5*B427+$K$6*B428)/$K$7,2*$K$1*Gearing!$A$7+B427)</f>
        <v>16256.991219512152</v>
      </c>
      <c r="C429">
        <f t="shared" si="42"/>
        <v>152.64780487804819</v>
      </c>
      <c r="D429">
        <f t="shared" si="43"/>
        <v>-246.1059088766342</v>
      </c>
      <c r="E429">
        <f>MIN(VLOOKUP(C428,Gearing!$A$2:$G$7,2,TRUE)+1,5)</f>
        <v>5</v>
      </c>
      <c r="F429">
        <f>Misc!$B$4*Misc!$B$5*VLOOKUP(E429,Gearing!$B$2:$G$7,5,FALSE)/Misc!$B$2</f>
        <v>8966220.9668758679</v>
      </c>
      <c r="G429">
        <f t="shared" si="39"/>
        <v>10.101626016260136</v>
      </c>
      <c r="H429">
        <f t="shared" si="40"/>
        <v>341.46341463414501</v>
      </c>
    </row>
    <row r="430" spans="1:8" x14ac:dyDescent="0.25">
      <c r="A430">
        <f t="shared" si="41"/>
        <v>106.75</v>
      </c>
      <c r="B430">
        <f>MIN((F429-$K$5*B428+$K$6*B429)/$K$7,2*$K$1*Gearing!$A$7+B428)</f>
        <v>16287.46236107927</v>
      </c>
      <c r="C430">
        <f t="shared" si="42"/>
        <v>152.64780487804819</v>
      </c>
      <c r="D430">
        <f t="shared" si="43"/>
        <v>246.1059088766342</v>
      </c>
      <c r="E430">
        <f>MIN(VLOOKUP(C429,Gearing!$A$2:$G$7,2,TRUE)+1,5)</f>
        <v>5</v>
      </c>
      <c r="F430">
        <f>Misc!$B$4*Misc!$B$5*VLOOKUP(E430,Gearing!$B$2:$G$7,5,FALSE)/Misc!$B$2</f>
        <v>8966220.9668758679</v>
      </c>
      <c r="G430">
        <f t="shared" si="39"/>
        <v>10.120559905824528</v>
      </c>
      <c r="H430">
        <f t="shared" si="40"/>
        <v>341.46341463414501</v>
      </c>
    </row>
    <row r="431" spans="1:8" x14ac:dyDescent="0.25">
      <c r="A431">
        <f t="shared" si="41"/>
        <v>107</v>
      </c>
      <c r="B431">
        <f>MIN((F430-$K$5*B429+$K$6*B430)/$K$7,2*$K$1*Gearing!$A$7+B429)</f>
        <v>16333.315121951176</v>
      </c>
      <c r="C431">
        <f t="shared" si="42"/>
        <v>152.64780487804819</v>
      </c>
      <c r="D431">
        <f t="shared" si="43"/>
        <v>-246.1059088766342</v>
      </c>
      <c r="E431">
        <f>MIN(VLOOKUP(C430,Gearing!$A$2:$G$7,2,TRUE)+1,5)</f>
        <v>5</v>
      </c>
      <c r="F431">
        <f>Misc!$B$4*Misc!$B$5*VLOOKUP(E431,Gearing!$B$2:$G$7,5,FALSE)/Misc!$B$2</f>
        <v>8966220.9668758679</v>
      </c>
      <c r="G431">
        <f t="shared" si="39"/>
        <v>10.149051490514877</v>
      </c>
      <c r="H431">
        <f t="shared" si="40"/>
        <v>341.46341463414501</v>
      </c>
    </row>
    <row r="432" spans="1:8" x14ac:dyDescent="0.25">
      <c r="A432">
        <f t="shared" si="41"/>
        <v>107.25</v>
      </c>
      <c r="B432">
        <f>MIN((F431-$K$5*B430+$K$6*B431)/$K$7,2*$K$1*Gearing!$A$7+B430)</f>
        <v>16363.786263518294</v>
      </c>
      <c r="C432">
        <f t="shared" si="42"/>
        <v>152.64780487805183</v>
      </c>
      <c r="D432">
        <f t="shared" si="43"/>
        <v>246.10590887666331</v>
      </c>
      <c r="E432">
        <f>MIN(VLOOKUP(C431,Gearing!$A$2:$G$7,2,TRUE)+1,5)</f>
        <v>5</v>
      </c>
      <c r="F432">
        <f>Misc!$B$4*Misc!$B$5*VLOOKUP(E432,Gearing!$B$2:$G$7,5,FALSE)/Misc!$B$2</f>
        <v>8966220.9668758679</v>
      </c>
      <c r="G432">
        <f t="shared" si="39"/>
        <v>10.167985380079271</v>
      </c>
      <c r="H432">
        <f t="shared" si="40"/>
        <v>341.46341463415314</v>
      </c>
    </row>
    <row r="433" spans="1:8" x14ac:dyDescent="0.25">
      <c r="A433">
        <f t="shared" si="41"/>
        <v>107.5</v>
      </c>
      <c r="B433">
        <f>MIN((F432-$K$5*B431+$K$6*B432)/$K$7,2*$K$1*Gearing!$A$7+B431)</f>
        <v>16409.639024390202</v>
      </c>
      <c r="C433">
        <f t="shared" si="42"/>
        <v>152.64780487804819</v>
      </c>
      <c r="D433">
        <f t="shared" si="43"/>
        <v>-246.10590887669241</v>
      </c>
      <c r="E433">
        <f>MIN(VLOOKUP(C432,Gearing!$A$2:$G$7,2,TRUE)+1,5)</f>
        <v>5</v>
      </c>
      <c r="F433">
        <f>Misc!$B$4*Misc!$B$5*VLOOKUP(E433,Gearing!$B$2:$G$7,5,FALSE)/Misc!$B$2</f>
        <v>8966220.9668758679</v>
      </c>
      <c r="G433">
        <f t="shared" si="39"/>
        <v>10.196476964769623</v>
      </c>
      <c r="H433">
        <f t="shared" si="40"/>
        <v>341.46341463414501</v>
      </c>
    </row>
    <row r="434" spans="1:8" x14ac:dyDescent="0.25">
      <c r="A434">
        <f t="shared" si="41"/>
        <v>107.75</v>
      </c>
      <c r="B434">
        <f>MIN((F433-$K$5*B432+$K$6*B433)/$K$7,2*$K$1*Gearing!$A$7+B432)</f>
        <v>16440.110165957318</v>
      </c>
      <c r="C434">
        <f t="shared" si="42"/>
        <v>152.64780487804819</v>
      </c>
      <c r="D434">
        <f t="shared" si="43"/>
        <v>246.10590887669241</v>
      </c>
      <c r="E434">
        <f>MIN(VLOOKUP(C433,Gearing!$A$2:$G$7,2,TRUE)+1,5)</f>
        <v>5</v>
      </c>
      <c r="F434">
        <f>Misc!$B$4*Misc!$B$5*VLOOKUP(E434,Gearing!$B$2:$G$7,5,FALSE)/Misc!$B$2</f>
        <v>8966220.9668758679</v>
      </c>
      <c r="G434">
        <f t="shared" si="39"/>
        <v>10.215410854334014</v>
      </c>
      <c r="H434">
        <f t="shared" si="40"/>
        <v>341.46341463414501</v>
      </c>
    </row>
    <row r="435" spans="1:8" x14ac:dyDescent="0.25">
      <c r="A435">
        <f t="shared" si="41"/>
        <v>108</v>
      </c>
      <c r="B435">
        <f>MIN((F434-$K$5*B433+$K$6*B434)/$K$7,2*$K$1*Gearing!$A$7+B433)</f>
        <v>16485.962926829226</v>
      </c>
      <c r="C435">
        <f t="shared" si="42"/>
        <v>152.64780487804819</v>
      </c>
      <c r="D435">
        <f t="shared" si="43"/>
        <v>-246.10590887669241</v>
      </c>
      <c r="E435">
        <f>MIN(VLOOKUP(C434,Gearing!$A$2:$G$7,2,TRUE)+1,5)</f>
        <v>5</v>
      </c>
      <c r="F435">
        <f>Misc!$B$4*Misc!$B$5*VLOOKUP(E435,Gearing!$B$2:$G$7,5,FALSE)/Misc!$B$2</f>
        <v>8966220.9668758679</v>
      </c>
      <c r="G435">
        <f t="shared" si="39"/>
        <v>10.243902439024364</v>
      </c>
      <c r="H435">
        <f t="shared" si="40"/>
        <v>341.46341463414501</v>
      </c>
    </row>
    <row r="436" spans="1:8" x14ac:dyDescent="0.25">
      <c r="A436">
        <f t="shared" si="41"/>
        <v>108.25</v>
      </c>
      <c r="B436">
        <f>MIN((F435-$K$5*B434+$K$6*B435)/$K$7,2*$K$1*Gearing!$A$7+B434)</f>
        <v>16516.434068396342</v>
      </c>
      <c r="C436">
        <f t="shared" si="42"/>
        <v>152.64780487804819</v>
      </c>
      <c r="D436">
        <f t="shared" si="43"/>
        <v>246.10590887669241</v>
      </c>
      <c r="E436">
        <f>MIN(VLOOKUP(C435,Gearing!$A$2:$G$7,2,TRUE)+1,5)</f>
        <v>5</v>
      </c>
      <c r="F436">
        <f>Misc!$B$4*Misc!$B$5*VLOOKUP(E436,Gearing!$B$2:$G$7,5,FALSE)/Misc!$B$2</f>
        <v>8966220.9668758679</v>
      </c>
      <c r="G436">
        <f t="shared" si="39"/>
        <v>10.262836328588754</v>
      </c>
      <c r="H436">
        <f t="shared" si="40"/>
        <v>341.46341463414501</v>
      </c>
    </row>
    <row r="437" spans="1:8" x14ac:dyDescent="0.25">
      <c r="A437">
        <f t="shared" si="41"/>
        <v>108.5</v>
      </c>
      <c r="B437">
        <f>MIN((F436-$K$5*B435+$K$6*B436)/$K$7,2*$K$1*Gearing!$A$7+B435)</f>
        <v>16562.286829268251</v>
      </c>
      <c r="C437">
        <f t="shared" si="42"/>
        <v>152.64780487804819</v>
      </c>
      <c r="D437">
        <f t="shared" si="43"/>
        <v>-246.10590887669241</v>
      </c>
      <c r="E437">
        <f>MIN(VLOOKUP(C436,Gearing!$A$2:$G$7,2,TRUE)+1,5)</f>
        <v>5</v>
      </c>
      <c r="F437">
        <f>Misc!$B$4*Misc!$B$5*VLOOKUP(E437,Gearing!$B$2:$G$7,5,FALSE)/Misc!$B$2</f>
        <v>8966220.9668758679</v>
      </c>
      <c r="G437">
        <f t="shared" si="39"/>
        <v>10.291327913279106</v>
      </c>
      <c r="H437">
        <f t="shared" si="40"/>
        <v>341.46341463414501</v>
      </c>
    </row>
    <row r="438" spans="1:8" x14ac:dyDescent="0.25">
      <c r="A438">
        <f t="shared" si="41"/>
        <v>108.75</v>
      </c>
      <c r="B438">
        <f>MIN((F437-$K$5*B436+$K$6*B437)/$K$7,2*$K$1*Gearing!$A$7+B436)</f>
        <v>16592.757970835366</v>
      </c>
      <c r="C438">
        <f t="shared" si="42"/>
        <v>152.64780487804819</v>
      </c>
      <c r="D438">
        <f t="shared" si="43"/>
        <v>246.10590887669241</v>
      </c>
      <c r="E438">
        <f>MIN(VLOOKUP(C437,Gearing!$A$2:$G$7,2,TRUE)+1,5)</f>
        <v>5</v>
      </c>
      <c r="F438">
        <f>Misc!$B$4*Misc!$B$5*VLOOKUP(E438,Gearing!$B$2:$G$7,5,FALSE)/Misc!$B$2</f>
        <v>8966220.9668758679</v>
      </c>
      <c r="G438">
        <f t="shared" si="39"/>
        <v>10.310261802843497</v>
      </c>
      <c r="H438">
        <f t="shared" si="40"/>
        <v>341.46341463414501</v>
      </c>
    </row>
    <row r="439" spans="1:8" x14ac:dyDescent="0.25">
      <c r="A439">
        <f t="shared" si="41"/>
        <v>109</v>
      </c>
      <c r="B439">
        <f>MIN((F438-$K$5*B437+$K$6*B438)/$K$7,2*$K$1*Gearing!$A$7+B437)</f>
        <v>16638.610731707275</v>
      </c>
      <c r="C439">
        <f t="shared" si="42"/>
        <v>152.64780487804819</v>
      </c>
      <c r="D439">
        <f t="shared" si="43"/>
        <v>-246.10590887669241</v>
      </c>
      <c r="E439">
        <f>MIN(VLOOKUP(C438,Gearing!$A$2:$G$7,2,TRUE)+1,5)</f>
        <v>5</v>
      </c>
      <c r="F439">
        <f>Misc!$B$4*Misc!$B$5*VLOOKUP(E439,Gearing!$B$2:$G$7,5,FALSE)/Misc!$B$2</f>
        <v>8966220.9668758679</v>
      </c>
      <c r="G439">
        <f t="shared" si="39"/>
        <v>10.338753387533849</v>
      </c>
      <c r="H439">
        <f t="shared" si="40"/>
        <v>341.46341463414501</v>
      </c>
    </row>
    <row r="440" spans="1:8" x14ac:dyDescent="0.25">
      <c r="A440">
        <f t="shared" si="41"/>
        <v>109.25</v>
      </c>
      <c r="B440">
        <f>MIN((F439-$K$5*B438+$K$6*B439)/$K$7,2*$K$1*Gearing!$A$7+B438)</f>
        <v>16669.08187327439</v>
      </c>
      <c r="C440">
        <f t="shared" si="42"/>
        <v>152.64780487804819</v>
      </c>
      <c r="D440">
        <f t="shared" si="43"/>
        <v>246.10590887669241</v>
      </c>
      <c r="E440">
        <f>MIN(VLOOKUP(C439,Gearing!$A$2:$G$7,2,TRUE)+1,5)</f>
        <v>5</v>
      </c>
      <c r="F440">
        <f>Misc!$B$4*Misc!$B$5*VLOOKUP(E440,Gearing!$B$2:$G$7,5,FALSE)/Misc!$B$2</f>
        <v>8966220.9668758679</v>
      </c>
      <c r="G440">
        <f t="shared" si="39"/>
        <v>10.35768727709824</v>
      </c>
      <c r="H440">
        <f t="shared" si="40"/>
        <v>341.46341463414501</v>
      </c>
    </row>
    <row r="441" spans="1:8" x14ac:dyDescent="0.25">
      <c r="A441">
        <f t="shared" si="41"/>
        <v>109.5</v>
      </c>
      <c r="B441">
        <f>MIN((F440-$K$5*B439+$K$6*B440)/$K$7,2*$K$1*Gearing!$A$7+B439)</f>
        <v>16714.934634146299</v>
      </c>
      <c r="C441">
        <f t="shared" si="42"/>
        <v>152.64780487804819</v>
      </c>
      <c r="D441">
        <f t="shared" si="43"/>
        <v>-246.10590887669241</v>
      </c>
      <c r="E441">
        <f>MIN(VLOOKUP(C440,Gearing!$A$2:$G$7,2,TRUE)+1,5)</f>
        <v>5</v>
      </c>
      <c r="F441">
        <f>Misc!$B$4*Misc!$B$5*VLOOKUP(E441,Gearing!$B$2:$G$7,5,FALSE)/Misc!$B$2</f>
        <v>8966220.9668758679</v>
      </c>
      <c r="G441">
        <f t="shared" si="39"/>
        <v>10.386178861788592</v>
      </c>
      <c r="H441">
        <f t="shared" si="40"/>
        <v>341.46341463414501</v>
      </c>
    </row>
    <row r="442" spans="1:8" x14ac:dyDescent="0.25">
      <c r="A442">
        <f t="shared" si="41"/>
        <v>109.75</v>
      </c>
      <c r="B442">
        <f>MIN((F441-$K$5*B440+$K$6*B441)/$K$7,2*$K$1*Gearing!$A$7+B440)</f>
        <v>16745.405775713414</v>
      </c>
      <c r="C442">
        <f t="shared" si="42"/>
        <v>152.64780487804819</v>
      </c>
      <c r="D442">
        <f t="shared" si="43"/>
        <v>246.10590887669241</v>
      </c>
      <c r="E442">
        <f>MIN(VLOOKUP(C441,Gearing!$A$2:$G$7,2,TRUE)+1,5)</f>
        <v>5</v>
      </c>
      <c r="F442">
        <f>Misc!$B$4*Misc!$B$5*VLOOKUP(E442,Gearing!$B$2:$G$7,5,FALSE)/Misc!$B$2</f>
        <v>8966220.9668758679</v>
      </c>
      <c r="G442">
        <f t="shared" si="39"/>
        <v>10.405112751352984</v>
      </c>
      <c r="H442">
        <f t="shared" si="40"/>
        <v>341.46341463414501</v>
      </c>
    </row>
    <row r="443" spans="1:8" x14ac:dyDescent="0.25">
      <c r="A443">
        <f t="shared" si="41"/>
        <v>110</v>
      </c>
      <c r="B443">
        <f>MIN((F442-$K$5*B441+$K$6*B442)/$K$7,2*$K$1*Gearing!$A$7+B441)</f>
        <v>16791.258536585323</v>
      </c>
      <c r="C443">
        <f t="shared" si="42"/>
        <v>152.64780487804819</v>
      </c>
      <c r="D443">
        <f t="shared" si="43"/>
        <v>-246.10590887669241</v>
      </c>
      <c r="E443">
        <f>MIN(VLOOKUP(C442,Gearing!$A$2:$G$7,2,TRUE)+1,5)</f>
        <v>5</v>
      </c>
      <c r="F443">
        <f>Misc!$B$4*Misc!$B$5*VLOOKUP(E443,Gearing!$B$2:$G$7,5,FALSE)/Misc!$B$2</f>
        <v>8966220.9668758679</v>
      </c>
      <c r="G443">
        <f t="shared" si="39"/>
        <v>10.433604336043333</v>
      </c>
      <c r="H443">
        <f t="shared" si="40"/>
        <v>341.46341463414501</v>
      </c>
    </row>
    <row r="444" spans="1:8" x14ac:dyDescent="0.25">
      <c r="A444">
        <f t="shared" si="41"/>
        <v>110.25</v>
      </c>
      <c r="B444">
        <f>MIN((F443-$K$5*B442+$K$6*B443)/$K$7,2*$K$1*Gearing!$A$7+B442)</f>
        <v>16821.729678152438</v>
      </c>
      <c r="C444">
        <f t="shared" si="42"/>
        <v>152.64780487804819</v>
      </c>
      <c r="D444">
        <f t="shared" si="43"/>
        <v>246.10590887669241</v>
      </c>
      <c r="E444">
        <f>MIN(VLOOKUP(C443,Gearing!$A$2:$G$7,2,TRUE)+1,5)</f>
        <v>5</v>
      </c>
      <c r="F444">
        <f>Misc!$B$4*Misc!$B$5*VLOOKUP(E444,Gearing!$B$2:$G$7,5,FALSE)/Misc!$B$2</f>
        <v>8966220.9668758679</v>
      </c>
      <c r="G444">
        <f t="shared" si="39"/>
        <v>10.452538225607725</v>
      </c>
      <c r="H444">
        <f t="shared" si="40"/>
        <v>341.46341463414501</v>
      </c>
    </row>
    <row r="445" spans="1:8" x14ac:dyDescent="0.25">
      <c r="A445">
        <f t="shared" si="41"/>
        <v>110.5</v>
      </c>
      <c r="B445">
        <f>MIN((F444-$K$5*B443+$K$6*B444)/$K$7,2*$K$1*Gearing!$A$7+B443)</f>
        <v>16867.582439024347</v>
      </c>
      <c r="C445">
        <f t="shared" si="42"/>
        <v>152.64780487804819</v>
      </c>
      <c r="D445">
        <f t="shared" si="43"/>
        <v>-246.10590887669241</v>
      </c>
      <c r="E445">
        <f>MIN(VLOOKUP(C444,Gearing!$A$2:$G$7,2,TRUE)+1,5)</f>
        <v>5</v>
      </c>
      <c r="F445">
        <f>Misc!$B$4*Misc!$B$5*VLOOKUP(E445,Gearing!$B$2:$G$7,5,FALSE)/Misc!$B$2</f>
        <v>8966220.9668758679</v>
      </c>
      <c r="G445">
        <f t="shared" si="39"/>
        <v>10.481029810298075</v>
      </c>
      <c r="H445">
        <f t="shared" si="40"/>
        <v>341.46341463414501</v>
      </c>
    </row>
    <row r="446" spans="1:8" x14ac:dyDescent="0.25">
      <c r="A446">
        <f t="shared" si="41"/>
        <v>110.75</v>
      </c>
      <c r="B446">
        <f>MIN((F445-$K$5*B444+$K$6*B445)/$K$7,2*$K$1*Gearing!$A$7+B444)</f>
        <v>16898.053580591462</v>
      </c>
      <c r="C446">
        <f t="shared" si="42"/>
        <v>152.64780487804819</v>
      </c>
      <c r="D446">
        <f t="shared" si="43"/>
        <v>246.10590887669241</v>
      </c>
      <c r="E446">
        <f>MIN(VLOOKUP(C445,Gearing!$A$2:$G$7,2,TRUE)+1,5)</f>
        <v>5</v>
      </c>
      <c r="F446">
        <f>Misc!$B$4*Misc!$B$5*VLOOKUP(E446,Gearing!$B$2:$G$7,5,FALSE)/Misc!$B$2</f>
        <v>8966220.9668758679</v>
      </c>
      <c r="G446">
        <f t="shared" si="39"/>
        <v>10.499963699862468</v>
      </c>
      <c r="H446">
        <f t="shared" si="40"/>
        <v>341.46341463414501</v>
      </c>
    </row>
    <row r="447" spans="1:8" x14ac:dyDescent="0.25">
      <c r="A447">
        <f t="shared" si="41"/>
        <v>111</v>
      </c>
      <c r="B447">
        <f>MIN((F446-$K$5*B445+$K$6*B446)/$K$7,2*$K$1*Gearing!$A$7+B445)</f>
        <v>16943.906341463371</v>
      </c>
      <c r="C447">
        <f t="shared" si="42"/>
        <v>152.64780487804819</v>
      </c>
      <c r="D447">
        <f t="shared" si="43"/>
        <v>-246.10590887669241</v>
      </c>
      <c r="E447">
        <f>MIN(VLOOKUP(C446,Gearing!$A$2:$G$7,2,TRUE)+1,5)</f>
        <v>5</v>
      </c>
      <c r="F447">
        <f>Misc!$B$4*Misc!$B$5*VLOOKUP(E447,Gearing!$B$2:$G$7,5,FALSE)/Misc!$B$2</f>
        <v>8966220.9668758679</v>
      </c>
      <c r="G447">
        <f t="shared" si="39"/>
        <v>10.52845528455282</v>
      </c>
      <c r="H447">
        <f t="shared" si="40"/>
        <v>341.46341463414501</v>
      </c>
    </row>
    <row r="448" spans="1:8" x14ac:dyDescent="0.25">
      <c r="A448">
        <f t="shared" si="41"/>
        <v>111.25</v>
      </c>
      <c r="B448">
        <f>MIN((F447-$K$5*B446+$K$6*B447)/$K$7,2*$K$1*Gearing!$A$7+B446)</f>
        <v>16974.377483030486</v>
      </c>
      <c r="C448">
        <f t="shared" si="42"/>
        <v>152.64780487804819</v>
      </c>
      <c r="D448">
        <f t="shared" si="43"/>
        <v>246.10590887669241</v>
      </c>
      <c r="E448">
        <f>MIN(VLOOKUP(C447,Gearing!$A$2:$G$7,2,TRUE)+1,5)</f>
        <v>5</v>
      </c>
      <c r="F448">
        <f>Misc!$B$4*Misc!$B$5*VLOOKUP(E448,Gearing!$B$2:$G$7,5,FALSE)/Misc!$B$2</f>
        <v>8966220.9668758679</v>
      </c>
      <c r="G448">
        <f t="shared" si="39"/>
        <v>10.54738917411721</v>
      </c>
      <c r="H448">
        <f t="shared" si="40"/>
        <v>341.46341463414501</v>
      </c>
    </row>
    <row r="449" spans="1:8" x14ac:dyDescent="0.25">
      <c r="A449">
        <f t="shared" si="41"/>
        <v>111.5</v>
      </c>
      <c r="B449">
        <f>MIN((F448-$K$5*B447+$K$6*B448)/$K$7,2*$K$1*Gearing!$A$7+B447)</f>
        <v>17020.230243902395</v>
      </c>
      <c r="C449">
        <f t="shared" si="42"/>
        <v>152.64780487804819</v>
      </c>
      <c r="D449">
        <f t="shared" si="43"/>
        <v>-246.10590887669241</v>
      </c>
      <c r="E449">
        <f>MIN(VLOOKUP(C448,Gearing!$A$2:$G$7,2,TRUE)+1,5)</f>
        <v>5</v>
      </c>
      <c r="F449">
        <f>Misc!$B$4*Misc!$B$5*VLOOKUP(E449,Gearing!$B$2:$G$7,5,FALSE)/Misc!$B$2</f>
        <v>8966220.9668758679</v>
      </c>
      <c r="G449">
        <f t="shared" si="39"/>
        <v>10.575880758807561</v>
      </c>
      <c r="H449">
        <f t="shared" si="40"/>
        <v>341.46341463414501</v>
      </c>
    </row>
    <row r="450" spans="1:8" x14ac:dyDescent="0.25">
      <c r="A450">
        <f t="shared" si="41"/>
        <v>111.75</v>
      </c>
      <c r="B450">
        <f>MIN((F449-$K$5*B448+$K$6*B449)/$K$7,2*$K$1*Gearing!$A$7+B448)</f>
        <v>17050.701385469511</v>
      </c>
      <c r="C450">
        <f t="shared" si="42"/>
        <v>152.64780487804819</v>
      </c>
      <c r="D450">
        <f t="shared" si="43"/>
        <v>246.10590887669241</v>
      </c>
      <c r="E450">
        <f>MIN(VLOOKUP(C449,Gearing!$A$2:$G$7,2,TRUE)+1,5)</f>
        <v>5</v>
      </c>
      <c r="F450">
        <f>Misc!$B$4*Misc!$B$5*VLOOKUP(E450,Gearing!$B$2:$G$7,5,FALSE)/Misc!$B$2</f>
        <v>8966220.9668758679</v>
      </c>
      <c r="G450">
        <f t="shared" si="39"/>
        <v>10.594814648371951</v>
      </c>
      <c r="H450">
        <f t="shared" si="40"/>
        <v>341.46341463414501</v>
      </c>
    </row>
    <row r="451" spans="1:8" x14ac:dyDescent="0.25">
      <c r="A451">
        <f t="shared" si="41"/>
        <v>112</v>
      </c>
      <c r="B451">
        <f>MIN((F450-$K$5*B449+$K$6*B450)/$K$7,2*$K$1*Gearing!$A$7+B449)</f>
        <v>17096.554146341419</v>
      </c>
      <c r="C451">
        <f t="shared" si="42"/>
        <v>152.64780487804819</v>
      </c>
      <c r="D451">
        <f t="shared" si="43"/>
        <v>-246.10590887669241</v>
      </c>
      <c r="E451">
        <f>MIN(VLOOKUP(C450,Gearing!$A$2:$G$7,2,TRUE)+1,5)</f>
        <v>5</v>
      </c>
      <c r="F451">
        <f>Misc!$B$4*Misc!$B$5*VLOOKUP(E451,Gearing!$B$2:$G$7,5,FALSE)/Misc!$B$2</f>
        <v>8966220.9668758679</v>
      </c>
      <c r="G451">
        <f t="shared" ref="G451:G483" si="44">CONVERT(B451,$B$1,$G$1)</f>
        <v>10.623306233062303</v>
      </c>
      <c r="H451">
        <f t="shared" ref="H451:H483" si="45">CONVERT(C451,$C$1,$H$1)</f>
        <v>341.46341463414501</v>
      </c>
    </row>
    <row r="452" spans="1:8" x14ac:dyDescent="0.25">
      <c r="A452">
        <f t="shared" si="41"/>
        <v>112.25</v>
      </c>
      <c r="B452">
        <f>MIN((F451-$K$5*B450+$K$6*B451)/$K$7,2*$K$1*Gearing!$A$7+B450)</f>
        <v>17127.025287908535</v>
      </c>
      <c r="C452">
        <f t="shared" si="42"/>
        <v>152.64780487804819</v>
      </c>
      <c r="D452">
        <f t="shared" si="43"/>
        <v>246.10590887669241</v>
      </c>
      <c r="E452">
        <f>MIN(VLOOKUP(C451,Gearing!$A$2:$G$7,2,TRUE)+1,5)</f>
        <v>5</v>
      </c>
      <c r="F452">
        <f>Misc!$B$4*Misc!$B$5*VLOOKUP(E452,Gearing!$B$2:$G$7,5,FALSE)/Misc!$B$2</f>
        <v>8966220.9668758679</v>
      </c>
      <c r="G452">
        <f t="shared" si="44"/>
        <v>10.642240122626694</v>
      </c>
      <c r="H452">
        <f t="shared" si="45"/>
        <v>341.46341463414501</v>
      </c>
    </row>
    <row r="453" spans="1:8" x14ac:dyDescent="0.25">
      <c r="A453">
        <f t="shared" si="41"/>
        <v>112.5</v>
      </c>
      <c r="B453">
        <f>MIN((F452-$K$5*B451+$K$6*B452)/$K$7,2*$K$1*Gearing!$A$7+B451)</f>
        <v>17172.878048780443</v>
      </c>
      <c r="C453">
        <f t="shared" si="42"/>
        <v>152.64780487804819</v>
      </c>
      <c r="D453">
        <f t="shared" si="43"/>
        <v>-246.10590887669241</v>
      </c>
      <c r="E453">
        <f>MIN(VLOOKUP(C452,Gearing!$A$2:$G$7,2,TRUE)+1,5)</f>
        <v>5</v>
      </c>
      <c r="F453">
        <f>Misc!$B$4*Misc!$B$5*VLOOKUP(E453,Gearing!$B$2:$G$7,5,FALSE)/Misc!$B$2</f>
        <v>8966220.9668758679</v>
      </c>
      <c r="G453">
        <f t="shared" si="44"/>
        <v>10.670731707317046</v>
      </c>
      <c r="H453">
        <f t="shared" si="45"/>
        <v>341.46341463414501</v>
      </c>
    </row>
    <row r="454" spans="1:8" x14ac:dyDescent="0.25">
      <c r="A454">
        <f t="shared" si="41"/>
        <v>112.75</v>
      </c>
      <c r="B454">
        <f>MIN((F453-$K$5*B452+$K$6*B453)/$K$7,2*$K$1*Gearing!$A$7+B452)</f>
        <v>17203.349190347559</v>
      </c>
      <c r="C454">
        <f t="shared" si="42"/>
        <v>152.64780487804819</v>
      </c>
      <c r="D454">
        <f t="shared" si="43"/>
        <v>246.10590887669241</v>
      </c>
      <c r="E454">
        <f>MIN(VLOOKUP(C453,Gearing!$A$2:$G$7,2,TRUE)+1,5)</f>
        <v>5</v>
      </c>
      <c r="F454">
        <f>Misc!$B$4*Misc!$B$5*VLOOKUP(E454,Gearing!$B$2:$G$7,5,FALSE)/Misc!$B$2</f>
        <v>8966220.9668758679</v>
      </c>
      <c r="G454">
        <f t="shared" si="44"/>
        <v>10.689665596881436</v>
      </c>
      <c r="H454">
        <f t="shared" si="45"/>
        <v>341.46341463414501</v>
      </c>
    </row>
    <row r="455" spans="1:8" x14ac:dyDescent="0.25">
      <c r="A455">
        <f t="shared" si="41"/>
        <v>113</v>
      </c>
      <c r="B455">
        <f>MIN((F454-$K$5*B453+$K$6*B454)/$K$7,2*$K$1*Gearing!$A$7+B453)</f>
        <v>17249.201951219467</v>
      </c>
      <c r="C455">
        <f t="shared" si="42"/>
        <v>152.64780487804819</v>
      </c>
      <c r="D455">
        <f t="shared" si="43"/>
        <v>-246.10590887669241</v>
      </c>
      <c r="E455">
        <f>MIN(VLOOKUP(C454,Gearing!$A$2:$G$7,2,TRUE)+1,5)</f>
        <v>5</v>
      </c>
      <c r="F455">
        <f>Misc!$B$4*Misc!$B$5*VLOOKUP(E455,Gearing!$B$2:$G$7,5,FALSE)/Misc!$B$2</f>
        <v>8966220.9668758679</v>
      </c>
      <c r="G455">
        <f t="shared" si="44"/>
        <v>10.718157181571788</v>
      </c>
      <c r="H455">
        <f t="shared" si="45"/>
        <v>341.46341463414501</v>
      </c>
    </row>
    <row r="456" spans="1:8" x14ac:dyDescent="0.25">
      <c r="A456">
        <f t="shared" si="41"/>
        <v>113.25</v>
      </c>
      <c r="B456">
        <f>MIN((F455-$K$5*B454+$K$6*B455)/$K$7,2*$K$1*Gearing!$A$7+B454)</f>
        <v>17279.673092786583</v>
      </c>
      <c r="C456">
        <f t="shared" si="42"/>
        <v>152.64780487804819</v>
      </c>
      <c r="D456">
        <f t="shared" si="43"/>
        <v>246.10590887669241</v>
      </c>
      <c r="E456">
        <f>MIN(VLOOKUP(C455,Gearing!$A$2:$G$7,2,TRUE)+1,5)</f>
        <v>5</v>
      </c>
      <c r="F456">
        <f>Misc!$B$4*Misc!$B$5*VLOOKUP(E456,Gearing!$B$2:$G$7,5,FALSE)/Misc!$B$2</f>
        <v>8966220.9668758679</v>
      </c>
      <c r="G456">
        <f t="shared" si="44"/>
        <v>10.737091071136179</v>
      </c>
      <c r="H456">
        <f t="shared" si="45"/>
        <v>341.46341463414501</v>
      </c>
    </row>
    <row r="457" spans="1:8" x14ac:dyDescent="0.25">
      <c r="A457">
        <f t="shared" si="41"/>
        <v>113.5</v>
      </c>
      <c r="B457">
        <f>MIN((F456-$K$5*B455+$K$6*B456)/$K$7,2*$K$1*Gearing!$A$7+B455)</f>
        <v>17325.525853658492</v>
      </c>
      <c r="C457">
        <f t="shared" si="42"/>
        <v>152.64780487804819</v>
      </c>
      <c r="D457">
        <f t="shared" si="43"/>
        <v>-246.10590887669241</v>
      </c>
      <c r="E457">
        <f>MIN(VLOOKUP(C456,Gearing!$A$2:$G$7,2,TRUE)+1,5)</f>
        <v>5</v>
      </c>
      <c r="F457">
        <f>Misc!$B$4*Misc!$B$5*VLOOKUP(E457,Gearing!$B$2:$G$7,5,FALSE)/Misc!$B$2</f>
        <v>8966220.9668758679</v>
      </c>
      <c r="G457">
        <f t="shared" si="44"/>
        <v>10.765582655826529</v>
      </c>
      <c r="H457">
        <f t="shared" si="45"/>
        <v>341.46341463414501</v>
      </c>
    </row>
    <row r="458" spans="1:8" x14ac:dyDescent="0.25">
      <c r="A458">
        <f t="shared" si="41"/>
        <v>113.75</v>
      </c>
      <c r="B458">
        <f>MIN((F457-$K$5*B456+$K$6*B457)/$K$7,2*$K$1*Gearing!$A$7+B456)</f>
        <v>17355.996995225607</v>
      </c>
      <c r="C458">
        <f t="shared" si="42"/>
        <v>152.64780487804819</v>
      </c>
      <c r="D458">
        <f t="shared" si="43"/>
        <v>246.10590887669241</v>
      </c>
      <c r="E458">
        <f>MIN(VLOOKUP(C457,Gearing!$A$2:$G$7,2,TRUE)+1,5)</f>
        <v>5</v>
      </c>
      <c r="F458">
        <f>Misc!$B$4*Misc!$B$5*VLOOKUP(E458,Gearing!$B$2:$G$7,5,FALSE)/Misc!$B$2</f>
        <v>8966220.9668758679</v>
      </c>
      <c r="G458">
        <f t="shared" si="44"/>
        <v>10.784516545390922</v>
      </c>
      <c r="H458">
        <f t="shared" si="45"/>
        <v>341.46341463414501</v>
      </c>
    </row>
    <row r="459" spans="1:8" x14ac:dyDescent="0.25">
      <c r="A459">
        <f t="shared" si="41"/>
        <v>114</v>
      </c>
      <c r="B459">
        <f>MIN((F458-$K$5*B457+$K$6*B458)/$K$7,2*$K$1*Gearing!$A$7+B457)</f>
        <v>17401.849756097516</v>
      </c>
      <c r="C459">
        <f t="shared" si="42"/>
        <v>152.64780487804819</v>
      </c>
      <c r="D459">
        <f t="shared" si="43"/>
        <v>-246.10590887669241</v>
      </c>
      <c r="E459">
        <f>MIN(VLOOKUP(C458,Gearing!$A$2:$G$7,2,TRUE)+1,5)</f>
        <v>5</v>
      </c>
      <c r="F459">
        <f>Misc!$B$4*Misc!$B$5*VLOOKUP(E459,Gearing!$B$2:$G$7,5,FALSE)/Misc!$B$2</f>
        <v>8966220.9668758679</v>
      </c>
      <c r="G459">
        <f t="shared" si="44"/>
        <v>10.813008130081272</v>
      </c>
      <c r="H459">
        <f t="shared" si="45"/>
        <v>341.46341463414501</v>
      </c>
    </row>
    <row r="460" spans="1:8" x14ac:dyDescent="0.25">
      <c r="A460">
        <f t="shared" si="41"/>
        <v>114.25</v>
      </c>
      <c r="B460">
        <f>MIN((F459-$K$5*B458+$K$6*B459)/$K$7,2*$K$1*Gearing!$A$7+B458)</f>
        <v>17432.320897664631</v>
      </c>
      <c r="C460">
        <f t="shared" si="42"/>
        <v>152.64780487804819</v>
      </c>
      <c r="D460">
        <f t="shared" si="43"/>
        <v>246.10590887669241</v>
      </c>
      <c r="E460">
        <f>MIN(VLOOKUP(C459,Gearing!$A$2:$G$7,2,TRUE)+1,5)</f>
        <v>5</v>
      </c>
      <c r="F460">
        <f>Misc!$B$4*Misc!$B$5*VLOOKUP(E460,Gearing!$B$2:$G$7,5,FALSE)/Misc!$B$2</f>
        <v>8966220.9668758679</v>
      </c>
      <c r="G460">
        <f t="shared" si="44"/>
        <v>10.831942019645664</v>
      </c>
      <c r="H460">
        <f t="shared" si="45"/>
        <v>341.46341463414501</v>
      </c>
    </row>
    <row r="461" spans="1:8" x14ac:dyDescent="0.25">
      <c r="A461">
        <f t="shared" si="41"/>
        <v>114.5</v>
      </c>
      <c r="B461">
        <f>MIN((F460-$K$5*B459+$K$6*B460)/$K$7,2*$K$1*Gearing!$A$7+B459)</f>
        <v>17478.17365853654</v>
      </c>
      <c r="C461">
        <f t="shared" si="42"/>
        <v>152.64780487804819</v>
      </c>
      <c r="D461">
        <f t="shared" si="43"/>
        <v>-246.10590887669241</v>
      </c>
      <c r="E461">
        <f>MIN(VLOOKUP(C460,Gearing!$A$2:$G$7,2,TRUE)+1,5)</f>
        <v>5</v>
      </c>
      <c r="F461">
        <f>Misc!$B$4*Misc!$B$5*VLOOKUP(E461,Gearing!$B$2:$G$7,5,FALSE)/Misc!$B$2</f>
        <v>8966220.9668758679</v>
      </c>
      <c r="G461">
        <f t="shared" si="44"/>
        <v>10.860433604336016</v>
      </c>
      <c r="H461">
        <f t="shared" si="45"/>
        <v>341.46341463414501</v>
      </c>
    </row>
    <row r="462" spans="1:8" x14ac:dyDescent="0.25">
      <c r="A462">
        <f t="shared" si="41"/>
        <v>114.75</v>
      </c>
      <c r="B462">
        <f>MIN((F461-$K$5*B460+$K$6*B461)/$K$7,2*$K$1*Gearing!$A$7+B460)</f>
        <v>17508.644800103655</v>
      </c>
      <c r="C462">
        <f t="shared" si="42"/>
        <v>152.64780487804819</v>
      </c>
      <c r="D462">
        <f t="shared" si="43"/>
        <v>246.10590887669241</v>
      </c>
      <c r="E462">
        <f>MIN(VLOOKUP(C461,Gearing!$A$2:$G$7,2,TRUE)+1,5)</f>
        <v>5</v>
      </c>
      <c r="F462">
        <f>Misc!$B$4*Misc!$B$5*VLOOKUP(E462,Gearing!$B$2:$G$7,5,FALSE)/Misc!$B$2</f>
        <v>8966220.9668758679</v>
      </c>
      <c r="G462">
        <f t="shared" si="44"/>
        <v>10.879367493900407</v>
      </c>
      <c r="H462">
        <f t="shared" si="45"/>
        <v>341.46341463414501</v>
      </c>
    </row>
    <row r="463" spans="1:8" x14ac:dyDescent="0.25">
      <c r="A463">
        <f t="shared" si="41"/>
        <v>115</v>
      </c>
      <c r="B463">
        <f>MIN((F462-$K$5*B461+$K$6*B462)/$K$7,2*$K$1*Gearing!$A$7+B461)</f>
        <v>17554.497560975564</v>
      </c>
      <c r="C463">
        <f t="shared" si="42"/>
        <v>152.64780487804819</v>
      </c>
      <c r="D463">
        <f t="shared" si="43"/>
        <v>-246.10590887669241</v>
      </c>
      <c r="E463">
        <f>MIN(VLOOKUP(C462,Gearing!$A$2:$G$7,2,TRUE)+1,5)</f>
        <v>5</v>
      </c>
      <c r="F463">
        <f>Misc!$B$4*Misc!$B$5*VLOOKUP(E463,Gearing!$B$2:$G$7,5,FALSE)/Misc!$B$2</f>
        <v>8966220.9668758679</v>
      </c>
      <c r="G463">
        <f t="shared" si="44"/>
        <v>10.907859078590757</v>
      </c>
      <c r="H463">
        <f t="shared" si="45"/>
        <v>341.46341463414501</v>
      </c>
    </row>
    <row r="464" spans="1:8" x14ac:dyDescent="0.25">
      <c r="A464">
        <f t="shared" si="41"/>
        <v>115.25</v>
      </c>
      <c r="B464">
        <f>MIN((F463-$K$5*B462+$K$6*B463)/$K$7,2*$K$1*Gearing!$A$7+B462)</f>
        <v>17584.968702542679</v>
      </c>
      <c r="C464">
        <f t="shared" si="42"/>
        <v>152.64780487804819</v>
      </c>
      <c r="D464">
        <f t="shared" si="43"/>
        <v>246.10590887669241</v>
      </c>
      <c r="E464">
        <f>MIN(VLOOKUP(C463,Gearing!$A$2:$G$7,2,TRUE)+1,5)</f>
        <v>5</v>
      </c>
      <c r="F464">
        <f>Misc!$B$4*Misc!$B$5*VLOOKUP(E464,Gearing!$B$2:$G$7,5,FALSE)/Misc!$B$2</f>
        <v>8966220.9668758679</v>
      </c>
      <c r="G464">
        <f t="shared" si="44"/>
        <v>10.926792968155148</v>
      </c>
      <c r="H464">
        <f t="shared" si="45"/>
        <v>341.46341463414501</v>
      </c>
    </row>
    <row r="465" spans="1:8" x14ac:dyDescent="0.25">
      <c r="A465">
        <f t="shared" si="41"/>
        <v>115.5</v>
      </c>
      <c r="B465">
        <f>MIN((F464-$K$5*B463+$K$6*B464)/$K$7,2*$K$1*Gearing!$A$7+B463)</f>
        <v>17630.821463414588</v>
      </c>
      <c r="C465">
        <f t="shared" si="42"/>
        <v>152.64780487804819</v>
      </c>
      <c r="D465">
        <f t="shared" si="43"/>
        <v>-246.10590887669241</v>
      </c>
      <c r="E465">
        <f>MIN(VLOOKUP(C464,Gearing!$A$2:$G$7,2,TRUE)+1,5)</f>
        <v>5</v>
      </c>
      <c r="F465">
        <f>Misc!$B$4*Misc!$B$5*VLOOKUP(E465,Gearing!$B$2:$G$7,5,FALSE)/Misc!$B$2</f>
        <v>8966220.9668758679</v>
      </c>
      <c r="G465">
        <f t="shared" si="44"/>
        <v>10.9552845528455</v>
      </c>
      <c r="H465">
        <f t="shared" si="45"/>
        <v>341.46341463414501</v>
      </c>
    </row>
    <row r="466" spans="1:8" x14ac:dyDescent="0.25">
      <c r="A466">
        <f t="shared" si="41"/>
        <v>115.75</v>
      </c>
      <c r="B466">
        <f>MIN((F465-$K$5*B464+$K$6*B465)/$K$7,2*$K$1*Gearing!$A$7+B464)</f>
        <v>17661.292604981703</v>
      </c>
      <c r="C466">
        <f t="shared" si="42"/>
        <v>152.64780487804819</v>
      </c>
      <c r="D466">
        <f t="shared" si="43"/>
        <v>246.10590887669241</v>
      </c>
      <c r="E466">
        <f>MIN(VLOOKUP(C465,Gearing!$A$2:$G$7,2,TRUE)+1,5)</f>
        <v>5</v>
      </c>
      <c r="F466">
        <f>Misc!$B$4*Misc!$B$5*VLOOKUP(E466,Gearing!$B$2:$G$7,5,FALSE)/Misc!$B$2</f>
        <v>8966220.9668758679</v>
      </c>
      <c r="G466">
        <f t="shared" si="44"/>
        <v>10.974218442409891</v>
      </c>
      <c r="H466">
        <f t="shared" si="45"/>
        <v>341.46341463414501</v>
      </c>
    </row>
    <row r="467" spans="1:8" x14ac:dyDescent="0.25">
      <c r="A467">
        <f t="shared" si="41"/>
        <v>116</v>
      </c>
      <c r="B467">
        <f>MIN((F466-$K$5*B465+$K$6*B466)/$K$7,2*$K$1*Gearing!$A$7+B465)</f>
        <v>17707.145365853612</v>
      </c>
      <c r="C467">
        <f t="shared" si="42"/>
        <v>152.64780487804819</v>
      </c>
      <c r="D467">
        <f t="shared" si="43"/>
        <v>-246.10590887669241</v>
      </c>
      <c r="E467">
        <f>MIN(VLOOKUP(C466,Gearing!$A$2:$G$7,2,TRUE)+1,5)</f>
        <v>5</v>
      </c>
      <c r="F467">
        <f>Misc!$B$4*Misc!$B$5*VLOOKUP(E467,Gearing!$B$2:$G$7,5,FALSE)/Misc!$B$2</f>
        <v>8966220.9668758679</v>
      </c>
      <c r="G467">
        <f t="shared" si="44"/>
        <v>11.002710027100242</v>
      </c>
      <c r="H467">
        <f t="shared" si="45"/>
        <v>341.46341463414501</v>
      </c>
    </row>
    <row r="468" spans="1:8" x14ac:dyDescent="0.25">
      <c r="A468">
        <f t="shared" si="41"/>
        <v>116.25</v>
      </c>
      <c r="B468">
        <f>MIN((F467-$K$5*B466+$K$6*B467)/$K$7,2*$K$1*Gearing!$A$7+B466)</f>
        <v>17737.616507420727</v>
      </c>
      <c r="C468">
        <f t="shared" si="42"/>
        <v>152.64780487804819</v>
      </c>
      <c r="D468">
        <f t="shared" si="43"/>
        <v>246.10590887669241</v>
      </c>
      <c r="E468">
        <f>MIN(VLOOKUP(C467,Gearing!$A$2:$G$7,2,TRUE)+1,5)</f>
        <v>5</v>
      </c>
      <c r="F468">
        <f>Misc!$B$4*Misc!$B$5*VLOOKUP(E468,Gearing!$B$2:$G$7,5,FALSE)/Misc!$B$2</f>
        <v>8966220.9668758679</v>
      </c>
      <c r="G468">
        <f t="shared" si="44"/>
        <v>11.021643916664633</v>
      </c>
      <c r="H468">
        <f t="shared" si="45"/>
        <v>341.46341463414501</v>
      </c>
    </row>
    <row r="469" spans="1:8" x14ac:dyDescent="0.25">
      <c r="A469">
        <f t="shared" si="41"/>
        <v>116.5</v>
      </c>
      <c r="B469">
        <f>MIN((F468-$K$5*B467+$K$6*B468)/$K$7,2*$K$1*Gearing!$A$7+B467)</f>
        <v>17783.469268292636</v>
      </c>
      <c r="C469">
        <f t="shared" si="42"/>
        <v>152.64780487804819</v>
      </c>
      <c r="D469">
        <f t="shared" si="43"/>
        <v>-246.10590887669241</v>
      </c>
      <c r="E469">
        <f>MIN(VLOOKUP(C468,Gearing!$A$2:$G$7,2,TRUE)+1,5)</f>
        <v>5</v>
      </c>
      <c r="F469">
        <f>Misc!$B$4*Misc!$B$5*VLOOKUP(E469,Gearing!$B$2:$G$7,5,FALSE)/Misc!$B$2</f>
        <v>8966220.9668758679</v>
      </c>
      <c r="G469">
        <f t="shared" si="44"/>
        <v>11.050135501354985</v>
      </c>
      <c r="H469">
        <f t="shared" si="45"/>
        <v>341.46341463414501</v>
      </c>
    </row>
    <row r="470" spans="1:8" x14ac:dyDescent="0.25">
      <c r="A470">
        <f t="shared" si="41"/>
        <v>116.75</v>
      </c>
      <c r="B470">
        <f>MIN((F469-$K$5*B468+$K$6*B469)/$K$7,2*$K$1*Gearing!$A$7+B468)</f>
        <v>17813.940409859752</v>
      </c>
      <c r="C470">
        <f>(B471-B469)/2/$K$1</f>
        <v>152.64780487804819</v>
      </c>
      <c r="D470">
        <f t="shared" si="43"/>
        <v>246.10590887669241</v>
      </c>
      <c r="E470">
        <f>MIN(VLOOKUP(C469,Gearing!$A$2:$G$7,2,TRUE)+1,5)</f>
        <v>5</v>
      </c>
      <c r="F470">
        <f>Misc!$B$4*Misc!$B$5*VLOOKUP(E470,Gearing!$B$2:$G$7,5,FALSE)/Misc!$B$2</f>
        <v>8966220.9668758679</v>
      </c>
      <c r="G470">
        <f t="shared" si="44"/>
        <v>11.069069390919374</v>
      </c>
      <c r="H470">
        <f t="shared" si="45"/>
        <v>341.46341463414501</v>
      </c>
    </row>
    <row r="471" spans="1:8" x14ac:dyDescent="0.25">
      <c r="A471">
        <f t="shared" si="41"/>
        <v>117</v>
      </c>
      <c r="B471">
        <f>MIN((F470-$K$5*B469+$K$6*B470)/$K$7,2*$K$1*Gearing!$A$7+B469)</f>
        <v>17859.79317073166</v>
      </c>
      <c r="C471">
        <f t="shared" ref="C471:C534" si="46">(B472-B470)/2/$K$1</f>
        <v>152.64780487804819</v>
      </c>
      <c r="D471">
        <f t="shared" si="43"/>
        <v>-246.10590887669241</v>
      </c>
      <c r="E471">
        <f>MIN(VLOOKUP(C470,Gearing!$A$2:$G$7,2,TRUE)+1,5)</f>
        <v>5</v>
      </c>
      <c r="F471">
        <f>Misc!$B$4*Misc!$B$5*VLOOKUP(E471,Gearing!$B$2:$G$7,5,FALSE)/Misc!$B$2</f>
        <v>8966220.9668758679</v>
      </c>
      <c r="G471">
        <f t="shared" si="44"/>
        <v>11.097560975609726</v>
      </c>
      <c r="H471">
        <f t="shared" si="45"/>
        <v>341.46341463414501</v>
      </c>
    </row>
    <row r="472" spans="1:8" x14ac:dyDescent="0.25">
      <c r="A472">
        <f t="shared" si="41"/>
        <v>117.25</v>
      </c>
      <c r="B472">
        <f>MIN((F471-$K$5*B470+$K$6*B471)/$K$7,2*$K$1*Gearing!$A$7+B470)</f>
        <v>17890.264312298776</v>
      </c>
      <c r="C472">
        <f t="shared" si="46"/>
        <v>152.64780487804819</v>
      </c>
      <c r="D472">
        <f t="shared" si="43"/>
        <v>246.10590887669241</v>
      </c>
      <c r="E472">
        <f>MIN(VLOOKUP(C471,Gearing!$A$2:$G$7,2,TRUE)+1,5)</f>
        <v>5</v>
      </c>
      <c r="F472">
        <f>Misc!$B$4*Misc!$B$5*VLOOKUP(E472,Gearing!$B$2:$G$7,5,FALSE)/Misc!$B$2</f>
        <v>8966220.9668758679</v>
      </c>
      <c r="G472">
        <f t="shared" si="44"/>
        <v>11.116494865174117</v>
      </c>
      <c r="H472">
        <f t="shared" si="45"/>
        <v>341.46341463414501</v>
      </c>
    </row>
    <row r="473" spans="1:8" x14ac:dyDescent="0.25">
      <c r="A473">
        <f t="shared" si="41"/>
        <v>117.5</v>
      </c>
      <c r="B473">
        <f>MIN((F472-$K$5*B471+$K$6*B472)/$K$7,2*$K$1*Gearing!$A$7+B471)</f>
        <v>17936.117073170684</v>
      </c>
      <c r="C473">
        <f t="shared" si="46"/>
        <v>152.64780487804819</v>
      </c>
      <c r="D473">
        <f t="shared" si="43"/>
        <v>-246.10590887669241</v>
      </c>
      <c r="E473">
        <f>MIN(VLOOKUP(C472,Gearing!$A$2:$G$7,2,TRUE)+1,5)</f>
        <v>5</v>
      </c>
      <c r="F473">
        <f>Misc!$B$4*Misc!$B$5*VLOOKUP(E473,Gearing!$B$2:$G$7,5,FALSE)/Misc!$B$2</f>
        <v>8966220.9668758679</v>
      </c>
      <c r="G473">
        <f t="shared" si="44"/>
        <v>11.144986449864469</v>
      </c>
      <c r="H473">
        <f t="shared" si="45"/>
        <v>341.46341463414501</v>
      </c>
    </row>
    <row r="474" spans="1:8" x14ac:dyDescent="0.25">
      <c r="A474">
        <f t="shared" si="41"/>
        <v>117.75</v>
      </c>
      <c r="B474">
        <f>MIN((F473-$K$5*B472+$K$6*B473)/$K$7,2*$K$1*Gearing!$A$7+B472)</f>
        <v>17966.5882147378</v>
      </c>
      <c r="C474">
        <f t="shared" si="46"/>
        <v>152.64780487804819</v>
      </c>
      <c r="D474">
        <f t="shared" si="43"/>
        <v>246.10590887669241</v>
      </c>
      <c r="E474">
        <f>MIN(VLOOKUP(C473,Gearing!$A$2:$G$7,2,TRUE)+1,5)</f>
        <v>5</v>
      </c>
      <c r="F474">
        <f>Misc!$B$4*Misc!$B$5*VLOOKUP(E474,Gearing!$B$2:$G$7,5,FALSE)/Misc!$B$2</f>
        <v>8966220.9668758679</v>
      </c>
      <c r="G474">
        <f t="shared" si="44"/>
        <v>11.163920339428861</v>
      </c>
      <c r="H474">
        <f t="shared" si="45"/>
        <v>341.46341463414501</v>
      </c>
    </row>
    <row r="475" spans="1:8" x14ac:dyDescent="0.25">
      <c r="A475">
        <f t="shared" si="41"/>
        <v>118</v>
      </c>
      <c r="B475">
        <f>MIN((F474-$K$5*B473+$K$6*B474)/$K$7,2*$K$1*Gearing!$A$7+B473)</f>
        <v>18012.440975609708</v>
      </c>
      <c r="C475">
        <f t="shared" si="46"/>
        <v>152.64780487804819</v>
      </c>
      <c r="D475">
        <f t="shared" si="43"/>
        <v>-246.10590887669241</v>
      </c>
      <c r="E475">
        <f>MIN(VLOOKUP(C474,Gearing!$A$2:$G$7,2,TRUE)+1,5)</f>
        <v>5</v>
      </c>
      <c r="F475">
        <f>Misc!$B$4*Misc!$B$5*VLOOKUP(E475,Gearing!$B$2:$G$7,5,FALSE)/Misc!$B$2</f>
        <v>8966220.9668758679</v>
      </c>
      <c r="G475">
        <f t="shared" si="44"/>
        <v>11.192411924119213</v>
      </c>
      <c r="H475">
        <f t="shared" si="45"/>
        <v>341.46341463414501</v>
      </c>
    </row>
    <row r="476" spans="1:8" x14ac:dyDescent="0.25">
      <c r="A476">
        <f t="shared" si="41"/>
        <v>118.25</v>
      </c>
      <c r="B476">
        <f>MIN((F475-$K$5*B474+$K$6*B475)/$K$7,2*$K$1*Gearing!$A$7+B474)</f>
        <v>18042.912117176824</v>
      </c>
      <c r="C476">
        <f t="shared" si="46"/>
        <v>152.64780487804819</v>
      </c>
      <c r="D476">
        <f t="shared" si="43"/>
        <v>246.10590887669241</v>
      </c>
      <c r="E476">
        <f>MIN(VLOOKUP(C475,Gearing!$A$2:$G$7,2,TRUE)+1,5)</f>
        <v>5</v>
      </c>
      <c r="F476">
        <f>Misc!$B$4*Misc!$B$5*VLOOKUP(E476,Gearing!$B$2:$G$7,5,FALSE)/Misc!$B$2</f>
        <v>8966220.9668758679</v>
      </c>
      <c r="G476">
        <f t="shared" si="44"/>
        <v>11.211345813683604</v>
      </c>
      <c r="H476">
        <f t="shared" si="45"/>
        <v>341.46341463414501</v>
      </c>
    </row>
    <row r="477" spans="1:8" x14ac:dyDescent="0.25">
      <c r="A477">
        <f t="shared" si="41"/>
        <v>118.5</v>
      </c>
      <c r="B477">
        <f>MIN((F476-$K$5*B475+$K$6*B476)/$K$7,2*$K$1*Gearing!$A$7+B475)</f>
        <v>18088.764878048732</v>
      </c>
      <c r="C477">
        <f t="shared" si="46"/>
        <v>152.64780487804819</v>
      </c>
      <c r="D477">
        <f t="shared" si="43"/>
        <v>-246.10590887669241</v>
      </c>
      <c r="E477">
        <f>MIN(VLOOKUP(C476,Gearing!$A$2:$G$7,2,TRUE)+1,5)</f>
        <v>5</v>
      </c>
      <c r="F477">
        <f>Misc!$B$4*Misc!$B$5*VLOOKUP(E477,Gearing!$B$2:$G$7,5,FALSE)/Misc!$B$2</f>
        <v>8966220.9668758679</v>
      </c>
      <c r="G477">
        <f t="shared" si="44"/>
        <v>11.239837398373954</v>
      </c>
      <c r="H477">
        <f t="shared" si="45"/>
        <v>341.46341463414501</v>
      </c>
    </row>
    <row r="478" spans="1:8" x14ac:dyDescent="0.25">
      <c r="A478">
        <f t="shared" si="41"/>
        <v>118.75</v>
      </c>
      <c r="B478">
        <f>MIN((F477-$K$5*B476+$K$6*B477)/$K$7,2*$K$1*Gearing!$A$7+B476)</f>
        <v>18119.236019615848</v>
      </c>
      <c r="C478">
        <f t="shared" si="46"/>
        <v>152.64780487804819</v>
      </c>
      <c r="D478">
        <f t="shared" si="43"/>
        <v>246.10590887669241</v>
      </c>
      <c r="E478">
        <f>MIN(VLOOKUP(C477,Gearing!$A$2:$G$7,2,TRUE)+1,5)</f>
        <v>5</v>
      </c>
      <c r="F478">
        <f>Misc!$B$4*Misc!$B$5*VLOOKUP(E478,Gearing!$B$2:$G$7,5,FALSE)/Misc!$B$2</f>
        <v>8966220.9668758679</v>
      </c>
      <c r="G478">
        <f t="shared" si="44"/>
        <v>11.258771287938345</v>
      </c>
      <c r="H478">
        <f t="shared" si="45"/>
        <v>341.46341463414501</v>
      </c>
    </row>
    <row r="479" spans="1:8" x14ac:dyDescent="0.25">
      <c r="A479">
        <f t="shared" si="41"/>
        <v>119</v>
      </c>
      <c r="B479">
        <f>MIN((F478-$K$5*B477+$K$6*B478)/$K$7,2*$K$1*Gearing!$A$7+B477)</f>
        <v>18165.088780487757</v>
      </c>
      <c r="C479">
        <f t="shared" si="46"/>
        <v>152.64780487804819</v>
      </c>
      <c r="D479">
        <f t="shared" si="43"/>
        <v>-246.10590887669241</v>
      </c>
      <c r="E479">
        <f>MIN(VLOOKUP(C478,Gearing!$A$2:$G$7,2,TRUE)+1,5)</f>
        <v>5</v>
      </c>
      <c r="F479">
        <f>Misc!$B$4*Misc!$B$5*VLOOKUP(E479,Gearing!$B$2:$G$7,5,FALSE)/Misc!$B$2</f>
        <v>8966220.9668758679</v>
      </c>
      <c r="G479">
        <f t="shared" si="44"/>
        <v>11.287262872628697</v>
      </c>
      <c r="H479">
        <f t="shared" si="45"/>
        <v>341.46341463414501</v>
      </c>
    </row>
    <row r="480" spans="1:8" x14ac:dyDescent="0.25">
      <c r="A480">
        <f t="shared" si="41"/>
        <v>119.25</v>
      </c>
      <c r="B480">
        <f>MIN((F479-$K$5*B478+$K$6*B479)/$K$7,2*$K$1*Gearing!$A$7+B478)</f>
        <v>18195.559922054872</v>
      </c>
      <c r="C480">
        <f t="shared" si="46"/>
        <v>152.64780487804819</v>
      </c>
      <c r="D480">
        <f t="shared" si="43"/>
        <v>246.10590887669241</v>
      </c>
      <c r="E480">
        <f>MIN(VLOOKUP(C479,Gearing!$A$2:$G$7,2,TRUE)+1,5)</f>
        <v>5</v>
      </c>
      <c r="F480">
        <f>Misc!$B$4*Misc!$B$5*VLOOKUP(E480,Gearing!$B$2:$G$7,5,FALSE)/Misc!$B$2</f>
        <v>8966220.9668758679</v>
      </c>
      <c r="G480">
        <f t="shared" si="44"/>
        <v>11.306196762193087</v>
      </c>
      <c r="H480">
        <f t="shared" si="45"/>
        <v>341.46341463414501</v>
      </c>
    </row>
    <row r="481" spans="1:8" x14ac:dyDescent="0.25">
      <c r="A481">
        <f t="shared" si="41"/>
        <v>119.5</v>
      </c>
      <c r="B481">
        <f>MIN((F480-$K$5*B479+$K$6*B480)/$K$7,2*$K$1*Gearing!$A$7+B479)</f>
        <v>18241.412682926781</v>
      </c>
      <c r="C481">
        <f t="shared" si="46"/>
        <v>152.64780487804819</v>
      </c>
      <c r="D481">
        <f t="shared" si="43"/>
        <v>-246.10590887669241</v>
      </c>
      <c r="E481">
        <f>MIN(VLOOKUP(C480,Gearing!$A$2:$G$7,2,TRUE)+1,5)</f>
        <v>5</v>
      </c>
      <c r="F481">
        <f>Misc!$B$4*Misc!$B$5*VLOOKUP(E481,Gearing!$B$2:$G$7,5,FALSE)/Misc!$B$2</f>
        <v>8966220.9668758679</v>
      </c>
      <c r="G481">
        <f t="shared" si="44"/>
        <v>11.334688346883439</v>
      </c>
      <c r="H481">
        <f t="shared" si="45"/>
        <v>341.46341463414501</v>
      </c>
    </row>
    <row r="482" spans="1:8" x14ac:dyDescent="0.25">
      <c r="A482">
        <f t="shared" si="41"/>
        <v>119.75</v>
      </c>
      <c r="B482">
        <f>MIN((F481-$K$5*B480+$K$6*B481)/$K$7,2*$K$1*Gearing!$A$7+B480)</f>
        <v>18271.883824493896</v>
      </c>
      <c r="C482">
        <f t="shared" si="46"/>
        <v>152.64780487804819</v>
      </c>
      <c r="D482">
        <f t="shared" si="43"/>
        <v>246.10590887669241</v>
      </c>
      <c r="E482">
        <f>MIN(VLOOKUP(C481,Gearing!$A$2:$G$7,2,TRUE)+1,5)</f>
        <v>5</v>
      </c>
      <c r="F482">
        <f>Misc!$B$4*Misc!$B$5*VLOOKUP(E482,Gearing!$B$2:$G$7,5,FALSE)/Misc!$B$2</f>
        <v>8966220.9668758679</v>
      </c>
      <c r="G482">
        <f t="shared" si="44"/>
        <v>11.35362223644783</v>
      </c>
      <c r="H482">
        <f t="shared" si="45"/>
        <v>341.46341463414501</v>
      </c>
    </row>
    <row r="483" spans="1:8" x14ac:dyDescent="0.25">
      <c r="A483">
        <f t="shared" si="41"/>
        <v>120</v>
      </c>
      <c r="B483">
        <f>MIN((F482-$K$5*B481+$K$6*B482)/$K$7,2*$K$1*Gearing!$A$7+B481)</f>
        <v>18317.736585365805</v>
      </c>
      <c r="C483">
        <f t="shared" si="46"/>
        <v>152.64780487804819</v>
      </c>
      <c r="D483">
        <f t="shared" si="43"/>
        <v>-246.10590887669241</v>
      </c>
      <c r="E483">
        <f>MIN(VLOOKUP(C482,Gearing!$A$2:$G$7,2,TRUE)+1,5)</f>
        <v>5</v>
      </c>
      <c r="F483">
        <f>Misc!$B$4*Misc!$B$5*VLOOKUP(E483,Gearing!$B$2:$G$7,5,FALSE)/Misc!$B$2</f>
        <v>8966220.9668758679</v>
      </c>
      <c r="G483">
        <f t="shared" si="44"/>
        <v>11.382113821138182</v>
      </c>
      <c r="H483">
        <f t="shared" si="45"/>
        <v>341.46341463414501</v>
      </c>
    </row>
    <row r="484" spans="1:8" x14ac:dyDescent="0.25">
      <c r="A484">
        <f t="shared" ref="A484:A547" si="47">A483+$K$1</f>
        <v>120.25</v>
      </c>
      <c r="B484">
        <f>MIN((F483-$K$5*B482+$K$6*B483)/$K$7,2*$K$1*Gearing!$A$7+B482)</f>
        <v>18348.20772693292</v>
      </c>
      <c r="C484">
        <f t="shared" si="46"/>
        <v>152.64780487804819</v>
      </c>
      <c r="D484">
        <f t="shared" ref="D484:D547" si="48">(B485-2*B484+B483)/$K$1^2</f>
        <v>246.10590887669241</v>
      </c>
      <c r="E484">
        <f>MIN(VLOOKUP(C483,Gearing!$A$2:$G$7,2,TRUE)+1,5)</f>
        <v>5</v>
      </c>
      <c r="F484">
        <f>Misc!$B$4*Misc!$B$5*VLOOKUP(E484,Gearing!$B$2:$G$7,5,FALSE)/Misc!$B$2</f>
        <v>8966220.9668758679</v>
      </c>
      <c r="G484">
        <f t="shared" ref="G484:G547" si="49">CONVERT(B484,$B$1,$G$1)</f>
        <v>11.401047710702571</v>
      </c>
      <c r="H484">
        <f t="shared" ref="H484:H547" si="50">CONVERT(C484,$C$1,$H$1)</f>
        <v>341.46341463414501</v>
      </c>
    </row>
    <row r="485" spans="1:8" x14ac:dyDescent="0.25">
      <c r="A485">
        <f t="shared" si="47"/>
        <v>120.5</v>
      </c>
      <c r="B485">
        <f>MIN((F484-$K$5*B483+$K$6*B484)/$K$7,2*$K$1*Gearing!$A$7+B483)</f>
        <v>18394.060487804829</v>
      </c>
      <c r="C485">
        <f t="shared" si="46"/>
        <v>152.64780487804819</v>
      </c>
      <c r="D485">
        <f t="shared" si="48"/>
        <v>-246.10590887669241</v>
      </c>
      <c r="E485">
        <f>MIN(VLOOKUP(C484,Gearing!$A$2:$G$7,2,TRUE)+1,5)</f>
        <v>5</v>
      </c>
      <c r="F485">
        <f>Misc!$B$4*Misc!$B$5*VLOOKUP(E485,Gearing!$B$2:$G$7,5,FALSE)/Misc!$B$2</f>
        <v>8966220.9668758679</v>
      </c>
      <c r="G485">
        <f t="shared" si="49"/>
        <v>11.429539295392923</v>
      </c>
      <c r="H485">
        <f t="shared" si="50"/>
        <v>341.46341463414501</v>
      </c>
    </row>
    <row r="486" spans="1:8" x14ac:dyDescent="0.25">
      <c r="A486">
        <f t="shared" si="47"/>
        <v>120.75</v>
      </c>
      <c r="B486">
        <f>MIN((F485-$K$5*B484+$K$6*B485)/$K$7,2*$K$1*Gearing!$A$7+B484)</f>
        <v>18424.531629371944</v>
      </c>
      <c r="C486">
        <f t="shared" si="46"/>
        <v>152.64780487804819</v>
      </c>
      <c r="D486">
        <f t="shared" si="48"/>
        <v>246.10590887669241</v>
      </c>
      <c r="E486">
        <f>MIN(VLOOKUP(C485,Gearing!$A$2:$G$7,2,TRUE)+1,5)</f>
        <v>5</v>
      </c>
      <c r="F486">
        <f>Misc!$B$4*Misc!$B$5*VLOOKUP(E486,Gearing!$B$2:$G$7,5,FALSE)/Misc!$B$2</f>
        <v>8966220.9668758679</v>
      </c>
      <c r="G486">
        <f t="shared" si="49"/>
        <v>11.448473184957313</v>
      </c>
      <c r="H486">
        <f t="shared" si="50"/>
        <v>341.46341463414501</v>
      </c>
    </row>
    <row r="487" spans="1:8" x14ac:dyDescent="0.25">
      <c r="A487">
        <f t="shared" si="47"/>
        <v>121</v>
      </c>
      <c r="B487">
        <f>MIN((F486-$K$5*B485+$K$6*B486)/$K$7,2*$K$1*Gearing!$A$7+B485)</f>
        <v>18470.384390243853</v>
      </c>
      <c r="C487">
        <f t="shared" si="46"/>
        <v>152.64780487804819</v>
      </c>
      <c r="D487">
        <f t="shared" si="48"/>
        <v>-246.10590887669241</v>
      </c>
      <c r="E487">
        <f>MIN(VLOOKUP(C486,Gearing!$A$2:$G$7,2,TRUE)+1,5)</f>
        <v>5</v>
      </c>
      <c r="F487">
        <f>Misc!$B$4*Misc!$B$5*VLOOKUP(E487,Gearing!$B$2:$G$7,5,FALSE)/Misc!$B$2</f>
        <v>8966220.9668758679</v>
      </c>
      <c r="G487">
        <f t="shared" si="49"/>
        <v>11.476964769647665</v>
      </c>
      <c r="H487">
        <f t="shared" si="50"/>
        <v>341.46341463414501</v>
      </c>
    </row>
    <row r="488" spans="1:8" x14ac:dyDescent="0.25">
      <c r="A488">
        <f t="shared" si="47"/>
        <v>121.25</v>
      </c>
      <c r="B488">
        <f>MIN((F487-$K$5*B486+$K$6*B487)/$K$7,2*$K$1*Gearing!$A$7+B486)</f>
        <v>18500.855531810968</v>
      </c>
      <c r="C488">
        <f t="shared" si="46"/>
        <v>152.64780487804819</v>
      </c>
      <c r="D488">
        <f t="shared" si="48"/>
        <v>246.10590887669241</v>
      </c>
      <c r="E488">
        <f>MIN(VLOOKUP(C487,Gearing!$A$2:$G$7,2,TRUE)+1,5)</f>
        <v>5</v>
      </c>
      <c r="F488">
        <f>Misc!$B$4*Misc!$B$5*VLOOKUP(E488,Gearing!$B$2:$G$7,5,FALSE)/Misc!$B$2</f>
        <v>8966220.9668758679</v>
      </c>
      <c r="G488">
        <f t="shared" si="49"/>
        <v>11.495898659212058</v>
      </c>
      <c r="H488">
        <f t="shared" si="50"/>
        <v>341.46341463414501</v>
      </c>
    </row>
    <row r="489" spans="1:8" x14ac:dyDescent="0.25">
      <c r="A489">
        <f t="shared" si="47"/>
        <v>121.5</v>
      </c>
      <c r="B489">
        <f>MIN((F488-$K$5*B487+$K$6*B488)/$K$7,2*$K$1*Gearing!$A$7+B487)</f>
        <v>18546.708292682877</v>
      </c>
      <c r="C489">
        <f t="shared" si="46"/>
        <v>152.64780487804819</v>
      </c>
      <c r="D489">
        <f t="shared" si="48"/>
        <v>-246.10590887669241</v>
      </c>
      <c r="E489">
        <f>MIN(VLOOKUP(C488,Gearing!$A$2:$G$7,2,TRUE)+1,5)</f>
        <v>5</v>
      </c>
      <c r="F489">
        <f>Misc!$B$4*Misc!$B$5*VLOOKUP(E489,Gearing!$B$2:$G$7,5,FALSE)/Misc!$B$2</f>
        <v>8966220.9668758679</v>
      </c>
      <c r="G489">
        <f t="shared" si="49"/>
        <v>11.524390243902408</v>
      </c>
      <c r="H489">
        <f t="shared" si="50"/>
        <v>341.46341463414501</v>
      </c>
    </row>
    <row r="490" spans="1:8" x14ac:dyDescent="0.25">
      <c r="A490">
        <f t="shared" si="47"/>
        <v>121.75</v>
      </c>
      <c r="B490">
        <f>MIN((F489-$K$5*B488+$K$6*B489)/$K$7,2*$K$1*Gearing!$A$7+B488)</f>
        <v>18577.179434249992</v>
      </c>
      <c r="C490">
        <f t="shared" si="46"/>
        <v>152.64780487804819</v>
      </c>
      <c r="D490">
        <f t="shared" si="48"/>
        <v>246.10590887669241</v>
      </c>
      <c r="E490">
        <f>MIN(VLOOKUP(C489,Gearing!$A$2:$G$7,2,TRUE)+1,5)</f>
        <v>5</v>
      </c>
      <c r="F490">
        <f>Misc!$B$4*Misc!$B$5*VLOOKUP(E490,Gearing!$B$2:$G$7,5,FALSE)/Misc!$B$2</f>
        <v>8966220.9668758679</v>
      </c>
      <c r="G490">
        <f t="shared" si="49"/>
        <v>11.5433241334668</v>
      </c>
      <c r="H490">
        <f t="shared" si="50"/>
        <v>341.46341463414501</v>
      </c>
    </row>
    <row r="491" spans="1:8" x14ac:dyDescent="0.25">
      <c r="A491">
        <f t="shared" si="47"/>
        <v>122</v>
      </c>
      <c r="B491">
        <f>MIN((F490-$K$5*B489+$K$6*B490)/$K$7,2*$K$1*Gearing!$A$7+B489)</f>
        <v>18623.032195121901</v>
      </c>
      <c r="C491">
        <f t="shared" si="46"/>
        <v>152.64780487804819</v>
      </c>
      <c r="D491">
        <f t="shared" si="48"/>
        <v>-246.10590887669241</v>
      </c>
      <c r="E491">
        <f>MIN(VLOOKUP(C490,Gearing!$A$2:$G$7,2,TRUE)+1,5)</f>
        <v>5</v>
      </c>
      <c r="F491">
        <f>Misc!$B$4*Misc!$B$5*VLOOKUP(E491,Gearing!$B$2:$G$7,5,FALSE)/Misc!$B$2</f>
        <v>8966220.9668758679</v>
      </c>
      <c r="G491">
        <f t="shared" si="49"/>
        <v>11.571815718157151</v>
      </c>
      <c r="H491">
        <f t="shared" si="50"/>
        <v>341.46341463414501</v>
      </c>
    </row>
    <row r="492" spans="1:8" x14ac:dyDescent="0.25">
      <c r="A492">
        <f t="shared" si="47"/>
        <v>122.25</v>
      </c>
      <c r="B492">
        <f>MIN((F491-$K$5*B490+$K$6*B491)/$K$7,2*$K$1*Gearing!$A$7+B490)</f>
        <v>18653.503336689017</v>
      </c>
      <c r="C492">
        <f t="shared" si="46"/>
        <v>152.64780487804819</v>
      </c>
      <c r="D492">
        <f t="shared" si="48"/>
        <v>246.10590887669241</v>
      </c>
      <c r="E492">
        <f>MIN(VLOOKUP(C491,Gearing!$A$2:$G$7,2,TRUE)+1,5)</f>
        <v>5</v>
      </c>
      <c r="F492">
        <f>Misc!$B$4*Misc!$B$5*VLOOKUP(E492,Gearing!$B$2:$G$7,5,FALSE)/Misc!$B$2</f>
        <v>8966220.9668758679</v>
      </c>
      <c r="G492">
        <f t="shared" si="49"/>
        <v>11.590749607721541</v>
      </c>
      <c r="H492">
        <f t="shared" si="50"/>
        <v>341.46341463414501</v>
      </c>
    </row>
    <row r="493" spans="1:8" x14ac:dyDescent="0.25">
      <c r="A493">
        <f t="shared" si="47"/>
        <v>122.5</v>
      </c>
      <c r="B493">
        <f>MIN((F492-$K$5*B491+$K$6*B492)/$K$7,2*$K$1*Gearing!$A$7+B491)</f>
        <v>18699.356097560925</v>
      </c>
      <c r="C493">
        <f t="shared" si="46"/>
        <v>152.64780487804819</v>
      </c>
      <c r="D493">
        <f t="shared" si="48"/>
        <v>-246.10590887669241</v>
      </c>
      <c r="E493">
        <f>MIN(VLOOKUP(C492,Gearing!$A$2:$G$7,2,TRUE)+1,5)</f>
        <v>5</v>
      </c>
      <c r="F493">
        <f>Misc!$B$4*Misc!$B$5*VLOOKUP(E493,Gearing!$B$2:$G$7,5,FALSE)/Misc!$B$2</f>
        <v>8966220.9668758679</v>
      </c>
      <c r="G493">
        <f t="shared" si="49"/>
        <v>11.619241192411893</v>
      </c>
      <c r="H493">
        <f t="shared" si="50"/>
        <v>341.46341463414501</v>
      </c>
    </row>
    <row r="494" spans="1:8" x14ac:dyDescent="0.25">
      <c r="A494">
        <f t="shared" si="47"/>
        <v>122.75</v>
      </c>
      <c r="B494">
        <f>MIN((F493-$K$5*B492+$K$6*B493)/$K$7,2*$K$1*Gearing!$A$7+B492)</f>
        <v>18729.827239128041</v>
      </c>
      <c r="C494">
        <f t="shared" si="46"/>
        <v>152.64780487804819</v>
      </c>
      <c r="D494">
        <f t="shared" si="48"/>
        <v>246.10590887669241</v>
      </c>
      <c r="E494">
        <f>MIN(VLOOKUP(C493,Gearing!$A$2:$G$7,2,TRUE)+1,5)</f>
        <v>5</v>
      </c>
      <c r="F494">
        <f>Misc!$B$4*Misc!$B$5*VLOOKUP(E494,Gearing!$B$2:$G$7,5,FALSE)/Misc!$B$2</f>
        <v>8966220.9668758679</v>
      </c>
      <c r="G494">
        <f t="shared" si="49"/>
        <v>11.638175081976284</v>
      </c>
      <c r="H494">
        <f t="shared" si="50"/>
        <v>341.46341463414501</v>
      </c>
    </row>
    <row r="495" spans="1:8" x14ac:dyDescent="0.25">
      <c r="A495">
        <f t="shared" si="47"/>
        <v>123</v>
      </c>
      <c r="B495">
        <f>MIN((F494-$K$5*B493+$K$6*B494)/$K$7,2*$K$1*Gearing!$A$7+B493)</f>
        <v>18775.679999999949</v>
      </c>
      <c r="C495">
        <f t="shared" si="46"/>
        <v>152.64780487804819</v>
      </c>
      <c r="D495">
        <f t="shared" si="48"/>
        <v>-246.10590887669241</v>
      </c>
      <c r="E495">
        <f>MIN(VLOOKUP(C494,Gearing!$A$2:$G$7,2,TRUE)+1,5)</f>
        <v>5</v>
      </c>
      <c r="F495">
        <f>Misc!$B$4*Misc!$B$5*VLOOKUP(E495,Gearing!$B$2:$G$7,5,FALSE)/Misc!$B$2</f>
        <v>8966220.9668758679</v>
      </c>
      <c r="G495">
        <f t="shared" si="49"/>
        <v>11.666666666666636</v>
      </c>
      <c r="H495">
        <f t="shared" si="50"/>
        <v>341.46341463414501</v>
      </c>
    </row>
    <row r="496" spans="1:8" x14ac:dyDescent="0.25">
      <c r="A496">
        <f t="shared" si="47"/>
        <v>123.25</v>
      </c>
      <c r="B496">
        <f>MIN((F495-$K$5*B494+$K$6*B495)/$K$7,2*$K$1*Gearing!$A$7+B494)</f>
        <v>18806.151141567065</v>
      </c>
      <c r="C496">
        <f t="shared" si="46"/>
        <v>152.64780487804819</v>
      </c>
      <c r="D496">
        <f t="shared" si="48"/>
        <v>246.10590887669241</v>
      </c>
      <c r="E496">
        <f>MIN(VLOOKUP(C495,Gearing!$A$2:$G$7,2,TRUE)+1,5)</f>
        <v>5</v>
      </c>
      <c r="F496">
        <f>Misc!$B$4*Misc!$B$5*VLOOKUP(E496,Gearing!$B$2:$G$7,5,FALSE)/Misc!$B$2</f>
        <v>8966220.9668758679</v>
      </c>
      <c r="G496">
        <f t="shared" si="49"/>
        <v>11.685600556231027</v>
      </c>
      <c r="H496">
        <f t="shared" si="50"/>
        <v>341.46341463414501</v>
      </c>
    </row>
    <row r="497" spans="1:8" x14ac:dyDescent="0.25">
      <c r="A497">
        <f t="shared" si="47"/>
        <v>123.5</v>
      </c>
      <c r="B497">
        <f>MIN((F496-$K$5*B495+$K$6*B496)/$K$7,2*$K$1*Gearing!$A$7+B495)</f>
        <v>18852.003902438973</v>
      </c>
      <c r="C497">
        <f t="shared" si="46"/>
        <v>152.64780487804819</v>
      </c>
      <c r="D497">
        <f t="shared" si="48"/>
        <v>-246.10590887669241</v>
      </c>
      <c r="E497">
        <f>MIN(VLOOKUP(C496,Gearing!$A$2:$G$7,2,TRUE)+1,5)</f>
        <v>5</v>
      </c>
      <c r="F497">
        <f>Misc!$B$4*Misc!$B$5*VLOOKUP(E497,Gearing!$B$2:$G$7,5,FALSE)/Misc!$B$2</f>
        <v>8966220.9668758679</v>
      </c>
      <c r="G497">
        <f t="shared" si="49"/>
        <v>11.714092140921379</v>
      </c>
      <c r="H497">
        <f t="shared" si="50"/>
        <v>341.46341463414501</v>
      </c>
    </row>
    <row r="498" spans="1:8" x14ac:dyDescent="0.25">
      <c r="A498">
        <f t="shared" si="47"/>
        <v>123.75</v>
      </c>
      <c r="B498">
        <f>MIN((F497-$K$5*B496+$K$6*B497)/$K$7,2*$K$1*Gearing!$A$7+B496)</f>
        <v>18882.475044006089</v>
      </c>
      <c r="C498">
        <f t="shared" si="46"/>
        <v>152.64780487804819</v>
      </c>
      <c r="D498">
        <f t="shared" si="48"/>
        <v>246.10590887669241</v>
      </c>
      <c r="E498">
        <f>MIN(VLOOKUP(C497,Gearing!$A$2:$G$7,2,TRUE)+1,5)</f>
        <v>5</v>
      </c>
      <c r="F498">
        <f>Misc!$B$4*Misc!$B$5*VLOOKUP(E498,Gearing!$B$2:$G$7,5,FALSE)/Misc!$B$2</f>
        <v>8966220.9668758679</v>
      </c>
      <c r="G498">
        <f t="shared" si="49"/>
        <v>11.733026030485767</v>
      </c>
      <c r="H498">
        <f t="shared" si="50"/>
        <v>341.46341463414501</v>
      </c>
    </row>
    <row r="499" spans="1:8" x14ac:dyDescent="0.25">
      <c r="A499">
        <f t="shared" si="47"/>
        <v>124</v>
      </c>
      <c r="B499">
        <f>MIN((F498-$K$5*B497+$K$6*B498)/$K$7,2*$K$1*Gearing!$A$7+B497)</f>
        <v>18928.327804877998</v>
      </c>
      <c r="C499">
        <f t="shared" si="46"/>
        <v>152.64780487804819</v>
      </c>
      <c r="D499">
        <f t="shared" si="48"/>
        <v>-246.10590887669241</v>
      </c>
      <c r="E499">
        <f>MIN(VLOOKUP(C498,Gearing!$A$2:$G$7,2,TRUE)+1,5)</f>
        <v>5</v>
      </c>
      <c r="F499">
        <f>Misc!$B$4*Misc!$B$5*VLOOKUP(E499,Gearing!$B$2:$G$7,5,FALSE)/Misc!$B$2</f>
        <v>8966220.9668758679</v>
      </c>
      <c r="G499">
        <f t="shared" si="49"/>
        <v>11.761517615176119</v>
      </c>
      <c r="H499">
        <f t="shared" si="50"/>
        <v>341.46341463414501</v>
      </c>
    </row>
    <row r="500" spans="1:8" x14ac:dyDescent="0.25">
      <c r="A500">
        <f t="shared" si="47"/>
        <v>124.25</v>
      </c>
      <c r="B500">
        <f>MIN((F499-$K$5*B498+$K$6*B499)/$K$7,2*$K$1*Gearing!$A$7+B498)</f>
        <v>18958.798946445113</v>
      </c>
      <c r="C500">
        <f t="shared" si="46"/>
        <v>152.64780487804819</v>
      </c>
      <c r="D500">
        <f t="shared" si="48"/>
        <v>246.10590887669241</v>
      </c>
      <c r="E500">
        <f>MIN(VLOOKUP(C499,Gearing!$A$2:$G$7,2,TRUE)+1,5)</f>
        <v>5</v>
      </c>
      <c r="F500">
        <f>Misc!$B$4*Misc!$B$5*VLOOKUP(E500,Gearing!$B$2:$G$7,5,FALSE)/Misc!$B$2</f>
        <v>8966220.9668758679</v>
      </c>
      <c r="G500">
        <f t="shared" si="49"/>
        <v>11.78045150474051</v>
      </c>
      <c r="H500">
        <f t="shared" si="50"/>
        <v>341.46341463414501</v>
      </c>
    </row>
    <row r="501" spans="1:8" x14ac:dyDescent="0.25">
      <c r="A501">
        <f t="shared" si="47"/>
        <v>124.5</v>
      </c>
      <c r="B501">
        <f>MIN((F500-$K$5*B499+$K$6*B500)/$K$7,2*$K$1*Gearing!$A$7+B499)</f>
        <v>19004.651707317022</v>
      </c>
      <c r="C501">
        <f t="shared" si="46"/>
        <v>152.64780487804819</v>
      </c>
      <c r="D501">
        <f t="shared" si="48"/>
        <v>-246.10590887669241</v>
      </c>
      <c r="E501">
        <f>MIN(VLOOKUP(C500,Gearing!$A$2:$G$7,2,TRUE)+1,5)</f>
        <v>5</v>
      </c>
      <c r="F501">
        <f>Misc!$B$4*Misc!$B$5*VLOOKUP(E501,Gearing!$B$2:$G$7,5,FALSE)/Misc!$B$2</f>
        <v>8966220.9668758679</v>
      </c>
      <c r="G501">
        <f t="shared" si="49"/>
        <v>11.808943089430862</v>
      </c>
      <c r="H501">
        <f t="shared" si="50"/>
        <v>341.46341463414501</v>
      </c>
    </row>
    <row r="502" spans="1:8" x14ac:dyDescent="0.25">
      <c r="A502">
        <f t="shared" si="47"/>
        <v>124.75</v>
      </c>
      <c r="B502">
        <f>MIN((F501-$K$5*B500+$K$6*B501)/$K$7,2*$K$1*Gearing!$A$7+B500)</f>
        <v>19035.122848884137</v>
      </c>
      <c r="C502">
        <f t="shared" si="46"/>
        <v>152.64780487804819</v>
      </c>
      <c r="D502">
        <f t="shared" si="48"/>
        <v>246.10590887669241</v>
      </c>
      <c r="E502">
        <f>MIN(VLOOKUP(C501,Gearing!$A$2:$G$7,2,TRUE)+1,5)</f>
        <v>5</v>
      </c>
      <c r="F502">
        <f>Misc!$B$4*Misc!$B$5*VLOOKUP(E502,Gearing!$B$2:$G$7,5,FALSE)/Misc!$B$2</f>
        <v>8966220.9668758679</v>
      </c>
      <c r="G502">
        <f t="shared" si="49"/>
        <v>11.827876978995254</v>
      </c>
      <c r="H502">
        <f t="shared" si="50"/>
        <v>341.46341463414501</v>
      </c>
    </row>
    <row r="503" spans="1:8" x14ac:dyDescent="0.25">
      <c r="A503">
        <f t="shared" si="47"/>
        <v>125</v>
      </c>
      <c r="B503">
        <f>MIN((F502-$K$5*B501+$K$6*B502)/$K$7,2*$K$1*Gearing!$A$7+B501)</f>
        <v>19080.975609756046</v>
      </c>
      <c r="C503">
        <f t="shared" si="46"/>
        <v>152.64780487804819</v>
      </c>
      <c r="D503">
        <f t="shared" si="48"/>
        <v>-246.10590887669241</v>
      </c>
      <c r="E503">
        <f>MIN(VLOOKUP(C502,Gearing!$A$2:$G$7,2,TRUE)+1,5)</f>
        <v>5</v>
      </c>
      <c r="F503">
        <f>Misc!$B$4*Misc!$B$5*VLOOKUP(E503,Gearing!$B$2:$G$7,5,FALSE)/Misc!$B$2</f>
        <v>8966220.9668758679</v>
      </c>
      <c r="G503">
        <f t="shared" si="49"/>
        <v>11.856368563685605</v>
      </c>
      <c r="H503">
        <f t="shared" si="50"/>
        <v>341.46341463414501</v>
      </c>
    </row>
    <row r="504" spans="1:8" x14ac:dyDescent="0.25">
      <c r="A504">
        <f t="shared" si="47"/>
        <v>125.25</v>
      </c>
      <c r="B504">
        <f>MIN((F503-$K$5*B502+$K$6*B503)/$K$7,2*$K$1*Gearing!$A$7+B502)</f>
        <v>19111.446751323161</v>
      </c>
      <c r="C504">
        <f t="shared" si="46"/>
        <v>152.64780487804819</v>
      </c>
      <c r="D504">
        <f t="shared" si="48"/>
        <v>246.10590887669241</v>
      </c>
      <c r="E504">
        <f>MIN(VLOOKUP(C503,Gearing!$A$2:$G$7,2,TRUE)+1,5)</f>
        <v>5</v>
      </c>
      <c r="F504">
        <f>Misc!$B$4*Misc!$B$5*VLOOKUP(E504,Gearing!$B$2:$G$7,5,FALSE)/Misc!$B$2</f>
        <v>8966220.9668758679</v>
      </c>
      <c r="G504">
        <f t="shared" si="49"/>
        <v>11.875302453249997</v>
      </c>
      <c r="H504">
        <f t="shared" si="50"/>
        <v>341.46341463414501</v>
      </c>
    </row>
    <row r="505" spans="1:8" x14ac:dyDescent="0.25">
      <c r="A505">
        <f t="shared" si="47"/>
        <v>125.5</v>
      </c>
      <c r="B505">
        <f>MIN((F504-$K$5*B503+$K$6*B504)/$K$7,2*$K$1*Gearing!$A$7+B503)</f>
        <v>19157.29951219507</v>
      </c>
      <c r="C505">
        <f t="shared" si="46"/>
        <v>152.64780487804819</v>
      </c>
      <c r="D505">
        <f t="shared" si="48"/>
        <v>-246.10590887669241</v>
      </c>
      <c r="E505">
        <f>MIN(VLOOKUP(C504,Gearing!$A$2:$G$7,2,TRUE)+1,5)</f>
        <v>5</v>
      </c>
      <c r="F505">
        <f>Misc!$B$4*Misc!$B$5*VLOOKUP(E505,Gearing!$B$2:$G$7,5,FALSE)/Misc!$B$2</f>
        <v>8966220.9668758679</v>
      </c>
      <c r="G505">
        <f t="shared" si="49"/>
        <v>11.903794037940346</v>
      </c>
      <c r="H505">
        <f t="shared" si="50"/>
        <v>341.46341463414501</v>
      </c>
    </row>
    <row r="506" spans="1:8" x14ac:dyDescent="0.25">
      <c r="A506">
        <f t="shared" si="47"/>
        <v>125.75</v>
      </c>
      <c r="B506">
        <f>MIN((F505-$K$5*B504+$K$6*B505)/$K$7,2*$K$1*Gearing!$A$7+B504)</f>
        <v>19187.770653762185</v>
      </c>
      <c r="C506">
        <f t="shared" si="46"/>
        <v>152.64780487804819</v>
      </c>
      <c r="D506">
        <f t="shared" si="48"/>
        <v>246.10590887669241</v>
      </c>
      <c r="E506">
        <f>MIN(VLOOKUP(C505,Gearing!$A$2:$G$7,2,TRUE)+1,5)</f>
        <v>5</v>
      </c>
      <c r="F506">
        <f>Misc!$B$4*Misc!$B$5*VLOOKUP(E506,Gearing!$B$2:$G$7,5,FALSE)/Misc!$B$2</f>
        <v>8966220.9668758679</v>
      </c>
      <c r="G506">
        <f t="shared" si="49"/>
        <v>11.922727927504738</v>
      </c>
      <c r="H506">
        <f t="shared" si="50"/>
        <v>341.46341463414501</v>
      </c>
    </row>
    <row r="507" spans="1:8" x14ac:dyDescent="0.25">
      <c r="A507">
        <f t="shared" si="47"/>
        <v>126</v>
      </c>
      <c r="B507">
        <f>MIN((F506-$K$5*B505+$K$6*B506)/$K$7,2*$K$1*Gearing!$A$7+B505)</f>
        <v>19233.623414634094</v>
      </c>
      <c r="C507">
        <f t="shared" si="46"/>
        <v>152.64780487804819</v>
      </c>
      <c r="D507">
        <f t="shared" si="48"/>
        <v>-246.10590887669241</v>
      </c>
      <c r="E507">
        <f>MIN(VLOOKUP(C506,Gearing!$A$2:$G$7,2,TRUE)+1,5)</f>
        <v>5</v>
      </c>
      <c r="F507">
        <f>Misc!$B$4*Misc!$B$5*VLOOKUP(E507,Gearing!$B$2:$G$7,5,FALSE)/Misc!$B$2</f>
        <v>8966220.9668758679</v>
      </c>
      <c r="G507">
        <f t="shared" si="49"/>
        <v>11.95121951219509</v>
      </c>
      <c r="H507">
        <f t="shared" si="50"/>
        <v>341.46341463414501</v>
      </c>
    </row>
    <row r="508" spans="1:8" x14ac:dyDescent="0.25">
      <c r="A508">
        <f t="shared" si="47"/>
        <v>126.25</v>
      </c>
      <c r="B508">
        <f>MIN((F507-$K$5*B506+$K$6*B507)/$K$7,2*$K$1*Gearing!$A$7+B506)</f>
        <v>19264.094556201209</v>
      </c>
      <c r="C508">
        <f t="shared" si="46"/>
        <v>152.64780487804819</v>
      </c>
      <c r="D508">
        <f t="shared" si="48"/>
        <v>246.10590887669241</v>
      </c>
      <c r="E508">
        <f>MIN(VLOOKUP(C507,Gearing!$A$2:$G$7,2,TRUE)+1,5)</f>
        <v>5</v>
      </c>
      <c r="F508">
        <f>Misc!$B$4*Misc!$B$5*VLOOKUP(E508,Gearing!$B$2:$G$7,5,FALSE)/Misc!$B$2</f>
        <v>8966220.9668758679</v>
      </c>
      <c r="G508">
        <f t="shared" si="49"/>
        <v>11.970153401759481</v>
      </c>
      <c r="H508">
        <f t="shared" si="50"/>
        <v>341.46341463414501</v>
      </c>
    </row>
    <row r="509" spans="1:8" x14ac:dyDescent="0.25">
      <c r="A509">
        <f t="shared" si="47"/>
        <v>126.5</v>
      </c>
      <c r="B509">
        <f>MIN((F508-$K$5*B507+$K$6*B508)/$K$7,2*$K$1*Gearing!$A$7+B507)</f>
        <v>19309.947317073118</v>
      </c>
      <c r="C509">
        <f t="shared" si="46"/>
        <v>152.64780487804819</v>
      </c>
      <c r="D509">
        <f t="shared" si="48"/>
        <v>-246.10590887669241</v>
      </c>
      <c r="E509">
        <f>MIN(VLOOKUP(C508,Gearing!$A$2:$G$7,2,TRUE)+1,5)</f>
        <v>5</v>
      </c>
      <c r="F509">
        <f>Misc!$B$4*Misc!$B$5*VLOOKUP(E509,Gearing!$B$2:$G$7,5,FALSE)/Misc!$B$2</f>
        <v>8966220.9668758679</v>
      </c>
      <c r="G509">
        <f t="shared" si="49"/>
        <v>11.998644986449833</v>
      </c>
      <c r="H509">
        <f t="shared" si="50"/>
        <v>341.46341463414501</v>
      </c>
    </row>
    <row r="510" spans="1:8" x14ac:dyDescent="0.25">
      <c r="A510">
        <f t="shared" si="47"/>
        <v>126.75</v>
      </c>
      <c r="B510">
        <f>MIN((F509-$K$5*B508+$K$6*B509)/$K$7,2*$K$1*Gearing!$A$7+B508)</f>
        <v>19340.418458640233</v>
      </c>
      <c r="C510">
        <f t="shared" si="46"/>
        <v>152.64780487804819</v>
      </c>
      <c r="D510">
        <f t="shared" si="48"/>
        <v>246.10590887669241</v>
      </c>
      <c r="E510">
        <f>MIN(VLOOKUP(C509,Gearing!$A$2:$G$7,2,TRUE)+1,5)</f>
        <v>5</v>
      </c>
      <c r="F510">
        <f>Misc!$B$4*Misc!$B$5*VLOOKUP(E510,Gearing!$B$2:$G$7,5,FALSE)/Misc!$B$2</f>
        <v>8966220.9668758679</v>
      </c>
      <c r="G510">
        <f t="shared" si="49"/>
        <v>12.017578876014223</v>
      </c>
      <c r="H510">
        <f t="shared" si="50"/>
        <v>341.46341463414501</v>
      </c>
    </row>
    <row r="511" spans="1:8" x14ac:dyDescent="0.25">
      <c r="A511">
        <f t="shared" si="47"/>
        <v>127</v>
      </c>
      <c r="B511">
        <f>MIN((F510-$K$5*B509+$K$6*B510)/$K$7,2*$K$1*Gearing!$A$7+B509)</f>
        <v>19386.271219512142</v>
      </c>
      <c r="C511">
        <f t="shared" si="46"/>
        <v>152.64780487804819</v>
      </c>
      <c r="D511">
        <f t="shared" si="48"/>
        <v>-246.10590887669241</v>
      </c>
      <c r="E511">
        <f>MIN(VLOOKUP(C510,Gearing!$A$2:$G$7,2,TRUE)+1,5)</f>
        <v>5</v>
      </c>
      <c r="F511">
        <f>Misc!$B$4*Misc!$B$5*VLOOKUP(E511,Gearing!$B$2:$G$7,5,FALSE)/Misc!$B$2</f>
        <v>8966220.9668758679</v>
      </c>
      <c r="G511">
        <f t="shared" si="49"/>
        <v>12.046070460704573</v>
      </c>
      <c r="H511">
        <f t="shared" si="50"/>
        <v>341.46341463414501</v>
      </c>
    </row>
    <row r="512" spans="1:8" x14ac:dyDescent="0.25">
      <c r="A512">
        <f t="shared" si="47"/>
        <v>127.25</v>
      </c>
      <c r="B512">
        <f>MIN((F511-$K$5*B510+$K$6*B511)/$K$7,2*$K$1*Gearing!$A$7+B510)</f>
        <v>19416.742361079258</v>
      </c>
      <c r="C512">
        <f t="shared" si="46"/>
        <v>152.64780487804819</v>
      </c>
      <c r="D512">
        <f t="shared" si="48"/>
        <v>246.10590887669241</v>
      </c>
      <c r="E512">
        <f>MIN(VLOOKUP(C511,Gearing!$A$2:$G$7,2,TRUE)+1,5)</f>
        <v>5</v>
      </c>
      <c r="F512">
        <f>Misc!$B$4*Misc!$B$5*VLOOKUP(E512,Gearing!$B$2:$G$7,5,FALSE)/Misc!$B$2</f>
        <v>8966220.9668758679</v>
      </c>
      <c r="G512">
        <f t="shared" si="49"/>
        <v>12.065004350268964</v>
      </c>
      <c r="H512">
        <f t="shared" si="50"/>
        <v>341.46341463414501</v>
      </c>
    </row>
    <row r="513" spans="1:8" x14ac:dyDescent="0.25">
      <c r="A513">
        <f t="shared" si="47"/>
        <v>127.5</v>
      </c>
      <c r="B513">
        <f>MIN((F512-$K$5*B511+$K$6*B512)/$K$7,2*$K$1*Gearing!$A$7+B511)</f>
        <v>19462.595121951166</v>
      </c>
      <c r="C513">
        <f t="shared" si="46"/>
        <v>152.64780487804819</v>
      </c>
      <c r="D513">
        <f t="shared" si="48"/>
        <v>-246.10590887669241</v>
      </c>
      <c r="E513">
        <f>MIN(VLOOKUP(C512,Gearing!$A$2:$G$7,2,TRUE)+1,5)</f>
        <v>5</v>
      </c>
      <c r="F513">
        <f>Misc!$B$4*Misc!$B$5*VLOOKUP(E513,Gearing!$B$2:$G$7,5,FALSE)/Misc!$B$2</f>
        <v>8966220.9668758679</v>
      </c>
      <c r="G513">
        <f t="shared" si="49"/>
        <v>12.093495934959316</v>
      </c>
      <c r="H513">
        <f t="shared" si="50"/>
        <v>341.46341463414501</v>
      </c>
    </row>
    <row r="514" spans="1:8" x14ac:dyDescent="0.25">
      <c r="A514">
        <f t="shared" si="47"/>
        <v>127.75</v>
      </c>
      <c r="B514">
        <f>MIN((F513-$K$5*B512+$K$6*B513)/$K$7,2*$K$1*Gearing!$A$7+B512)</f>
        <v>19493.066263518282</v>
      </c>
      <c r="C514">
        <f t="shared" si="46"/>
        <v>152.64780487804819</v>
      </c>
      <c r="D514">
        <f t="shared" si="48"/>
        <v>246.10590887669241</v>
      </c>
      <c r="E514">
        <f>MIN(VLOOKUP(C513,Gearing!$A$2:$G$7,2,TRUE)+1,5)</f>
        <v>5</v>
      </c>
      <c r="F514">
        <f>Misc!$B$4*Misc!$B$5*VLOOKUP(E514,Gearing!$B$2:$G$7,5,FALSE)/Misc!$B$2</f>
        <v>8966220.9668758679</v>
      </c>
      <c r="G514">
        <f t="shared" si="49"/>
        <v>12.112429824523707</v>
      </c>
      <c r="H514">
        <f t="shared" si="50"/>
        <v>341.46341463414501</v>
      </c>
    </row>
    <row r="515" spans="1:8" x14ac:dyDescent="0.25">
      <c r="A515">
        <f t="shared" si="47"/>
        <v>128</v>
      </c>
      <c r="B515">
        <f>MIN((F514-$K$5*B513+$K$6*B514)/$K$7,2*$K$1*Gearing!$A$7+B513)</f>
        <v>19538.91902439019</v>
      </c>
      <c r="C515">
        <f t="shared" si="46"/>
        <v>152.64780487804819</v>
      </c>
      <c r="D515">
        <f t="shared" si="48"/>
        <v>-246.10590887669241</v>
      </c>
      <c r="E515">
        <f>MIN(VLOOKUP(C514,Gearing!$A$2:$G$7,2,TRUE)+1,5)</f>
        <v>5</v>
      </c>
      <c r="F515">
        <f>Misc!$B$4*Misc!$B$5*VLOOKUP(E515,Gearing!$B$2:$G$7,5,FALSE)/Misc!$B$2</f>
        <v>8966220.9668758679</v>
      </c>
      <c r="G515">
        <f t="shared" si="49"/>
        <v>12.140921409214059</v>
      </c>
      <c r="H515">
        <f t="shared" si="50"/>
        <v>341.46341463414501</v>
      </c>
    </row>
    <row r="516" spans="1:8" x14ac:dyDescent="0.25">
      <c r="A516">
        <f t="shared" si="47"/>
        <v>128.25</v>
      </c>
      <c r="B516">
        <f>MIN((F515-$K$5*B514+$K$6*B515)/$K$7,2*$K$1*Gearing!$A$7+B514)</f>
        <v>19569.390165957306</v>
      </c>
      <c r="C516">
        <f t="shared" si="46"/>
        <v>152.64780487804819</v>
      </c>
      <c r="D516">
        <f t="shared" si="48"/>
        <v>246.10590887669241</v>
      </c>
      <c r="E516">
        <f>MIN(VLOOKUP(C515,Gearing!$A$2:$G$7,2,TRUE)+1,5)</f>
        <v>5</v>
      </c>
      <c r="F516">
        <f>Misc!$B$4*Misc!$B$5*VLOOKUP(E516,Gearing!$B$2:$G$7,5,FALSE)/Misc!$B$2</f>
        <v>8966220.9668758679</v>
      </c>
      <c r="G516">
        <f t="shared" si="49"/>
        <v>12.159855298778449</v>
      </c>
      <c r="H516">
        <f t="shared" si="50"/>
        <v>341.46341463414501</v>
      </c>
    </row>
    <row r="517" spans="1:8" x14ac:dyDescent="0.25">
      <c r="A517">
        <f t="shared" si="47"/>
        <v>128.5</v>
      </c>
      <c r="B517">
        <f>MIN((F516-$K$5*B515+$K$6*B516)/$K$7,2*$K$1*Gearing!$A$7+B515)</f>
        <v>19615.242926829214</v>
      </c>
      <c r="C517">
        <f t="shared" si="46"/>
        <v>152.64780487804819</v>
      </c>
      <c r="D517">
        <f t="shared" si="48"/>
        <v>-246.10590887669241</v>
      </c>
      <c r="E517">
        <f>MIN(VLOOKUP(C516,Gearing!$A$2:$G$7,2,TRUE)+1,5)</f>
        <v>5</v>
      </c>
      <c r="F517">
        <f>Misc!$B$4*Misc!$B$5*VLOOKUP(E517,Gearing!$B$2:$G$7,5,FALSE)/Misc!$B$2</f>
        <v>8966220.9668758679</v>
      </c>
      <c r="G517">
        <f t="shared" si="49"/>
        <v>12.188346883468801</v>
      </c>
      <c r="H517">
        <f t="shared" si="50"/>
        <v>341.46341463414501</v>
      </c>
    </row>
    <row r="518" spans="1:8" x14ac:dyDescent="0.25">
      <c r="A518">
        <f t="shared" si="47"/>
        <v>128.75</v>
      </c>
      <c r="B518">
        <f>MIN((F517-$K$5*B516+$K$6*B517)/$K$7,2*$K$1*Gearing!$A$7+B516)</f>
        <v>19645.71406839633</v>
      </c>
      <c r="C518">
        <f t="shared" si="46"/>
        <v>152.64780487804819</v>
      </c>
      <c r="D518">
        <f t="shared" si="48"/>
        <v>246.10590887669241</v>
      </c>
      <c r="E518">
        <f>MIN(VLOOKUP(C517,Gearing!$A$2:$G$7,2,TRUE)+1,5)</f>
        <v>5</v>
      </c>
      <c r="F518">
        <f>Misc!$B$4*Misc!$B$5*VLOOKUP(E518,Gearing!$B$2:$G$7,5,FALSE)/Misc!$B$2</f>
        <v>8966220.9668758679</v>
      </c>
      <c r="G518">
        <f t="shared" si="49"/>
        <v>12.207280773033194</v>
      </c>
      <c r="H518">
        <f t="shared" si="50"/>
        <v>341.46341463414501</v>
      </c>
    </row>
    <row r="519" spans="1:8" x14ac:dyDescent="0.25">
      <c r="A519">
        <f t="shared" si="47"/>
        <v>129</v>
      </c>
      <c r="B519">
        <f>MIN((F518-$K$5*B517+$K$6*B518)/$K$7,2*$K$1*Gearing!$A$7+B517)</f>
        <v>19691.566829268239</v>
      </c>
      <c r="C519">
        <f t="shared" si="46"/>
        <v>152.64780487804819</v>
      </c>
      <c r="D519">
        <f t="shared" si="48"/>
        <v>-246.10590887669241</v>
      </c>
      <c r="E519">
        <f>MIN(VLOOKUP(C518,Gearing!$A$2:$G$7,2,TRUE)+1,5)</f>
        <v>5</v>
      </c>
      <c r="F519">
        <f>Misc!$B$4*Misc!$B$5*VLOOKUP(E519,Gearing!$B$2:$G$7,5,FALSE)/Misc!$B$2</f>
        <v>8966220.9668758679</v>
      </c>
      <c r="G519">
        <f t="shared" si="49"/>
        <v>12.235772357723542</v>
      </c>
      <c r="H519">
        <f t="shared" si="50"/>
        <v>341.46341463414501</v>
      </c>
    </row>
    <row r="520" spans="1:8" x14ac:dyDescent="0.25">
      <c r="A520">
        <f t="shared" si="47"/>
        <v>129.25</v>
      </c>
      <c r="B520">
        <f>MIN((F519-$K$5*B518+$K$6*B519)/$K$7,2*$K$1*Gearing!$A$7+B518)</f>
        <v>19722.037970835354</v>
      </c>
      <c r="C520">
        <f t="shared" si="46"/>
        <v>152.64780487804819</v>
      </c>
      <c r="D520">
        <f t="shared" si="48"/>
        <v>246.10590887669241</v>
      </c>
      <c r="E520">
        <f>MIN(VLOOKUP(C519,Gearing!$A$2:$G$7,2,TRUE)+1,5)</f>
        <v>5</v>
      </c>
      <c r="F520">
        <f>Misc!$B$4*Misc!$B$5*VLOOKUP(E520,Gearing!$B$2:$G$7,5,FALSE)/Misc!$B$2</f>
        <v>8966220.9668758679</v>
      </c>
      <c r="G520">
        <f t="shared" si="49"/>
        <v>12.254706247287935</v>
      </c>
      <c r="H520">
        <f t="shared" si="50"/>
        <v>341.46341463414501</v>
      </c>
    </row>
    <row r="521" spans="1:8" x14ac:dyDescent="0.25">
      <c r="A521">
        <f t="shared" si="47"/>
        <v>129.5</v>
      </c>
      <c r="B521">
        <f>MIN((F520-$K$5*B519+$K$6*B520)/$K$7,2*$K$1*Gearing!$A$7+B519)</f>
        <v>19767.890731707263</v>
      </c>
      <c r="C521">
        <f t="shared" si="46"/>
        <v>152.64780487804819</v>
      </c>
      <c r="D521">
        <f t="shared" si="48"/>
        <v>-246.10590887669241</v>
      </c>
      <c r="E521">
        <f>MIN(VLOOKUP(C520,Gearing!$A$2:$G$7,2,TRUE)+1,5)</f>
        <v>5</v>
      </c>
      <c r="F521">
        <f>Misc!$B$4*Misc!$B$5*VLOOKUP(E521,Gearing!$B$2:$G$7,5,FALSE)/Misc!$B$2</f>
        <v>8966220.9668758679</v>
      </c>
      <c r="G521">
        <f t="shared" si="49"/>
        <v>12.283197831978287</v>
      </c>
      <c r="H521">
        <f t="shared" si="50"/>
        <v>341.46341463414501</v>
      </c>
    </row>
    <row r="522" spans="1:8" x14ac:dyDescent="0.25">
      <c r="A522">
        <f t="shared" si="47"/>
        <v>129.75</v>
      </c>
      <c r="B522">
        <f>MIN((F521-$K$5*B520+$K$6*B521)/$K$7,2*$K$1*Gearing!$A$7+B520)</f>
        <v>19798.361873274378</v>
      </c>
      <c r="C522">
        <f t="shared" si="46"/>
        <v>152.64780487804819</v>
      </c>
      <c r="D522">
        <f t="shared" si="48"/>
        <v>246.10590887669241</v>
      </c>
      <c r="E522">
        <f>MIN(VLOOKUP(C521,Gearing!$A$2:$G$7,2,TRUE)+1,5)</f>
        <v>5</v>
      </c>
      <c r="F522">
        <f>Misc!$B$4*Misc!$B$5*VLOOKUP(E522,Gearing!$B$2:$G$7,5,FALSE)/Misc!$B$2</f>
        <v>8966220.9668758679</v>
      </c>
      <c r="G522">
        <f t="shared" si="49"/>
        <v>12.302131721542677</v>
      </c>
      <c r="H522">
        <f t="shared" si="50"/>
        <v>341.46341463414501</v>
      </c>
    </row>
    <row r="523" spans="1:8" x14ac:dyDescent="0.25">
      <c r="A523">
        <f t="shared" si="47"/>
        <v>130</v>
      </c>
      <c r="B523">
        <f>MIN((F522-$K$5*B521+$K$6*B522)/$K$7,2*$K$1*Gearing!$A$7+B521)</f>
        <v>19844.214634146287</v>
      </c>
      <c r="C523">
        <f t="shared" si="46"/>
        <v>152.64780487804819</v>
      </c>
      <c r="D523">
        <f t="shared" si="48"/>
        <v>-246.10590887669241</v>
      </c>
      <c r="E523">
        <f>MIN(VLOOKUP(C522,Gearing!$A$2:$G$7,2,TRUE)+1,5)</f>
        <v>5</v>
      </c>
      <c r="F523">
        <f>Misc!$B$4*Misc!$B$5*VLOOKUP(E523,Gearing!$B$2:$G$7,5,FALSE)/Misc!$B$2</f>
        <v>8966220.9668758679</v>
      </c>
      <c r="G523">
        <f t="shared" si="49"/>
        <v>12.330623306233029</v>
      </c>
      <c r="H523">
        <f t="shared" si="50"/>
        <v>341.46341463414501</v>
      </c>
    </row>
    <row r="524" spans="1:8" x14ac:dyDescent="0.25">
      <c r="A524">
        <f t="shared" si="47"/>
        <v>130.25</v>
      </c>
      <c r="B524">
        <f>MIN((F523-$K$5*B522+$K$6*B523)/$K$7,2*$K$1*Gearing!$A$7+B522)</f>
        <v>19874.685775713402</v>
      </c>
      <c r="C524">
        <f t="shared" si="46"/>
        <v>152.64780487804819</v>
      </c>
      <c r="D524">
        <f t="shared" si="48"/>
        <v>246.10590887669241</v>
      </c>
      <c r="E524">
        <f>MIN(VLOOKUP(C523,Gearing!$A$2:$G$7,2,TRUE)+1,5)</f>
        <v>5</v>
      </c>
      <c r="F524">
        <f>Misc!$B$4*Misc!$B$5*VLOOKUP(E524,Gearing!$B$2:$G$7,5,FALSE)/Misc!$B$2</f>
        <v>8966220.9668758679</v>
      </c>
      <c r="G524">
        <f t="shared" si="49"/>
        <v>12.34955719579742</v>
      </c>
      <c r="H524">
        <f t="shared" si="50"/>
        <v>341.46341463414501</v>
      </c>
    </row>
    <row r="525" spans="1:8" x14ac:dyDescent="0.25">
      <c r="A525">
        <f t="shared" si="47"/>
        <v>130.5</v>
      </c>
      <c r="B525">
        <f>MIN((F524-$K$5*B523+$K$6*B524)/$K$7,2*$K$1*Gearing!$A$7+B523)</f>
        <v>19920.538536585311</v>
      </c>
      <c r="C525">
        <f t="shared" si="46"/>
        <v>152.64780487804819</v>
      </c>
      <c r="D525">
        <f t="shared" si="48"/>
        <v>-246.10590887669241</v>
      </c>
      <c r="E525">
        <f>MIN(VLOOKUP(C524,Gearing!$A$2:$G$7,2,TRUE)+1,5)</f>
        <v>5</v>
      </c>
      <c r="F525">
        <f>Misc!$B$4*Misc!$B$5*VLOOKUP(E525,Gearing!$B$2:$G$7,5,FALSE)/Misc!$B$2</f>
        <v>8966220.9668758679</v>
      </c>
      <c r="G525">
        <f t="shared" si="49"/>
        <v>12.37804878048777</v>
      </c>
      <c r="H525">
        <f t="shared" si="50"/>
        <v>341.46341463414501</v>
      </c>
    </row>
    <row r="526" spans="1:8" x14ac:dyDescent="0.25">
      <c r="A526">
        <f t="shared" si="47"/>
        <v>130.75</v>
      </c>
      <c r="B526">
        <f>MIN((F525-$K$5*B524+$K$6*B525)/$K$7,2*$K$1*Gearing!$A$7+B524)</f>
        <v>19951.009678152426</v>
      </c>
      <c r="C526">
        <f t="shared" si="46"/>
        <v>152.64780487804819</v>
      </c>
      <c r="D526">
        <f t="shared" si="48"/>
        <v>246.10590887669241</v>
      </c>
      <c r="E526">
        <f>MIN(VLOOKUP(C525,Gearing!$A$2:$G$7,2,TRUE)+1,5)</f>
        <v>5</v>
      </c>
      <c r="F526">
        <f>Misc!$B$4*Misc!$B$5*VLOOKUP(E526,Gearing!$B$2:$G$7,5,FALSE)/Misc!$B$2</f>
        <v>8966220.9668758679</v>
      </c>
      <c r="G526">
        <f t="shared" si="49"/>
        <v>12.396982670052161</v>
      </c>
      <c r="H526">
        <f t="shared" si="50"/>
        <v>341.46341463414501</v>
      </c>
    </row>
    <row r="527" spans="1:8" x14ac:dyDescent="0.25">
      <c r="A527">
        <f t="shared" si="47"/>
        <v>131</v>
      </c>
      <c r="B527">
        <f>MIN((F526-$K$5*B525+$K$6*B526)/$K$7,2*$K$1*Gearing!$A$7+B525)</f>
        <v>19996.862439024335</v>
      </c>
      <c r="C527">
        <f t="shared" si="46"/>
        <v>152.64780487804819</v>
      </c>
      <c r="D527">
        <f t="shared" si="48"/>
        <v>-246.10590887669241</v>
      </c>
      <c r="E527">
        <f>MIN(VLOOKUP(C526,Gearing!$A$2:$G$7,2,TRUE)+1,5)</f>
        <v>5</v>
      </c>
      <c r="F527">
        <f>Misc!$B$4*Misc!$B$5*VLOOKUP(E527,Gearing!$B$2:$G$7,5,FALSE)/Misc!$B$2</f>
        <v>8966220.9668758679</v>
      </c>
      <c r="G527">
        <f t="shared" si="49"/>
        <v>12.425474254742513</v>
      </c>
      <c r="H527">
        <f t="shared" si="50"/>
        <v>341.46341463414501</v>
      </c>
    </row>
    <row r="528" spans="1:8" x14ac:dyDescent="0.25">
      <c r="A528">
        <f t="shared" si="47"/>
        <v>131.25</v>
      </c>
      <c r="B528">
        <f>MIN((F527-$K$5*B526+$K$6*B527)/$K$7,2*$K$1*Gearing!$A$7+B526)</f>
        <v>20027.33358059145</v>
      </c>
      <c r="C528">
        <f t="shared" si="46"/>
        <v>152.64780487804819</v>
      </c>
      <c r="D528">
        <f t="shared" si="48"/>
        <v>246.10590887669241</v>
      </c>
      <c r="E528">
        <f>MIN(VLOOKUP(C527,Gearing!$A$2:$G$7,2,TRUE)+1,5)</f>
        <v>5</v>
      </c>
      <c r="F528">
        <f>Misc!$B$4*Misc!$B$5*VLOOKUP(E528,Gearing!$B$2:$G$7,5,FALSE)/Misc!$B$2</f>
        <v>8966220.9668758679</v>
      </c>
      <c r="G528">
        <f t="shared" si="49"/>
        <v>12.444408144306903</v>
      </c>
      <c r="H528">
        <f t="shared" si="50"/>
        <v>341.46341463414501</v>
      </c>
    </row>
    <row r="529" spans="1:8" x14ac:dyDescent="0.25">
      <c r="A529">
        <f t="shared" si="47"/>
        <v>131.5</v>
      </c>
      <c r="B529">
        <f>MIN((F528-$K$5*B527+$K$6*B528)/$K$7,2*$K$1*Gearing!$A$7+B527)</f>
        <v>20073.186341463359</v>
      </c>
      <c r="C529">
        <f t="shared" si="46"/>
        <v>152.64780487804819</v>
      </c>
      <c r="D529">
        <f t="shared" si="48"/>
        <v>-246.10590887669241</v>
      </c>
      <c r="E529">
        <f>MIN(VLOOKUP(C528,Gearing!$A$2:$G$7,2,TRUE)+1,5)</f>
        <v>5</v>
      </c>
      <c r="F529">
        <f>Misc!$B$4*Misc!$B$5*VLOOKUP(E529,Gearing!$B$2:$G$7,5,FALSE)/Misc!$B$2</f>
        <v>8966220.9668758679</v>
      </c>
      <c r="G529">
        <f t="shared" si="49"/>
        <v>12.472899728997255</v>
      </c>
      <c r="H529">
        <f t="shared" si="50"/>
        <v>341.46341463414501</v>
      </c>
    </row>
    <row r="530" spans="1:8" x14ac:dyDescent="0.25">
      <c r="A530">
        <f t="shared" si="47"/>
        <v>131.75</v>
      </c>
      <c r="B530">
        <f>MIN((F529-$K$5*B528+$K$6*B529)/$K$7,2*$K$1*Gearing!$A$7+B528)</f>
        <v>20103.657483030474</v>
      </c>
      <c r="C530">
        <f t="shared" si="46"/>
        <v>152.64780487804819</v>
      </c>
      <c r="D530">
        <f t="shared" si="48"/>
        <v>246.10590887669241</v>
      </c>
      <c r="E530">
        <f>MIN(VLOOKUP(C529,Gearing!$A$2:$G$7,2,TRUE)+1,5)</f>
        <v>5</v>
      </c>
      <c r="F530">
        <f>Misc!$B$4*Misc!$B$5*VLOOKUP(E530,Gearing!$B$2:$G$7,5,FALSE)/Misc!$B$2</f>
        <v>8966220.9668758679</v>
      </c>
      <c r="G530">
        <f t="shared" si="49"/>
        <v>12.491833618561646</v>
      </c>
      <c r="H530">
        <f t="shared" si="50"/>
        <v>341.46341463414501</v>
      </c>
    </row>
    <row r="531" spans="1:8" x14ac:dyDescent="0.25">
      <c r="A531">
        <f t="shared" si="47"/>
        <v>132</v>
      </c>
      <c r="B531">
        <f>MIN((F530-$K$5*B529+$K$6*B530)/$K$7,2*$K$1*Gearing!$A$7+B529)</f>
        <v>20149.510243902383</v>
      </c>
      <c r="C531">
        <f t="shared" si="46"/>
        <v>152.64780487804819</v>
      </c>
      <c r="D531">
        <f t="shared" si="48"/>
        <v>-246.10590887669241</v>
      </c>
      <c r="E531">
        <f>MIN(VLOOKUP(C530,Gearing!$A$2:$G$7,2,TRUE)+1,5)</f>
        <v>5</v>
      </c>
      <c r="F531">
        <f>Misc!$B$4*Misc!$B$5*VLOOKUP(E531,Gearing!$B$2:$G$7,5,FALSE)/Misc!$B$2</f>
        <v>8966220.9668758679</v>
      </c>
      <c r="G531">
        <f t="shared" si="49"/>
        <v>12.520325203251998</v>
      </c>
      <c r="H531">
        <f t="shared" si="50"/>
        <v>341.46341463414501</v>
      </c>
    </row>
    <row r="532" spans="1:8" x14ac:dyDescent="0.25">
      <c r="A532">
        <f t="shared" si="47"/>
        <v>132.25</v>
      </c>
      <c r="B532">
        <f>MIN((F531-$K$5*B530+$K$6*B531)/$K$7,2*$K$1*Gearing!$A$7+B530)</f>
        <v>20179.981385469498</v>
      </c>
      <c r="C532">
        <f t="shared" si="46"/>
        <v>152.64780487804819</v>
      </c>
      <c r="D532">
        <f t="shared" si="48"/>
        <v>246.10590887669241</v>
      </c>
      <c r="E532">
        <f>MIN(VLOOKUP(C531,Gearing!$A$2:$G$7,2,TRUE)+1,5)</f>
        <v>5</v>
      </c>
      <c r="F532">
        <f>Misc!$B$4*Misc!$B$5*VLOOKUP(E532,Gearing!$B$2:$G$7,5,FALSE)/Misc!$B$2</f>
        <v>8966220.9668758679</v>
      </c>
      <c r="G532">
        <f t="shared" si="49"/>
        <v>12.539259092816391</v>
      </c>
      <c r="H532">
        <f t="shared" si="50"/>
        <v>341.46341463414501</v>
      </c>
    </row>
    <row r="533" spans="1:8" x14ac:dyDescent="0.25">
      <c r="A533">
        <f t="shared" si="47"/>
        <v>132.5</v>
      </c>
      <c r="B533">
        <f>MIN((F532-$K$5*B531+$K$6*B532)/$K$7,2*$K$1*Gearing!$A$7+B531)</f>
        <v>20225.834146341407</v>
      </c>
      <c r="C533">
        <f t="shared" si="46"/>
        <v>152.64780487804819</v>
      </c>
      <c r="D533">
        <f t="shared" si="48"/>
        <v>-246.10590887669241</v>
      </c>
      <c r="E533">
        <f>MIN(VLOOKUP(C532,Gearing!$A$2:$G$7,2,TRUE)+1,5)</f>
        <v>5</v>
      </c>
      <c r="F533">
        <f>Misc!$B$4*Misc!$B$5*VLOOKUP(E533,Gearing!$B$2:$G$7,5,FALSE)/Misc!$B$2</f>
        <v>8966220.9668758679</v>
      </c>
      <c r="G533">
        <f t="shared" si="49"/>
        <v>12.567750677506739</v>
      </c>
      <c r="H533">
        <f t="shared" si="50"/>
        <v>341.46341463414501</v>
      </c>
    </row>
    <row r="534" spans="1:8" x14ac:dyDescent="0.25">
      <c r="A534">
        <f t="shared" si="47"/>
        <v>132.75</v>
      </c>
      <c r="B534">
        <f>MIN((F533-$K$5*B532+$K$6*B533)/$K$7,2*$K$1*Gearing!$A$7+B532)</f>
        <v>20256.305287908523</v>
      </c>
      <c r="C534">
        <f t="shared" si="46"/>
        <v>152.64780487804819</v>
      </c>
      <c r="D534">
        <f t="shared" si="48"/>
        <v>246.10590887669241</v>
      </c>
      <c r="E534">
        <f>MIN(VLOOKUP(C533,Gearing!$A$2:$G$7,2,TRUE)+1,5)</f>
        <v>5</v>
      </c>
      <c r="F534">
        <f>Misc!$B$4*Misc!$B$5*VLOOKUP(E534,Gearing!$B$2:$G$7,5,FALSE)/Misc!$B$2</f>
        <v>8966220.9668758679</v>
      </c>
      <c r="G534">
        <f t="shared" si="49"/>
        <v>12.586684567071131</v>
      </c>
      <c r="H534">
        <f t="shared" si="50"/>
        <v>341.46341463414501</v>
      </c>
    </row>
    <row r="535" spans="1:8" x14ac:dyDescent="0.25">
      <c r="A535">
        <f t="shared" si="47"/>
        <v>133</v>
      </c>
      <c r="B535">
        <f>MIN((F534-$K$5*B533+$K$6*B534)/$K$7,2*$K$1*Gearing!$A$7+B533)</f>
        <v>20302.158048780431</v>
      </c>
      <c r="C535">
        <f t="shared" ref="C535:C598" si="51">(B536-B534)/2/$K$1</f>
        <v>152.64780487804819</v>
      </c>
      <c r="D535">
        <f t="shared" si="48"/>
        <v>-246.10590887669241</v>
      </c>
      <c r="E535">
        <f>MIN(VLOOKUP(C534,Gearing!$A$2:$G$7,2,TRUE)+1,5)</f>
        <v>5</v>
      </c>
      <c r="F535">
        <f>Misc!$B$4*Misc!$B$5*VLOOKUP(E535,Gearing!$B$2:$G$7,5,FALSE)/Misc!$B$2</f>
        <v>8966220.9668758679</v>
      </c>
      <c r="G535">
        <f t="shared" si="49"/>
        <v>12.615176151761483</v>
      </c>
      <c r="H535">
        <f t="shared" si="50"/>
        <v>341.46341463414501</v>
      </c>
    </row>
    <row r="536" spans="1:8" x14ac:dyDescent="0.25">
      <c r="A536">
        <f t="shared" si="47"/>
        <v>133.25</v>
      </c>
      <c r="B536">
        <f>MIN((F535-$K$5*B534+$K$6*B535)/$K$7,2*$K$1*Gearing!$A$7+B534)</f>
        <v>20332.629190347547</v>
      </c>
      <c r="C536">
        <f t="shared" si="51"/>
        <v>152.64780487804819</v>
      </c>
      <c r="D536">
        <f t="shared" si="48"/>
        <v>246.10590887669241</v>
      </c>
      <c r="E536">
        <f>MIN(VLOOKUP(C535,Gearing!$A$2:$G$7,2,TRUE)+1,5)</f>
        <v>5</v>
      </c>
      <c r="F536">
        <f>Misc!$B$4*Misc!$B$5*VLOOKUP(E536,Gearing!$B$2:$G$7,5,FALSE)/Misc!$B$2</f>
        <v>8966220.9668758679</v>
      </c>
      <c r="G536">
        <f t="shared" si="49"/>
        <v>12.634110041325874</v>
      </c>
      <c r="H536">
        <f t="shared" si="50"/>
        <v>341.46341463414501</v>
      </c>
    </row>
    <row r="537" spans="1:8" x14ac:dyDescent="0.25">
      <c r="A537">
        <f t="shared" si="47"/>
        <v>133.5</v>
      </c>
      <c r="B537">
        <f>MIN((F536-$K$5*B535+$K$6*B536)/$K$7,2*$K$1*Gearing!$A$7+B535)</f>
        <v>20378.481951219455</v>
      </c>
      <c r="C537">
        <f t="shared" si="51"/>
        <v>152.64780487804819</v>
      </c>
      <c r="D537">
        <f t="shared" si="48"/>
        <v>-246.10590887669241</v>
      </c>
      <c r="E537">
        <f>MIN(VLOOKUP(C536,Gearing!$A$2:$G$7,2,TRUE)+1,5)</f>
        <v>5</v>
      </c>
      <c r="F537">
        <f>Misc!$B$4*Misc!$B$5*VLOOKUP(E537,Gearing!$B$2:$G$7,5,FALSE)/Misc!$B$2</f>
        <v>8966220.9668758679</v>
      </c>
      <c r="G537">
        <f t="shared" si="49"/>
        <v>12.662601626016226</v>
      </c>
      <c r="H537">
        <f t="shared" si="50"/>
        <v>341.46341463414501</v>
      </c>
    </row>
    <row r="538" spans="1:8" x14ac:dyDescent="0.25">
      <c r="A538">
        <f t="shared" si="47"/>
        <v>133.75</v>
      </c>
      <c r="B538">
        <f>MIN((F537-$K$5*B536+$K$6*B537)/$K$7,2*$K$1*Gearing!$A$7+B536)</f>
        <v>20408.953092786571</v>
      </c>
      <c r="C538">
        <f t="shared" si="51"/>
        <v>152.64780487804819</v>
      </c>
      <c r="D538">
        <f t="shared" si="48"/>
        <v>246.10590887669241</v>
      </c>
      <c r="E538">
        <f>MIN(VLOOKUP(C537,Gearing!$A$2:$G$7,2,TRUE)+1,5)</f>
        <v>5</v>
      </c>
      <c r="F538">
        <f>Misc!$B$4*Misc!$B$5*VLOOKUP(E538,Gearing!$B$2:$G$7,5,FALSE)/Misc!$B$2</f>
        <v>8966220.9668758679</v>
      </c>
      <c r="G538">
        <f t="shared" si="49"/>
        <v>12.681535515580617</v>
      </c>
      <c r="H538">
        <f t="shared" si="50"/>
        <v>341.46341463414501</v>
      </c>
    </row>
    <row r="539" spans="1:8" x14ac:dyDescent="0.25">
      <c r="A539">
        <f t="shared" si="47"/>
        <v>134</v>
      </c>
      <c r="B539">
        <f>MIN((F538-$K$5*B537+$K$6*B538)/$K$7,2*$K$1*Gearing!$A$7+B537)</f>
        <v>20454.805853658479</v>
      </c>
      <c r="C539">
        <f t="shared" si="51"/>
        <v>152.64780487804819</v>
      </c>
      <c r="D539">
        <f t="shared" si="48"/>
        <v>-246.10590887669241</v>
      </c>
      <c r="E539">
        <f>MIN(VLOOKUP(C538,Gearing!$A$2:$G$7,2,TRUE)+1,5)</f>
        <v>5</v>
      </c>
      <c r="F539">
        <f>Misc!$B$4*Misc!$B$5*VLOOKUP(E539,Gearing!$B$2:$G$7,5,FALSE)/Misc!$B$2</f>
        <v>8966220.9668758679</v>
      </c>
      <c r="G539">
        <f t="shared" si="49"/>
        <v>12.710027100270967</v>
      </c>
      <c r="H539">
        <f t="shared" si="50"/>
        <v>341.46341463414501</v>
      </c>
    </row>
    <row r="540" spans="1:8" x14ac:dyDescent="0.25">
      <c r="A540">
        <f t="shared" si="47"/>
        <v>134.25</v>
      </c>
      <c r="B540">
        <f>MIN((F539-$K$5*B538+$K$6*B539)/$K$7,2*$K$1*Gearing!$A$7+B538)</f>
        <v>20485.276995225595</v>
      </c>
      <c r="C540">
        <f t="shared" si="51"/>
        <v>152.64780487804819</v>
      </c>
      <c r="D540">
        <f t="shared" si="48"/>
        <v>246.10590887669241</v>
      </c>
      <c r="E540">
        <f>MIN(VLOOKUP(C539,Gearing!$A$2:$G$7,2,TRUE)+1,5)</f>
        <v>5</v>
      </c>
      <c r="F540">
        <f>Misc!$B$4*Misc!$B$5*VLOOKUP(E540,Gearing!$B$2:$G$7,5,FALSE)/Misc!$B$2</f>
        <v>8966220.9668758679</v>
      </c>
      <c r="G540">
        <f t="shared" si="49"/>
        <v>12.728960989835358</v>
      </c>
      <c r="H540">
        <f t="shared" si="50"/>
        <v>341.46341463414501</v>
      </c>
    </row>
    <row r="541" spans="1:8" x14ac:dyDescent="0.25">
      <c r="A541">
        <f t="shared" si="47"/>
        <v>134.5</v>
      </c>
      <c r="B541">
        <f>MIN((F540-$K$5*B539+$K$6*B540)/$K$7,2*$K$1*Gearing!$A$7+B539)</f>
        <v>20531.129756097504</v>
      </c>
      <c r="C541">
        <f t="shared" si="51"/>
        <v>152.64780487804819</v>
      </c>
      <c r="D541">
        <f t="shared" si="48"/>
        <v>-246.10590887669241</v>
      </c>
      <c r="E541">
        <f>MIN(VLOOKUP(C540,Gearing!$A$2:$G$7,2,TRUE)+1,5)</f>
        <v>5</v>
      </c>
      <c r="F541">
        <f>Misc!$B$4*Misc!$B$5*VLOOKUP(E541,Gearing!$B$2:$G$7,5,FALSE)/Misc!$B$2</f>
        <v>8966220.9668758679</v>
      </c>
      <c r="G541">
        <f t="shared" si="49"/>
        <v>12.757452574525709</v>
      </c>
      <c r="H541">
        <f t="shared" si="50"/>
        <v>341.46341463414501</v>
      </c>
    </row>
    <row r="542" spans="1:8" x14ac:dyDescent="0.25">
      <c r="A542">
        <f t="shared" si="47"/>
        <v>134.75</v>
      </c>
      <c r="B542">
        <f>MIN((F541-$K$5*B540+$K$6*B541)/$K$7,2*$K$1*Gearing!$A$7+B540)</f>
        <v>20561.600897664619</v>
      </c>
      <c r="C542">
        <f t="shared" si="51"/>
        <v>152.64780487804819</v>
      </c>
      <c r="D542">
        <f t="shared" si="48"/>
        <v>246.10590887669241</v>
      </c>
      <c r="E542">
        <f>MIN(VLOOKUP(C541,Gearing!$A$2:$G$7,2,TRUE)+1,5)</f>
        <v>5</v>
      </c>
      <c r="F542">
        <f>Misc!$B$4*Misc!$B$5*VLOOKUP(E542,Gearing!$B$2:$G$7,5,FALSE)/Misc!$B$2</f>
        <v>8966220.9668758679</v>
      </c>
      <c r="G542">
        <f t="shared" si="49"/>
        <v>12.7763864640901</v>
      </c>
      <c r="H542">
        <f t="shared" si="50"/>
        <v>341.46341463414501</v>
      </c>
    </row>
    <row r="543" spans="1:8" x14ac:dyDescent="0.25">
      <c r="A543">
        <f t="shared" si="47"/>
        <v>135</v>
      </c>
      <c r="B543">
        <f>MIN((F542-$K$5*B541+$K$6*B542)/$K$7,2*$K$1*Gearing!$A$7+B541)</f>
        <v>20607.453658536528</v>
      </c>
      <c r="C543">
        <f t="shared" si="51"/>
        <v>152.64780487804819</v>
      </c>
      <c r="D543">
        <f t="shared" si="48"/>
        <v>-246.10590887669241</v>
      </c>
      <c r="E543">
        <f>MIN(VLOOKUP(C542,Gearing!$A$2:$G$7,2,TRUE)+1,5)</f>
        <v>5</v>
      </c>
      <c r="F543">
        <f>Misc!$B$4*Misc!$B$5*VLOOKUP(E543,Gearing!$B$2:$G$7,5,FALSE)/Misc!$B$2</f>
        <v>8966220.9668758679</v>
      </c>
      <c r="G543">
        <f t="shared" si="49"/>
        <v>12.804878048780452</v>
      </c>
      <c r="H543">
        <f t="shared" si="50"/>
        <v>341.46341463414501</v>
      </c>
    </row>
    <row r="544" spans="1:8" x14ac:dyDescent="0.25">
      <c r="A544">
        <f t="shared" si="47"/>
        <v>135.25</v>
      </c>
      <c r="B544">
        <f>MIN((F543-$K$5*B542+$K$6*B543)/$K$7,2*$K$1*Gearing!$A$7+B542)</f>
        <v>20637.924800103643</v>
      </c>
      <c r="C544">
        <f t="shared" si="51"/>
        <v>152.64780487804819</v>
      </c>
      <c r="D544">
        <f t="shared" si="48"/>
        <v>246.10590887669241</v>
      </c>
      <c r="E544">
        <f>MIN(VLOOKUP(C543,Gearing!$A$2:$G$7,2,TRUE)+1,5)</f>
        <v>5</v>
      </c>
      <c r="F544">
        <f>Misc!$B$4*Misc!$B$5*VLOOKUP(E544,Gearing!$B$2:$G$7,5,FALSE)/Misc!$B$2</f>
        <v>8966220.9668758679</v>
      </c>
      <c r="G544">
        <f t="shared" si="49"/>
        <v>12.823811938344843</v>
      </c>
      <c r="H544">
        <f t="shared" si="50"/>
        <v>341.46341463414501</v>
      </c>
    </row>
    <row r="545" spans="1:8" x14ac:dyDescent="0.25">
      <c r="A545">
        <f t="shared" si="47"/>
        <v>135.5</v>
      </c>
      <c r="B545">
        <f>MIN((F544-$K$5*B543+$K$6*B544)/$K$7,2*$K$1*Gearing!$A$7+B543)</f>
        <v>20683.777560975552</v>
      </c>
      <c r="C545">
        <f t="shared" si="51"/>
        <v>152.64780487804819</v>
      </c>
      <c r="D545">
        <f t="shared" si="48"/>
        <v>-246.10590887669241</v>
      </c>
      <c r="E545">
        <f>MIN(VLOOKUP(C544,Gearing!$A$2:$G$7,2,TRUE)+1,5)</f>
        <v>5</v>
      </c>
      <c r="F545">
        <f>Misc!$B$4*Misc!$B$5*VLOOKUP(E545,Gearing!$B$2:$G$7,5,FALSE)/Misc!$B$2</f>
        <v>8966220.9668758679</v>
      </c>
      <c r="G545">
        <f t="shared" si="49"/>
        <v>12.852303523035195</v>
      </c>
      <c r="H545">
        <f t="shared" si="50"/>
        <v>341.46341463414501</v>
      </c>
    </row>
    <row r="546" spans="1:8" x14ac:dyDescent="0.25">
      <c r="A546">
        <f t="shared" si="47"/>
        <v>135.75</v>
      </c>
      <c r="B546">
        <f>MIN((F545-$K$5*B544+$K$6*B545)/$K$7,2*$K$1*Gearing!$A$7+B544)</f>
        <v>20714.248702542667</v>
      </c>
      <c r="C546">
        <f t="shared" si="51"/>
        <v>152.64780487804819</v>
      </c>
      <c r="D546">
        <f t="shared" si="48"/>
        <v>246.10590887669241</v>
      </c>
      <c r="E546">
        <f>MIN(VLOOKUP(C545,Gearing!$A$2:$G$7,2,TRUE)+1,5)</f>
        <v>5</v>
      </c>
      <c r="F546">
        <f>Misc!$B$4*Misc!$B$5*VLOOKUP(E546,Gearing!$B$2:$G$7,5,FALSE)/Misc!$B$2</f>
        <v>8966220.9668758679</v>
      </c>
      <c r="G546">
        <f t="shared" si="49"/>
        <v>12.871237412599584</v>
      </c>
      <c r="H546">
        <f t="shared" si="50"/>
        <v>341.46341463414501</v>
      </c>
    </row>
    <row r="547" spans="1:8" x14ac:dyDescent="0.25">
      <c r="A547">
        <f t="shared" si="47"/>
        <v>136</v>
      </c>
      <c r="B547">
        <f>MIN((F546-$K$5*B545+$K$6*B546)/$K$7,2*$K$1*Gearing!$A$7+B545)</f>
        <v>20760.101463414576</v>
      </c>
      <c r="C547">
        <f t="shared" si="51"/>
        <v>152.64780487804819</v>
      </c>
      <c r="D547">
        <f t="shared" si="48"/>
        <v>-246.10590887669241</v>
      </c>
      <c r="E547">
        <f>MIN(VLOOKUP(C546,Gearing!$A$2:$G$7,2,TRUE)+1,5)</f>
        <v>5</v>
      </c>
      <c r="F547">
        <f>Misc!$B$4*Misc!$B$5*VLOOKUP(E547,Gearing!$B$2:$G$7,5,FALSE)/Misc!$B$2</f>
        <v>8966220.9668758679</v>
      </c>
      <c r="G547">
        <f t="shared" si="49"/>
        <v>12.899728997289936</v>
      </c>
      <c r="H547">
        <f t="shared" si="50"/>
        <v>341.46341463414501</v>
      </c>
    </row>
    <row r="548" spans="1:8" x14ac:dyDescent="0.25">
      <c r="A548">
        <f t="shared" ref="A548:A611" si="52">A547+$K$1</f>
        <v>136.25</v>
      </c>
      <c r="B548">
        <f>MIN((F547-$K$5*B546+$K$6*B547)/$K$7,2*$K$1*Gearing!$A$7+B546)</f>
        <v>20790.572604981691</v>
      </c>
      <c r="C548">
        <f t="shared" si="51"/>
        <v>152.64780487804819</v>
      </c>
      <c r="D548">
        <f t="shared" ref="D548:D611" si="53">(B549-2*B548+B547)/$K$1^2</f>
        <v>246.10590887669241</v>
      </c>
      <c r="E548">
        <f>MIN(VLOOKUP(C547,Gearing!$A$2:$G$7,2,TRUE)+1,5)</f>
        <v>5</v>
      </c>
      <c r="F548">
        <f>Misc!$B$4*Misc!$B$5*VLOOKUP(E548,Gearing!$B$2:$G$7,5,FALSE)/Misc!$B$2</f>
        <v>8966220.9668758679</v>
      </c>
      <c r="G548">
        <f t="shared" ref="G548:G611" si="54">CONVERT(B548,$B$1,$G$1)</f>
        <v>12.918662886854328</v>
      </c>
      <c r="H548">
        <f t="shared" ref="H548:H611" si="55">CONVERT(C548,$C$1,$H$1)</f>
        <v>341.46341463414501</v>
      </c>
    </row>
    <row r="549" spans="1:8" x14ac:dyDescent="0.25">
      <c r="A549">
        <f t="shared" si="52"/>
        <v>136.5</v>
      </c>
      <c r="B549">
        <f>MIN((F548-$K$5*B547+$K$6*B548)/$K$7,2*$K$1*Gearing!$A$7+B547)</f>
        <v>20836.4253658536</v>
      </c>
      <c r="C549">
        <f t="shared" si="51"/>
        <v>152.64780487804819</v>
      </c>
      <c r="D549">
        <f t="shared" si="53"/>
        <v>-246.10590887669241</v>
      </c>
      <c r="E549">
        <f>MIN(VLOOKUP(C548,Gearing!$A$2:$G$7,2,TRUE)+1,5)</f>
        <v>5</v>
      </c>
      <c r="F549">
        <f>Misc!$B$4*Misc!$B$5*VLOOKUP(E549,Gearing!$B$2:$G$7,5,FALSE)/Misc!$B$2</f>
        <v>8966220.9668758679</v>
      </c>
      <c r="G549">
        <f t="shared" si="54"/>
        <v>12.947154471544678</v>
      </c>
      <c r="H549">
        <f t="shared" si="55"/>
        <v>341.46341463414501</v>
      </c>
    </row>
    <row r="550" spans="1:8" x14ac:dyDescent="0.25">
      <c r="A550">
        <f t="shared" si="52"/>
        <v>136.75</v>
      </c>
      <c r="B550">
        <f>MIN((F549-$K$5*B548+$K$6*B549)/$K$7,2*$K$1*Gearing!$A$7+B548)</f>
        <v>20866.896507420715</v>
      </c>
      <c r="C550">
        <f t="shared" si="51"/>
        <v>152.64780487804819</v>
      </c>
      <c r="D550">
        <f t="shared" si="53"/>
        <v>246.10590887669241</v>
      </c>
      <c r="E550">
        <f>MIN(VLOOKUP(C549,Gearing!$A$2:$G$7,2,TRUE)+1,5)</f>
        <v>5</v>
      </c>
      <c r="F550">
        <f>Misc!$B$4*Misc!$B$5*VLOOKUP(E550,Gearing!$B$2:$G$7,5,FALSE)/Misc!$B$2</f>
        <v>8966220.9668758679</v>
      </c>
      <c r="G550">
        <f t="shared" si="54"/>
        <v>12.966088361109071</v>
      </c>
      <c r="H550">
        <f t="shared" si="55"/>
        <v>341.46341463414501</v>
      </c>
    </row>
    <row r="551" spans="1:8" x14ac:dyDescent="0.25">
      <c r="A551">
        <f t="shared" si="52"/>
        <v>137</v>
      </c>
      <c r="B551">
        <f>MIN((F550-$K$5*B549+$K$6*B550)/$K$7,2*$K$1*Gearing!$A$7+B549)</f>
        <v>20912.749268292624</v>
      </c>
      <c r="C551">
        <f t="shared" si="51"/>
        <v>152.64780487804819</v>
      </c>
      <c r="D551">
        <f t="shared" si="53"/>
        <v>-246.10590887669241</v>
      </c>
      <c r="E551">
        <f>MIN(VLOOKUP(C550,Gearing!$A$2:$G$7,2,TRUE)+1,5)</f>
        <v>5</v>
      </c>
      <c r="F551">
        <f>Misc!$B$4*Misc!$B$5*VLOOKUP(E551,Gearing!$B$2:$G$7,5,FALSE)/Misc!$B$2</f>
        <v>8966220.9668758679</v>
      </c>
      <c r="G551">
        <f t="shared" si="54"/>
        <v>12.994579945799423</v>
      </c>
      <c r="H551">
        <f t="shared" si="55"/>
        <v>341.46341463414501</v>
      </c>
    </row>
    <row r="552" spans="1:8" x14ac:dyDescent="0.25">
      <c r="A552">
        <f t="shared" si="52"/>
        <v>137.25</v>
      </c>
      <c r="B552">
        <f>MIN((F551-$K$5*B550+$K$6*B551)/$K$7,2*$K$1*Gearing!$A$7+B550)</f>
        <v>20943.220409859739</v>
      </c>
      <c r="C552">
        <f t="shared" si="51"/>
        <v>152.64780487804819</v>
      </c>
      <c r="D552">
        <f t="shared" si="53"/>
        <v>246.10590887669241</v>
      </c>
      <c r="E552">
        <f>MIN(VLOOKUP(C551,Gearing!$A$2:$G$7,2,TRUE)+1,5)</f>
        <v>5</v>
      </c>
      <c r="F552">
        <f>Misc!$B$4*Misc!$B$5*VLOOKUP(E552,Gearing!$B$2:$G$7,5,FALSE)/Misc!$B$2</f>
        <v>8966220.9668758679</v>
      </c>
      <c r="G552">
        <f t="shared" si="54"/>
        <v>13.013513835363813</v>
      </c>
      <c r="H552">
        <f t="shared" si="55"/>
        <v>341.46341463414501</v>
      </c>
    </row>
    <row r="553" spans="1:8" x14ac:dyDescent="0.25">
      <c r="A553">
        <f t="shared" si="52"/>
        <v>137.5</v>
      </c>
      <c r="B553">
        <f>MIN((F552-$K$5*B551+$K$6*B552)/$K$7,2*$K$1*Gearing!$A$7+B551)</f>
        <v>20989.073170731648</v>
      </c>
      <c r="C553">
        <f t="shared" si="51"/>
        <v>152.64780487804819</v>
      </c>
      <c r="D553">
        <f t="shared" si="53"/>
        <v>-246.10590887669241</v>
      </c>
      <c r="E553">
        <f>MIN(VLOOKUP(C552,Gearing!$A$2:$G$7,2,TRUE)+1,5)</f>
        <v>5</v>
      </c>
      <c r="F553">
        <f>Misc!$B$4*Misc!$B$5*VLOOKUP(E553,Gearing!$B$2:$G$7,5,FALSE)/Misc!$B$2</f>
        <v>8966220.9668758679</v>
      </c>
      <c r="G553">
        <f t="shared" si="54"/>
        <v>13.042005420054164</v>
      </c>
      <c r="H553">
        <f t="shared" si="55"/>
        <v>341.46341463414501</v>
      </c>
    </row>
    <row r="554" spans="1:8" x14ac:dyDescent="0.25">
      <c r="A554">
        <f t="shared" si="52"/>
        <v>137.75</v>
      </c>
      <c r="B554">
        <f>MIN((F553-$K$5*B552+$K$6*B553)/$K$7,2*$K$1*Gearing!$A$7+B552)</f>
        <v>21019.544312298764</v>
      </c>
      <c r="C554">
        <f t="shared" si="51"/>
        <v>152.64780487804819</v>
      </c>
      <c r="D554">
        <f t="shared" si="53"/>
        <v>246.10590887669241</v>
      </c>
      <c r="E554">
        <f>MIN(VLOOKUP(C553,Gearing!$A$2:$G$7,2,TRUE)+1,5)</f>
        <v>5</v>
      </c>
      <c r="F554">
        <f>Misc!$B$4*Misc!$B$5*VLOOKUP(E554,Gearing!$B$2:$G$7,5,FALSE)/Misc!$B$2</f>
        <v>8966220.9668758679</v>
      </c>
      <c r="G554">
        <f t="shared" si="54"/>
        <v>13.060939309618554</v>
      </c>
      <c r="H554">
        <f t="shared" si="55"/>
        <v>341.46341463414501</v>
      </c>
    </row>
    <row r="555" spans="1:8" x14ac:dyDescent="0.25">
      <c r="A555">
        <f t="shared" si="52"/>
        <v>138</v>
      </c>
      <c r="B555">
        <f>MIN((F554-$K$5*B553+$K$6*B554)/$K$7,2*$K$1*Gearing!$A$7+B553)</f>
        <v>21065.397073170672</v>
      </c>
      <c r="C555">
        <f t="shared" si="51"/>
        <v>152.64780487804819</v>
      </c>
      <c r="D555">
        <f t="shared" si="53"/>
        <v>-246.10590887669241</v>
      </c>
      <c r="E555">
        <f>MIN(VLOOKUP(C554,Gearing!$A$2:$G$7,2,TRUE)+1,5)</f>
        <v>5</v>
      </c>
      <c r="F555">
        <f>Misc!$B$4*Misc!$B$5*VLOOKUP(E555,Gearing!$B$2:$G$7,5,FALSE)/Misc!$B$2</f>
        <v>8966220.9668758679</v>
      </c>
      <c r="G555">
        <f t="shared" si="54"/>
        <v>13.089430894308906</v>
      </c>
      <c r="H555">
        <f t="shared" si="55"/>
        <v>341.46341463414501</v>
      </c>
    </row>
    <row r="556" spans="1:8" x14ac:dyDescent="0.25">
      <c r="A556">
        <f t="shared" si="52"/>
        <v>138.25</v>
      </c>
      <c r="B556">
        <f>MIN((F555-$K$5*B554+$K$6*B555)/$K$7,2*$K$1*Gearing!$A$7+B554)</f>
        <v>21095.868214737788</v>
      </c>
      <c r="C556">
        <f t="shared" si="51"/>
        <v>152.64780487804819</v>
      </c>
      <c r="D556">
        <f t="shared" si="53"/>
        <v>246.10590887669241</v>
      </c>
      <c r="E556">
        <f>MIN(VLOOKUP(C555,Gearing!$A$2:$G$7,2,TRUE)+1,5)</f>
        <v>5</v>
      </c>
      <c r="F556">
        <f>Misc!$B$4*Misc!$B$5*VLOOKUP(E556,Gearing!$B$2:$G$7,5,FALSE)/Misc!$B$2</f>
        <v>8966220.9668758679</v>
      </c>
      <c r="G556">
        <f t="shared" si="54"/>
        <v>13.108364783873297</v>
      </c>
      <c r="H556">
        <f t="shared" si="55"/>
        <v>341.46341463414501</v>
      </c>
    </row>
    <row r="557" spans="1:8" x14ac:dyDescent="0.25">
      <c r="A557">
        <f t="shared" si="52"/>
        <v>138.5</v>
      </c>
      <c r="B557">
        <f>MIN((F556-$K$5*B555+$K$6*B556)/$K$7,2*$K$1*Gearing!$A$7+B555)</f>
        <v>21141.720975609696</v>
      </c>
      <c r="C557">
        <f t="shared" si="51"/>
        <v>152.64780487804819</v>
      </c>
      <c r="D557">
        <f t="shared" si="53"/>
        <v>-246.10590887669241</v>
      </c>
      <c r="E557">
        <f>MIN(VLOOKUP(C556,Gearing!$A$2:$G$7,2,TRUE)+1,5)</f>
        <v>5</v>
      </c>
      <c r="F557">
        <f>Misc!$B$4*Misc!$B$5*VLOOKUP(E557,Gearing!$B$2:$G$7,5,FALSE)/Misc!$B$2</f>
        <v>8966220.9668758679</v>
      </c>
      <c r="G557">
        <f t="shared" si="54"/>
        <v>13.136856368563649</v>
      </c>
      <c r="H557">
        <f t="shared" si="55"/>
        <v>341.46341463414501</v>
      </c>
    </row>
    <row r="558" spans="1:8" x14ac:dyDescent="0.25">
      <c r="A558">
        <f t="shared" si="52"/>
        <v>138.75</v>
      </c>
      <c r="B558">
        <f>MIN((F557-$K$5*B556+$K$6*B557)/$K$7,2*$K$1*Gearing!$A$7+B556)</f>
        <v>21172.192117176812</v>
      </c>
      <c r="C558">
        <f t="shared" si="51"/>
        <v>152.64780487804819</v>
      </c>
      <c r="D558">
        <f t="shared" si="53"/>
        <v>246.10590887669241</v>
      </c>
      <c r="E558">
        <f>MIN(VLOOKUP(C557,Gearing!$A$2:$G$7,2,TRUE)+1,5)</f>
        <v>5</v>
      </c>
      <c r="F558">
        <f>Misc!$B$4*Misc!$B$5*VLOOKUP(E558,Gearing!$B$2:$G$7,5,FALSE)/Misc!$B$2</f>
        <v>8966220.9668758679</v>
      </c>
      <c r="G558">
        <f t="shared" si="54"/>
        <v>13.155790258128039</v>
      </c>
      <c r="H558">
        <f t="shared" si="55"/>
        <v>341.46341463414501</v>
      </c>
    </row>
    <row r="559" spans="1:8" x14ac:dyDescent="0.25">
      <c r="A559">
        <f t="shared" si="52"/>
        <v>139</v>
      </c>
      <c r="B559">
        <f>MIN((F558-$K$5*B557+$K$6*B558)/$K$7,2*$K$1*Gearing!$A$7+B557)</f>
        <v>21218.04487804872</v>
      </c>
      <c r="C559">
        <f t="shared" si="51"/>
        <v>152.64780487804819</v>
      </c>
      <c r="D559">
        <f t="shared" si="53"/>
        <v>-246.10590887669241</v>
      </c>
      <c r="E559">
        <f>MIN(VLOOKUP(C558,Gearing!$A$2:$G$7,2,TRUE)+1,5)</f>
        <v>5</v>
      </c>
      <c r="F559">
        <f>Misc!$B$4*Misc!$B$5*VLOOKUP(E559,Gearing!$B$2:$G$7,5,FALSE)/Misc!$B$2</f>
        <v>8966220.9668758679</v>
      </c>
      <c r="G559">
        <f t="shared" si="54"/>
        <v>13.184281842818391</v>
      </c>
      <c r="H559">
        <f t="shared" si="55"/>
        <v>341.46341463414501</v>
      </c>
    </row>
    <row r="560" spans="1:8" x14ac:dyDescent="0.25">
      <c r="A560">
        <f t="shared" si="52"/>
        <v>139.25</v>
      </c>
      <c r="B560">
        <f>MIN((F559-$K$5*B558+$K$6*B559)/$K$7,2*$K$1*Gearing!$A$7+B558)</f>
        <v>21248.516019615836</v>
      </c>
      <c r="C560">
        <f t="shared" si="51"/>
        <v>152.64780487804819</v>
      </c>
      <c r="D560">
        <f t="shared" si="53"/>
        <v>246.10590887669241</v>
      </c>
      <c r="E560">
        <f>MIN(VLOOKUP(C559,Gearing!$A$2:$G$7,2,TRUE)+1,5)</f>
        <v>5</v>
      </c>
      <c r="F560">
        <f>Misc!$B$4*Misc!$B$5*VLOOKUP(E560,Gearing!$B$2:$G$7,5,FALSE)/Misc!$B$2</f>
        <v>8966220.9668758679</v>
      </c>
      <c r="G560">
        <f t="shared" si="54"/>
        <v>13.20321573238278</v>
      </c>
      <c r="H560">
        <f t="shared" si="55"/>
        <v>341.46341463414501</v>
      </c>
    </row>
    <row r="561" spans="1:8" x14ac:dyDescent="0.25">
      <c r="A561">
        <f t="shared" si="52"/>
        <v>139.5</v>
      </c>
      <c r="B561">
        <f>MIN((F560-$K$5*B559+$K$6*B560)/$K$7,2*$K$1*Gearing!$A$7+B559)</f>
        <v>21294.368780487745</v>
      </c>
      <c r="C561">
        <f t="shared" si="51"/>
        <v>152.64780487804819</v>
      </c>
      <c r="D561">
        <f t="shared" si="53"/>
        <v>-246.10590887669241</v>
      </c>
      <c r="E561">
        <f>MIN(VLOOKUP(C560,Gearing!$A$2:$G$7,2,TRUE)+1,5)</f>
        <v>5</v>
      </c>
      <c r="F561">
        <f>Misc!$B$4*Misc!$B$5*VLOOKUP(E561,Gearing!$B$2:$G$7,5,FALSE)/Misc!$B$2</f>
        <v>8966220.9668758679</v>
      </c>
      <c r="G561">
        <f t="shared" si="54"/>
        <v>13.231707317073132</v>
      </c>
      <c r="H561">
        <f t="shared" si="55"/>
        <v>341.46341463414501</v>
      </c>
    </row>
    <row r="562" spans="1:8" x14ac:dyDescent="0.25">
      <c r="A562">
        <f t="shared" si="52"/>
        <v>139.75</v>
      </c>
      <c r="B562">
        <f>MIN((F561-$K$5*B560+$K$6*B561)/$K$7,2*$K$1*Gearing!$A$7+B560)</f>
        <v>21324.83992205486</v>
      </c>
      <c r="C562">
        <f t="shared" si="51"/>
        <v>152.64780487804819</v>
      </c>
      <c r="D562">
        <f t="shared" si="53"/>
        <v>246.10590887669241</v>
      </c>
      <c r="E562">
        <f>MIN(VLOOKUP(C561,Gearing!$A$2:$G$7,2,TRUE)+1,5)</f>
        <v>5</v>
      </c>
      <c r="F562">
        <f>Misc!$B$4*Misc!$B$5*VLOOKUP(E562,Gearing!$B$2:$G$7,5,FALSE)/Misc!$B$2</f>
        <v>8966220.9668758679</v>
      </c>
      <c r="G562">
        <f t="shared" si="54"/>
        <v>13.250641206637525</v>
      </c>
      <c r="H562">
        <f t="shared" si="55"/>
        <v>341.46341463414501</v>
      </c>
    </row>
    <row r="563" spans="1:8" x14ac:dyDescent="0.25">
      <c r="A563">
        <f t="shared" si="52"/>
        <v>140</v>
      </c>
      <c r="B563">
        <f>MIN((F562-$K$5*B561+$K$6*B562)/$K$7,2*$K$1*Gearing!$A$7+B561)</f>
        <v>21370.692682926769</v>
      </c>
      <c r="C563">
        <f t="shared" si="51"/>
        <v>152.64780487804819</v>
      </c>
      <c r="D563">
        <f t="shared" si="53"/>
        <v>-246.10590887669241</v>
      </c>
      <c r="E563">
        <f>MIN(VLOOKUP(C562,Gearing!$A$2:$G$7,2,TRUE)+1,5)</f>
        <v>5</v>
      </c>
      <c r="F563">
        <f>Misc!$B$4*Misc!$B$5*VLOOKUP(E563,Gearing!$B$2:$G$7,5,FALSE)/Misc!$B$2</f>
        <v>8966220.9668758679</v>
      </c>
      <c r="G563">
        <f t="shared" si="54"/>
        <v>13.279132791327875</v>
      </c>
      <c r="H563">
        <f t="shared" si="55"/>
        <v>341.46341463414501</v>
      </c>
    </row>
    <row r="564" spans="1:8" x14ac:dyDescent="0.25">
      <c r="A564">
        <f t="shared" si="52"/>
        <v>140.25</v>
      </c>
      <c r="B564">
        <f>MIN((F563-$K$5*B562+$K$6*B563)/$K$7,2*$K$1*Gearing!$A$7+B562)</f>
        <v>21401.163824493884</v>
      </c>
      <c r="C564">
        <f t="shared" si="51"/>
        <v>152.64780487804819</v>
      </c>
      <c r="D564">
        <f t="shared" si="53"/>
        <v>246.10590887669241</v>
      </c>
      <c r="E564">
        <f>MIN(VLOOKUP(C563,Gearing!$A$2:$G$7,2,TRUE)+1,5)</f>
        <v>5</v>
      </c>
      <c r="F564">
        <f>Misc!$B$4*Misc!$B$5*VLOOKUP(E564,Gearing!$B$2:$G$7,5,FALSE)/Misc!$B$2</f>
        <v>8966220.9668758679</v>
      </c>
      <c r="G564">
        <f t="shared" si="54"/>
        <v>13.298066680892267</v>
      </c>
      <c r="H564">
        <f t="shared" si="55"/>
        <v>341.46341463414501</v>
      </c>
    </row>
    <row r="565" spans="1:8" x14ac:dyDescent="0.25">
      <c r="A565">
        <f t="shared" si="52"/>
        <v>140.5</v>
      </c>
      <c r="B565">
        <f>MIN((F564-$K$5*B563+$K$6*B564)/$K$7,2*$K$1*Gearing!$A$7+B563)</f>
        <v>21447.016585365793</v>
      </c>
      <c r="C565">
        <f t="shared" si="51"/>
        <v>152.64780487804819</v>
      </c>
      <c r="D565">
        <f t="shared" si="53"/>
        <v>-246.10590887669241</v>
      </c>
      <c r="E565">
        <f>MIN(VLOOKUP(C564,Gearing!$A$2:$G$7,2,TRUE)+1,5)</f>
        <v>5</v>
      </c>
      <c r="F565">
        <f>Misc!$B$4*Misc!$B$5*VLOOKUP(E565,Gearing!$B$2:$G$7,5,FALSE)/Misc!$B$2</f>
        <v>8966220.9668758679</v>
      </c>
      <c r="G565">
        <f t="shared" si="54"/>
        <v>13.326558265582619</v>
      </c>
      <c r="H565">
        <f t="shared" si="55"/>
        <v>341.46341463414501</v>
      </c>
    </row>
    <row r="566" spans="1:8" x14ac:dyDescent="0.25">
      <c r="A566">
        <f t="shared" si="52"/>
        <v>140.75</v>
      </c>
      <c r="B566">
        <f>MIN((F565-$K$5*B564+$K$6*B565)/$K$7,2*$K$1*Gearing!$A$7+B564)</f>
        <v>21477.487726932908</v>
      </c>
      <c r="C566">
        <f t="shared" si="51"/>
        <v>152.64780487804819</v>
      </c>
      <c r="D566">
        <f t="shared" si="53"/>
        <v>246.10590887669241</v>
      </c>
      <c r="E566">
        <f>MIN(VLOOKUP(C565,Gearing!$A$2:$G$7,2,TRUE)+1,5)</f>
        <v>5</v>
      </c>
      <c r="F566">
        <f>Misc!$B$4*Misc!$B$5*VLOOKUP(E566,Gearing!$B$2:$G$7,5,FALSE)/Misc!$B$2</f>
        <v>8966220.9668758679</v>
      </c>
      <c r="G566">
        <f t="shared" si="54"/>
        <v>13.34549215514701</v>
      </c>
      <c r="H566">
        <f t="shared" si="55"/>
        <v>341.46341463414501</v>
      </c>
    </row>
    <row r="567" spans="1:8" x14ac:dyDescent="0.25">
      <c r="A567">
        <f t="shared" si="52"/>
        <v>141</v>
      </c>
      <c r="B567">
        <f>MIN((F566-$K$5*B565+$K$6*B566)/$K$7,2*$K$1*Gearing!$A$7+B565)</f>
        <v>21523.340487804817</v>
      </c>
      <c r="C567">
        <f t="shared" si="51"/>
        <v>152.64780487804819</v>
      </c>
      <c r="D567">
        <f t="shared" si="53"/>
        <v>-246.10590887669241</v>
      </c>
      <c r="E567">
        <f>MIN(VLOOKUP(C566,Gearing!$A$2:$G$7,2,TRUE)+1,5)</f>
        <v>5</v>
      </c>
      <c r="F567">
        <f>Misc!$B$4*Misc!$B$5*VLOOKUP(E567,Gearing!$B$2:$G$7,5,FALSE)/Misc!$B$2</f>
        <v>8966220.9668758679</v>
      </c>
      <c r="G567">
        <f t="shared" si="54"/>
        <v>13.37398373983736</v>
      </c>
      <c r="H567">
        <f t="shared" si="55"/>
        <v>341.46341463414501</v>
      </c>
    </row>
    <row r="568" spans="1:8" x14ac:dyDescent="0.25">
      <c r="A568">
        <f t="shared" si="52"/>
        <v>141.25</v>
      </c>
      <c r="B568">
        <f>MIN((F567-$K$5*B566+$K$6*B567)/$K$7,2*$K$1*Gearing!$A$7+B566)</f>
        <v>21553.811629371932</v>
      </c>
      <c r="C568">
        <f t="shared" si="51"/>
        <v>152.64780487804819</v>
      </c>
      <c r="D568">
        <f t="shared" si="53"/>
        <v>246.10590887669241</v>
      </c>
      <c r="E568">
        <f>MIN(VLOOKUP(C567,Gearing!$A$2:$G$7,2,TRUE)+1,5)</f>
        <v>5</v>
      </c>
      <c r="F568">
        <f>Misc!$B$4*Misc!$B$5*VLOOKUP(E568,Gearing!$B$2:$G$7,5,FALSE)/Misc!$B$2</f>
        <v>8966220.9668758679</v>
      </c>
      <c r="G568">
        <f t="shared" si="54"/>
        <v>13.392917629401751</v>
      </c>
      <c r="H568">
        <f t="shared" si="55"/>
        <v>341.46341463414501</v>
      </c>
    </row>
    <row r="569" spans="1:8" x14ac:dyDescent="0.25">
      <c r="A569">
        <f t="shared" si="52"/>
        <v>141.5</v>
      </c>
      <c r="B569">
        <f>MIN((F568-$K$5*B567+$K$6*B568)/$K$7,2*$K$1*Gearing!$A$7+B567)</f>
        <v>21599.664390243841</v>
      </c>
      <c r="C569">
        <f t="shared" si="51"/>
        <v>152.64780487804819</v>
      </c>
      <c r="D569">
        <f t="shared" si="53"/>
        <v>-246.10590887669241</v>
      </c>
      <c r="E569">
        <f>MIN(VLOOKUP(C568,Gearing!$A$2:$G$7,2,TRUE)+1,5)</f>
        <v>5</v>
      </c>
      <c r="F569">
        <f>Misc!$B$4*Misc!$B$5*VLOOKUP(E569,Gearing!$B$2:$G$7,5,FALSE)/Misc!$B$2</f>
        <v>8966220.9668758679</v>
      </c>
      <c r="G569">
        <f t="shared" si="54"/>
        <v>13.421409214092103</v>
      </c>
      <c r="H569">
        <f t="shared" si="55"/>
        <v>341.46341463414501</v>
      </c>
    </row>
    <row r="570" spans="1:8" x14ac:dyDescent="0.25">
      <c r="A570">
        <f t="shared" si="52"/>
        <v>141.75</v>
      </c>
      <c r="B570">
        <f>MIN((F569-$K$5*B568+$K$6*B569)/$K$7,2*$K$1*Gearing!$A$7+B568)</f>
        <v>21630.135531810956</v>
      </c>
      <c r="C570">
        <f t="shared" si="51"/>
        <v>152.64780487804819</v>
      </c>
      <c r="D570">
        <f t="shared" si="53"/>
        <v>246.10590887669241</v>
      </c>
      <c r="E570">
        <f>MIN(VLOOKUP(C569,Gearing!$A$2:$G$7,2,TRUE)+1,5)</f>
        <v>5</v>
      </c>
      <c r="F570">
        <f>Misc!$B$4*Misc!$B$5*VLOOKUP(E570,Gearing!$B$2:$G$7,5,FALSE)/Misc!$B$2</f>
        <v>8966220.9668758679</v>
      </c>
      <c r="G570">
        <f t="shared" si="54"/>
        <v>13.440343103656494</v>
      </c>
      <c r="H570">
        <f t="shared" si="55"/>
        <v>341.46341463414501</v>
      </c>
    </row>
    <row r="571" spans="1:8" x14ac:dyDescent="0.25">
      <c r="A571">
        <f t="shared" si="52"/>
        <v>142</v>
      </c>
      <c r="B571">
        <f>MIN((F570-$K$5*B569+$K$6*B570)/$K$7,2*$K$1*Gearing!$A$7+B569)</f>
        <v>21675.988292682865</v>
      </c>
      <c r="C571">
        <f t="shared" si="51"/>
        <v>152.64780487804819</v>
      </c>
      <c r="D571">
        <f t="shared" si="53"/>
        <v>-246.10590887669241</v>
      </c>
      <c r="E571">
        <f>MIN(VLOOKUP(C570,Gearing!$A$2:$G$7,2,TRUE)+1,5)</f>
        <v>5</v>
      </c>
      <c r="F571">
        <f>Misc!$B$4*Misc!$B$5*VLOOKUP(E571,Gearing!$B$2:$G$7,5,FALSE)/Misc!$B$2</f>
        <v>8966220.9668758679</v>
      </c>
      <c r="G571">
        <f t="shared" si="54"/>
        <v>13.468834688346845</v>
      </c>
      <c r="H571">
        <f t="shared" si="55"/>
        <v>341.46341463414501</v>
      </c>
    </row>
    <row r="572" spans="1:8" x14ac:dyDescent="0.25">
      <c r="A572">
        <f t="shared" si="52"/>
        <v>142.25</v>
      </c>
      <c r="B572">
        <f>MIN((F571-$K$5*B570+$K$6*B571)/$K$7,2*$K$1*Gearing!$A$7+B570)</f>
        <v>21706.45943424998</v>
      </c>
      <c r="C572">
        <f t="shared" si="51"/>
        <v>152.64780487804819</v>
      </c>
      <c r="D572">
        <f t="shared" si="53"/>
        <v>246.10590887669241</v>
      </c>
      <c r="E572">
        <f>MIN(VLOOKUP(C571,Gearing!$A$2:$G$7,2,TRUE)+1,5)</f>
        <v>5</v>
      </c>
      <c r="F572">
        <f>Misc!$B$4*Misc!$B$5*VLOOKUP(E572,Gearing!$B$2:$G$7,5,FALSE)/Misc!$B$2</f>
        <v>8966220.9668758679</v>
      </c>
      <c r="G572">
        <f t="shared" si="54"/>
        <v>13.487768577911236</v>
      </c>
      <c r="H572">
        <f t="shared" si="55"/>
        <v>341.46341463414501</v>
      </c>
    </row>
    <row r="573" spans="1:8" x14ac:dyDescent="0.25">
      <c r="A573">
        <f t="shared" si="52"/>
        <v>142.5</v>
      </c>
      <c r="B573">
        <f>MIN((F572-$K$5*B571+$K$6*B572)/$K$7,2*$K$1*Gearing!$A$7+B571)</f>
        <v>21752.312195121889</v>
      </c>
      <c r="C573">
        <f t="shared" si="51"/>
        <v>152.64780487804819</v>
      </c>
      <c r="D573">
        <f t="shared" si="53"/>
        <v>-246.10590887669241</v>
      </c>
      <c r="E573">
        <f>MIN(VLOOKUP(C572,Gearing!$A$2:$G$7,2,TRUE)+1,5)</f>
        <v>5</v>
      </c>
      <c r="F573">
        <f>Misc!$B$4*Misc!$B$5*VLOOKUP(E573,Gearing!$B$2:$G$7,5,FALSE)/Misc!$B$2</f>
        <v>8966220.9668758679</v>
      </c>
      <c r="G573">
        <f t="shared" si="54"/>
        <v>13.516260162601588</v>
      </c>
      <c r="H573">
        <f t="shared" si="55"/>
        <v>341.46341463414501</v>
      </c>
    </row>
    <row r="574" spans="1:8" x14ac:dyDescent="0.25">
      <c r="A574">
        <f t="shared" si="52"/>
        <v>142.75</v>
      </c>
      <c r="B574">
        <f>MIN((F573-$K$5*B572+$K$6*B573)/$K$7,2*$K$1*Gearing!$A$7+B572)</f>
        <v>21782.783336689004</v>
      </c>
      <c r="C574">
        <f t="shared" si="51"/>
        <v>152.64780487804819</v>
      </c>
      <c r="D574">
        <f t="shared" si="53"/>
        <v>246.10590887669241</v>
      </c>
      <c r="E574">
        <f>MIN(VLOOKUP(C573,Gearing!$A$2:$G$7,2,TRUE)+1,5)</f>
        <v>5</v>
      </c>
      <c r="F574">
        <f>Misc!$B$4*Misc!$B$5*VLOOKUP(E574,Gearing!$B$2:$G$7,5,FALSE)/Misc!$B$2</f>
        <v>8966220.9668758679</v>
      </c>
      <c r="G574">
        <f t="shared" si="54"/>
        <v>13.535194052165977</v>
      </c>
      <c r="H574">
        <f t="shared" si="55"/>
        <v>341.46341463414501</v>
      </c>
    </row>
    <row r="575" spans="1:8" x14ac:dyDescent="0.25">
      <c r="A575">
        <f t="shared" si="52"/>
        <v>143</v>
      </c>
      <c r="B575">
        <f>MIN((F574-$K$5*B573+$K$6*B574)/$K$7,2*$K$1*Gearing!$A$7+B573)</f>
        <v>21828.636097560913</v>
      </c>
      <c r="C575">
        <f t="shared" si="51"/>
        <v>152.64780487804819</v>
      </c>
      <c r="D575">
        <f t="shared" si="53"/>
        <v>-246.10590887669241</v>
      </c>
      <c r="E575">
        <f>MIN(VLOOKUP(C574,Gearing!$A$2:$G$7,2,TRUE)+1,5)</f>
        <v>5</v>
      </c>
      <c r="F575">
        <f>Misc!$B$4*Misc!$B$5*VLOOKUP(E575,Gearing!$B$2:$G$7,5,FALSE)/Misc!$B$2</f>
        <v>8966220.9668758679</v>
      </c>
      <c r="G575">
        <f t="shared" si="54"/>
        <v>13.563685636856329</v>
      </c>
      <c r="H575">
        <f t="shared" si="55"/>
        <v>341.46341463414501</v>
      </c>
    </row>
    <row r="576" spans="1:8" x14ac:dyDescent="0.25">
      <c r="A576">
        <f t="shared" si="52"/>
        <v>143.25</v>
      </c>
      <c r="B576">
        <f>MIN((F575-$K$5*B574+$K$6*B575)/$K$7,2*$K$1*Gearing!$A$7+B574)</f>
        <v>21859.107239128029</v>
      </c>
      <c r="C576">
        <f t="shared" si="51"/>
        <v>152.64780487804819</v>
      </c>
      <c r="D576">
        <f t="shared" si="53"/>
        <v>246.10590887669241</v>
      </c>
      <c r="E576">
        <f>MIN(VLOOKUP(C575,Gearing!$A$2:$G$7,2,TRUE)+1,5)</f>
        <v>5</v>
      </c>
      <c r="F576">
        <f>Misc!$B$4*Misc!$B$5*VLOOKUP(E576,Gearing!$B$2:$G$7,5,FALSE)/Misc!$B$2</f>
        <v>8966220.9668758679</v>
      </c>
      <c r="G576">
        <f t="shared" si="54"/>
        <v>13.582619526420721</v>
      </c>
      <c r="H576">
        <f t="shared" si="55"/>
        <v>341.46341463414501</v>
      </c>
    </row>
    <row r="577" spans="1:8" x14ac:dyDescent="0.25">
      <c r="A577">
        <f t="shared" si="52"/>
        <v>143.5</v>
      </c>
      <c r="B577">
        <f>MIN((F576-$K$5*B575+$K$6*B576)/$K$7,2*$K$1*Gearing!$A$7+B575)</f>
        <v>21904.959999999937</v>
      </c>
      <c r="C577">
        <f t="shared" si="51"/>
        <v>152.64780487804819</v>
      </c>
      <c r="D577">
        <f t="shared" si="53"/>
        <v>-246.10590887669241</v>
      </c>
      <c r="E577">
        <f>MIN(VLOOKUP(C576,Gearing!$A$2:$G$7,2,TRUE)+1,5)</f>
        <v>5</v>
      </c>
      <c r="F577">
        <f>Misc!$B$4*Misc!$B$5*VLOOKUP(E577,Gearing!$B$2:$G$7,5,FALSE)/Misc!$B$2</f>
        <v>8966220.9668758679</v>
      </c>
      <c r="G577">
        <f t="shared" si="54"/>
        <v>13.611111111111072</v>
      </c>
      <c r="H577">
        <f t="shared" si="55"/>
        <v>341.46341463414501</v>
      </c>
    </row>
    <row r="578" spans="1:8" x14ac:dyDescent="0.25">
      <c r="A578">
        <f t="shared" si="52"/>
        <v>143.75</v>
      </c>
      <c r="B578">
        <f>MIN((F577-$K$5*B576+$K$6*B577)/$K$7,2*$K$1*Gearing!$A$7+B576)</f>
        <v>21935.431141567053</v>
      </c>
      <c r="C578">
        <f t="shared" si="51"/>
        <v>152.64780487804819</v>
      </c>
      <c r="D578">
        <f t="shared" si="53"/>
        <v>246.10590887669241</v>
      </c>
      <c r="E578">
        <f>MIN(VLOOKUP(C577,Gearing!$A$2:$G$7,2,TRUE)+1,5)</f>
        <v>5</v>
      </c>
      <c r="F578">
        <f>Misc!$B$4*Misc!$B$5*VLOOKUP(E578,Gearing!$B$2:$G$7,5,FALSE)/Misc!$B$2</f>
        <v>8966220.9668758679</v>
      </c>
      <c r="G578">
        <f t="shared" si="54"/>
        <v>13.630045000675464</v>
      </c>
      <c r="H578">
        <f t="shared" si="55"/>
        <v>341.46341463414501</v>
      </c>
    </row>
    <row r="579" spans="1:8" x14ac:dyDescent="0.25">
      <c r="A579">
        <f t="shared" si="52"/>
        <v>144</v>
      </c>
      <c r="B579">
        <f>MIN((F578-$K$5*B577+$K$6*B578)/$K$7,2*$K$1*Gearing!$A$7+B577)</f>
        <v>21981.283902438961</v>
      </c>
      <c r="C579">
        <f t="shared" si="51"/>
        <v>152.64780487804819</v>
      </c>
      <c r="D579">
        <f t="shared" si="53"/>
        <v>-246.10590887669241</v>
      </c>
      <c r="E579">
        <f>MIN(VLOOKUP(C578,Gearing!$A$2:$G$7,2,TRUE)+1,5)</f>
        <v>5</v>
      </c>
      <c r="F579">
        <f>Misc!$B$4*Misc!$B$5*VLOOKUP(E579,Gearing!$B$2:$G$7,5,FALSE)/Misc!$B$2</f>
        <v>8966220.9668758679</v>
      </c>
      <c r="G579">
        <f t="shared" si="54"/>
        <v>13.658536585365816</v>
      </c>
      <c r="H579">
        <f t="shared" si="55"/>
        <v>341.46341463414501</v>
      </c>
    </row>
    <row r="580" spans="1:8" x14ac:dyDescent="0.25">
      <c r="A580">
        <f t="shared" si="52"/>
        <v>144.25</v>
      </c>
      <c r="B580">
        <f>MIN((F579-$K$5*B578+$K$6*B579)/$K$7,2*$K$1*Gearing!$A$7+B578)</f>
        <v>22011.755044006077</v>
      </c>
      <c r="C580">
        <f t="shared" si="51"/>
        <v>152.64780487804819</v>
      </c>
      <c r="D580">
        <f t="shared" si="53"/>
        <v>246.10590887669241</v>
      </c>
      <c r="E580">
        <f>MIN(VLOOKUP(C579,Gearing!$A$2:$G$7,2,TRUE)+1,5)</f>
        <v>5</v>
      </c>
      <c r="F580">
        <f>Misc!$B$4*Misc!$B$5*VLOOKUP(E580,Gearing!$B$2:$G$7,5,FALSE)/Misc!$B$2</f>
        <v>8966220.9668758679</v>
      </c>
      <c r="G580">
        <f t="shared" si="54"/>
        <v>13.677470474930207</v>
      </c>
      <c r="H580">
        <f t="shared" si="55"/>
        <v>341.46341463414501</v>
      </c>
    </row>
    <row r="581" spans="1:8" x14ac:dyDescent="0.25">
      <c r="A581">
        <f t="shared" si="52"/>
        <v>144.5</v>
      </c>
      <c r="B581">
        <f>MIN((F580-$K$5*B579+$K$6*B580)/$K$7,2*$K$1*Gearing!$A$7+B579)</f>
        <v>22057.607804877985</v>
      </c>
      <c r="C581">
        <f t="shared" si="51"/>
        <v>152.64780487804819</v>
      </c>
      <c r="D581">
        <f t="shared" si="53"/>
        <v>-246.10590887669241</v>
      </c>
      <c r="E581">
        <f>MIN(VLOOKUP(C580,Gearing!$A$2:$G$7,2,TRUE)+1,5)</f>
        <v>5</v>
      </c>
      <c r="F581">
        <f>Misc!$B$4*Misc!$B$5*VLOOKUP(E581,Gearing!$B$2:$G$7,5,FALSE)/Misc!$B$2</f>
        <v>8966220.9668758679</v>
      </c>
      <c r="G581">
        <f t="shared" si="54"/>
        <v>13.705962059620557</v>
      </c>
      <c r="H581">
        <f t="shared" si="55"/>
        <v>341.46341463414501</v>
      </c>
    </row>
    <row r="582" spans="1:8" x14ac:dyDescent="0.25">
      <c r="A582">
        <f t="shared" si="52"/>
        <v>144.75</v>
      </c>
      <c r="B582">
        <f>MIN((F581-$K$5*B580+$K$6*B581)/$K$7,2*$K$1*Gearing!$A$7+B580)</f>
        <v>22088.078946445101</v>
      </c>
      <c r="C582">
        <f t="shared" si="51"/>
        <v>152.64780487804819</v>
      </c>
      <c r="D582">
        <f t="shared" si="53"/>
        <v>246.10590887669241</v>
      </c>
      <c r="E582">
        <f>MIN(VLOOKUP(C581,Gearing!$A$2:$G$7,2,TRUE)+1,5)</f>
        <v>5</v>
      </c>
      <c r="F582">
        <f>Misc!$B$4*Misc!$B$5*VLOOKUP(E582,Gearing!$B$2:$G$7,5,FALSE)/Misc!$B$2</f>
        <v>8966220.9668758679</v>
      </c>
      <c r="G582">
        <f t="shared" si="54"/>
        <v>13.724895949184948</v>
      </c>
      <c r="H582">
        <f t="shared" si="55"/>
        <v>341.46341463414501</v>
      </c>
    </row>
    <row r="583" spans="1:8" x14ac:dyDescent="0.25">
      <c r="A583">
        <f t="shared" si="52"/>
        <v>145</v>
      </c>
      <c r="B583">
        <f>MIN((F582-$K$5*B581+$K$6*B582)/$K$7,2*$K$1*Gearing!$A$7+B581)</f>
        <v>22133.93170731701</v>
      </c>
      <c r="C583">
        <f t="shared" si="51"/>
        <v>152.64780487804819</v>
      </c>
      <c r="D583">
        <f t="shared" si="53"/>
        <v>-246.10590887669241</v>
      </c>
      <c r="E583">
        <f>MIN(VLOOKUP(C582,Gearing!$A$2:$G$7,2,TRUE)+1,5)</f>
        <v>5</v>
      </c>
      <c r="F583">
        <f>Misc!$B$4*Misc!$B$5*VLOOKUP(E583,Gearing!$B$2:$G$7,5,FALSE)/Misc!$B$2</f>
        <v>8966220.9668758679</v>
      </c>
      <c r="G583">
        <f t="shared" si="54"/>
        <v>13.7533875338753</v>
      </c>
      <c r="H583">
        <f t="shared" si="55"/>
        <v>341.46341463414501</v>
      </c>
    </row>
    <row r="584" spans="1:8" x14ac:dyDescent="0.25">
      <c r="A584">
        <f t="shared" si="52"/>
        <v>145.25</v>
      </c>
      <c r="B584">
        <f>MIN((F583-$K$5*B582+$K$6*B583)/$K$7,2*$K$1*Gearing!$A$7+B582)</f>
        <v>22164.402848884125</v>
      </c>
      <c r="C584">
        <f t="shared" si="51"/>
        <v>152.64780487804819</v>
      </c>
      <c r="D584">
        <f t="shared" si="53"/>
        <v>246.10590887669241</v>
      </c>
      <c r="E584">
        <f>MIN(VLOOKUP(C583,Gearing!$A$2:$G$7,2,TRUE)+1,5)</f>
        <v>5</v>
      </c>
      <c r="F584">
        <f>Misc!$B$4*Misc!$B$5*VLOOKUP(E584,Gearing!$B$2:$G$7,5,FALSE)/Misc!$B$2</f>
        <v>8966220.9668758679</v>
      </c>
      <c r="G584">
        <f t="shared" si="54"/>
        <v>13.77232142343969</v>
      </c>
      <c r="H584">
        <f t="shared" si="55"/>
        <v>341.46341463414501</v>
      </c>
    </row>
    <row r="585" spans="1:8" x14ac:dyDescent="0.25">
      <c r="A585">
        <f t="shared" si="52"/>
        <v>145.5</v>
      </c>
      <c r="B585">
        <f>MIN((F584-$K$5*B583+$K$6*B584)/$K$7,2*$K$1*Gearing!$A$7+B583)</f>
        <v>22210.255609756034</v>
      </c>
      <c r="C585">
        <f t="shared" si="51"/>
        <v>152.64780487804819</v>
      </c>
      <c r="D585">
        <f t="shared" si="53"/>
        <v>-246.10590887669241</v>
      </c>
      <c r="E585">
        <f>MIN(VLOOKUP(C584,Gearing!$A$2:$G$7,2,TRUE)+1,5)</f>
        <v>5</v>
      </c>
      <c r="F585">
        <f>Misc!$B$4*Misc!$B$5*VLOOKUP(E585,Gearing!$B$2:$G$7,5,FALSE)/Misc!$B$2</f>
        <v>8966220.9668758679</v>
      </c>
      <c r="G585">
        <f t="shared" si="54"/>
        <v>13.800813008130042</v>
      </c>
      <c r="H585">
        <f t="shared" si="55"/>
        <v>341.46341463414501</v>
      </c>
    </row>
    <row r="586" spans="1:8" x14ac:dyDescent="0.25">
      <c r="A586">
        <f t="shared" si="52"/>
        <v>145.75</v>
      </c>
      <c r="B586">
        <f>MIN((F585-$K$5*B584+$K$6*B585)/$K$7,2*$K$1*Gearing!$A$7+B584)</f>
        <v>22240.726751323149</v>
      </c>
      <c r="C586">
        <f t="shared" si="51"/>
        <v>152.64780487804819</v>
      </c>
      <c r="D586">
        <f t="shared" si="53"/>
        <v>246.10590887669241</v>
      </c>
      <c r="E586">
        <f>MIN(VLOOKUP(C585,Gearing!$A$2:$G$7,2,TRUE)+1,5)</f>
        <v>5</v>
      </c>
      <c r="F586">
        <f>Misc!$B$4*Misc!$B$5*VLOOKUP(E586,Gearing!$B$2:$G$7,5,FALSE)/Misc!$B$2</f>
        <v>8966220.9668758679</v>
      </c>
      <c r="G586">
        <f t="shared" si="54"/>
        <v>13.819746897694433</v>
      </c>
      <c r="H586">
        <f t="shared" si="55"/>
        <v>341.46341463414501</v>
      </c>
    </row>
    <row r="587" spans="1:8" x14ac:dyDescent="0.25">
      <c r="A587">
        <f t="shared" si="52"/>
        <v>146</v>
      </c>
      <c r="B587">
        <f>MIN((F586-$K$5*B585+$K$6*B586)/$K$7,2*$K$1*Gearing!$A$7+B585)</f>
        <v>22286.579512195058</v>
      </c>
      <c r="C587">
        <f t="shared" si="51"/>
        <v>152.64780487804819</v>
      </c>
      <c r="D587">
        <f t="shared" si="53"/>
        <v>-246.10590887669241</v>
      </c>
      <c r="E587">
        <f>MIN(VLOOKUP(C586,Gearing!$A$2:$G$7,2,TRUE)+1,5)</f>
        <v>5</v>
      </c>
      <c r="F587">
        <f>Misc!$B$4*Misc!$B$5*VLOOKUP(E587,Gearing!$B$2:$G$7,5,FALSE)/Misc!$B$2</f>
        <v>8966220.9668758679</v>
      </c>
      <c r="G587">
        <f t="shared" si="54"/>
        <v>13.848238482384783</v>
      </c>
      <c r="H587">
        <f t="shared" si="55"/>
        <v>341.46341463414501</v>
      </c>
    </row>
    <row r="588" spans="1:8" x14ac:dyDescent="0.25">
      <c r="A588">
        <f t="shared" si="52"/>
        <v>146.25</v>
      </c>
      <c r="B588">
        <f>MIN((F587-$K$5*B586+$K$6*B587)/$K$7,2*$K$1*Gearing!$A$7+B586)</f>
        <v>22317.050653762173</v>
      </c>
      <c r="C588">
        <f t="shared" si="51"/>
        <v>152.64780487804819</v>
      </c>
      <c r="D588">
        <f t="shared" si="53"/>
        <v>246.10590887669241</v>
      </c>
      <c r="E588">
        <f>MIN(VLOOKUP(C587,Gearing!$A$2:$G$7,2,TRUE)+1,5)</f>
        <v>5</v>
      </c>
      <c r="F588">
        <f>Misc!$B$4*Misc!$B$5*VLOOKUP(E588,Gearing!$B$2:$G$7,5,FALSE)/Misc!$B$2</f>
        <v>8966220.9668758679</v>
      </c>
      <c r="G588">
        <f t="shared" si="54"/>
        <v>13.867172371949174</v>
      </c>
      <c r="H588">
        <f t="shared" si="55"/>
        <v>341.46341463414501</v>
      </c>
    </row>
    <row r="589" spans="1:8" x14ac:dyDescent="0.25">
      <c r="A589">
        <f t="shared" si="52"/>
        <v>146.5</v>
      </c>
      <c r="B589">
        <f>MIN((F588-$K$5*B587+$K$6*B588)/$K$7,2*$K$1*Gearing!$A$7+B587)</f>
        <v>22362.903414634082</v>
      </c>
      <c r="C589">
        <f t="shared" si="51"/>
        <v>152.64780487804819</v>
      </c>
      <c r="D589">
        <f t="shared" si="53"/>
        <v>-246.10590887669241</v>
      </c>
      <c r="E589">
        <f>MIN(VLOOKUP(C588,Gearing!$A$2:$G$7,2,TRUE)+1,5)</f>
        <v>5</v>
      </c>
      <c r="F589">
        <f>Misc!$B$4*Misc!$B$5*VLOOKUP(E589,Gearing!$B$2:$G$7,5,FALSE)/Misc!$B$2</f>
        <v>8966220.9668758679</v>
      </c>
      <c r="G589">
        <f t="shared" si="54"/>
        <v>13.895663956639526</v>
      </c>
      <c r="H589">
        <f t="shared" si="55"/>
        <v>341.46341463414501</v>
      </c>
    </row>
    <row r="590" spans="1:8" x14ac:dyDescent="0.25">
      <c r="A590">
        <f t="shared" si="52"/>
        <v>146.75</v>
      </c>
      <c r="B590">
        <f>MIN((F589-$K$5*B588+$K$6*B589)/$K$7,2*$K$1*Gearing!$A$7+B588)</f>
        <v>22393.374556201197</v>
      </c>
      <c r="C590">
        <f t="shared" si="51"/>
        <v>152.64780487804819</v>
      </c>
      <c r="D590">
        <f t="shared" si="53"/>
        <v>246.10590887669241</v>
      </c>
      <c r="E590">
        <f>MIN(VLOOKUP(C589,Gearing!$A$2:$G$7,2,TRUE)+1,5)</f>
        <v>5</v>
      </c>
      <c r="F590">
        <f>Misc!$B$4*Misc!$B$5*VLOOKUP(E590,Gearing!$B$2:$G$7,5,FALSE)/Misc!$B$2</f>
        <v>8966220.9668758679</v>
      </c>
      <c r="G590">
        <f t="shared" si="54"/>
        <v>13.914597846203916</v>
      </c>
      <c r="H590">
        <f t="shared" si="55"/>
        <v>341.46341463414501</v>
      </c>
    </row>
    <row r="591" spans="1:8" x14ac:dyDescent="0.25">
      <c r="A591">
        <f t="shared" si="52"/>
        <v>147</v>
      </c>
      <c r="B591">
        <f>MIN((F590-$K$5*B589+$K$6*B590)/$K$7,2*$K$1*Gearing!$A$7+B589)</f>
        <v>22439.227317073106</v>
      </c>
      <c r="C591">
        <f t="shared" si="51"/>
        <v>152.64780487804819</v>
      </c>
      <c r="D591">
        <f t="shared" si="53"/>
        <v>-246.10590887669241</v>
      </c>
      <c r="E591">
        <f>MIN(VLOOKUP(C590,Gearing!$A$2:$G$7,2,TRUE)+1,5)</f>
        <v>5</v>
      </c>
      <c r="F591">
        <f>Misc!$B$4*Misc!$B$5*VLOOKUP(E591,Gearing!$B$2:$G$7,5,FALSE)/Misc!$B$2</f>
        <v>8966220.9668758679</v>
      </c>
      <c r="G591">
        <f t="shared" si="54"/>
        <v>13.943089430894268</v>
      </c>
      <c r="H591">
        <f t="shared" si="55"/>
        <v>341.46341463414501</v>
      </c>
    </row>
    <row r="592" spans="1:8" x14ac:dyDescent="0.25">
      <c r="A592">
        <f t="shared" si="52"/>
        <v>147.25</v>
      </c>
      <c r="B592">
        <f>MIN((F591-$K$5*B590+$K$6*B591)/$K$7,2*$K$1*Gearing!$A$7+B590)</f>
        <v>22469.698458640221</v>
      </c>
      <c r="C592">
        <f t="shared" si="51"/>
        <v>152.64780487804819</v>
      </c>
      <c r="D592">
        <f t="shared" si="53"/>
        <v>246.10590887669241</v>
      </c>
      <c r="E592">
        <f>MIN(VLOOKUP(C591,Gearing!$A$2:$G$7,2,TRUE)+1,5)</f>
        <v>5</v>
      </c>
      <c r="F592">
        <f>Misc!$B$4*Misc!$B$5*VLOOKUP(E592,Gearing!$B$2:$G$7,5,FALSE)/Misc!$B$2</f>
        <v>8966220.9668758679</v>
      </c>
      <c r="G592">
        <f t="shared" si="54"/>
        <v>13.962023320458661</v>
      </c>
      <c r="H592">
        <f t="shared" si="55"/>
        <v>341.46341463414501</v>
      </c>
    </row>
    <row r="593" spans="1:8" x14ac:dyDescent="0.25">
      <c r="A593">
        <f t="shared" si="52"/>
        <v>147.5</v>
      </c>
      <c r="B593">
        <f>MIN((F592-$K$5*B591+$K$6*B592)/$K$7,2*$K$1*Gearing!$A$7+B591)</f>
        <v>22515.55121951213</v>
      </c>
      <c r="C593">
        <f t="shared" si="51"/>
        <v>152.64780487804819</v>
      </c>
      <c r="D593">
        <f t="shared" si="53"/>
        <v>-246.10590887669241</v>
      </c>
      <c r="E593">
        <f>MIN(VLOOKUP(C592,Gearing!$A$2:$G$7,2,TRUE)+1,5)</f>
        <v>5</v>
      </c>
      <c r="F593">
        <f>Misc!$B$4*Misc!$B$5*VLOOKUP(E593,Gearing!$B$2:$G$7,5,FALSE)/Misc!$B$2</f>
        <v>8966220.9668758679</v>
      </c>
      <c r="G593">
        <f t="shared" si="54"/>
        <v>13.990514905149011</v>
      </c>
      <c r="H593">
        <f t="shared" si="55"/>
        <v>341.46341463414501</v>
      </c>
    </row>
    <row r="594" spans="1:8" x14ac:dyDescent="0.25">
      <c r="A594">
        <f t="shared" si="52"/>
        <v>147.75</v>
      </c>
      <c r="B594">
        <f>MIN((F593-$K$5*B592+$K$6*B593)/$K$7,2*$K$1*Gearing!$A$7+B592)</f>
        <v>22546.022361079245</v>
      </c>
      <c r="C594">
        <f t="shared" si="51"/>
        <v>152.64780487804819</v>
      </c>
      <c r="D594">
        <f t="shared" si="53"/>
        <v>246.10590887669241</v>
      </c>
      <c r="E594">
        <f>MIN(VLOOKUP(C593,Gearing!$A$2:$G$7,2,TRUE)+1,5)</f>
        <v>5</v>
      </c>
      <c r="F594">
        <f>Misc!$B$4*Misc!$B$5*VLOOKUP(E594,Gearing!$B$2:$G$7,5,FALSE)/Misc!$B$2</f>
        <v>8966220.9668758679</v>
      </c>
      <c r="G594">
        <f t="shared" si="54"/>
        <v>14.009448794713403</v>
      </c>
      <c r="H594">
        <f t="shared" si="55"/>
        <v>341.46341463414501</v>
      </c>
    </row>
    <row r="595" spans="1:8" x14ac:dyDescent="0.25">
      <c r="A595">
        <f t="shared" si="52"/>
        <v>148</v>
      </c>
      <c r="B595">
        <f>MIN((F594-$K$5*B593+$K$6*B594)/$K$7,2*$K$1*Gearing!$A$7+B593)</f>
        <v>22591.875121951154</v>
      </c>
      <c r="C595">
        <f t="shared" si="51"/>
        <v>152.64780487804819</v>
      </c>
      <c r="D595">
        <f t="shared" si="53"/>
        <v>-246.10590887669241</v>
      </c>
      <c r="E595">
        <f>MIN(VLOOKUP(C594,Gearing!$A$2:$G$7,2,TRUE)+1,5)</f>
        <v>5</v>
      </c>
      <c r="F595">
        <f>Misc!$B$4*Misc!$B$5*VLOOKUP(E595,Gearing!$B$2:$G$7,5,FALSE)/Misc!$B$2</f>
        <v>8966220.9668758679</v>
      </c>
      <c r="G595">
        <f t="shared" si="54"/>
        <v>14.037940379403754</v>
      </c>
      <c r="H595">
        <f t="shared" si="55"/>
        <v>341.46341463414501</v>
      </c>
    </row>
    <row r="596" spans="1:8" x14ac:dyDescent="0.25">
      <c r="A596">
        <f t="shared" si="52"/>
        <v>148.25</v>
      </c>
      <c r="B596">
        <f>MIN((F595-$K$5*B594+$K$6*B595)/$K$7,2*$K$1*Gearing!$A$7+B594)</f>
        <v>22622.34626351827</v>
      </c>
      <c r="C596">
        <f t="shared" si="51"/>
        <v>152.64780487804819</v>
      </c>
      <c r="D596">
        <f t="shared" si="53"/>
        <v>246.10590887669241</v>
      </c>
      <c r="E596">
        <f>MIN(VLOOKUP(C595,Gearing!$A$2:$G$7,2,TRUE)+1,5)</f>
        <v>5</v>
      </c>
      <c r="F596">
        <f>Misc!$B$4*Misc!$B$5*VLOOKUP(E596,Gearing!$B$2:$G$7,5,FALSE)/Misc!$B$2</f>
        <v>8966220.9668758679</v>
      </c>
      <c r="G596">
        <f t="shared" si="54"/>
        <v>14.056874268968144</v>
      </c>
      <c r="H596">
        <f t="shared" si="55"/>
        <v>341.46341463414501</v>
      </c>
    </row>
    <row r="597" spans="1:8" x14ac:dyDescent="0.25">
      <c r="A597">
        <f t="shared" si="52"/>
        <v>148.5</v>
      </c>
      <c r="B597">
        <f>MIN((F596-$K$5*B595+$K$6*B596)/$K$7,2*$K$1*Gearing!$A$7+B595)</f>
        <v>22668.199024390178</v>
      </c>
      <c r="C597">
        <f t="shared" si="51"/>
        <v>152.64780487804819</v>
      </c>
      <c r="D597">
        <f t="shared" si="53"/>
        <v>-246.10590887669241</v>
      </c>
      <c r="E597">
        <f>MIN(VLOOKUP(C596,Gearing!$A$2:$G$7,2,TRUE)+1,5)</f>
        <v>5</v>
      </c>
      <c r="F597">
        <f>Misc!$B$4*Misc!$B$5*VLOOKUP(E597,Gearing!$B$2:$G$7,5,FALSE)/Misc!$B$2</f>
        <v>8966220.9668758679</v>
      </c>
      <c r="G597">
        <f t="shared" si="54"/>
        <v>14.085365853658496</v>
      </c>
      <c r="H597">
        <f t="shared" si="55"/>
        <v>341.46341463414501</v>
      </c>
    </row>
    <row r="598" spans="1:8" x14ac:dyDescent="0.25">
      <c r="A598">
        <f t="shared" si="52"/>
        <v>148.75</v>
      </c>
      <c r="B598">
        <f>MIN((F597-$K$5*B596+$K$6*B597)/$K$7,2*$K$1*Gearing!$A$7+B596)</f>
        <v>22698.670165957294</v>
      </c>
      <c r="C598">
        <f t="shared" si="51"/>
        <v>152.64780487804819</v>
      </c>
      <c r="D598">
        <f t="shared" si="53"/>
        <v>246.10590887669241</v>
      </c>
      <c r="E598">
        <f>MIN(VLOOKUP(C597,Gearing!$A$2:$G$7,2,TRUE)+1,5)</f>
        <v>5</v>
      </c>
      <c r="F598">
        <f>Misc!$B$4*Misc!$B$5*VLOOKUP(E598,Gearing!$B$2:$G$7,5,FALSE)/Misc!$B$2</f>
        <v>8966220.9668758679</v>
      </c>
      <c r="G598">
        <f t="shared" si="54"/>
        <v>14.104299743222887</v>
      </c>
      <c r="H598">
        <f t="shared" si="55"/>
        <v>341.46341463414501</v>
      </c>
    </row>
    <row r="599" spans="1:8" x14ac:dyDescent="0.25">
      <c r="A599">
        <f t="shared" si="52"/>
        <v>149</v>
      </c>
      <c r="B599">
        <f>MIN((F598-$K$5*B597+$K$6*B598)/$K$7,2*$K$1*Gearing!$A$7+B597)</f>
        <v>22744.522926829202</v>
      </c>
      <c r="C599">
        <f t="shared" ref="C599:C662" si="56">(B600-B598)/2/$K$1</f>
        <v>152.64780487804819</v>
      </c>
      <c r="D599">
        <f t="shared" si="53"/>
        <v>-246.10590887669241</v>
      </c>
      <c r="E599">
        <f>MIN(VLOOKUP(C598,Gearing!$A$2:$G$7,2,TRUE)+1,5)</f>
        <v>5</v>
      </c>
      <c r="F599">
        <f>Misc!$B$4*Misc!$B$5*VLOOKUP(E599,Gearing!$B$2:$G$7,5,FALSE)/Misc!$B$2</f>
        <v>8966220.9668758679</v>
      </c>
      <c r="G599">
        <f t="shared" si="54"/>
        <v>14.132791327913239</v>
      </c>
      <c r="H599">
        <f t="shared" si="55"/>
        <v>341.46341463414501</v>
      </c>
    </row>
    <row r="600" spans="1:8" x14ac:dyDescent="0.25">
      <c r="A600">
        <f t="shared" si="52"/>
        <v>149.25</v>
      </c>
      <c r="B600">
        <f>MIN((F599-$K$5*B598+$K$6*B599)/$K$7,2*$K$1*Gearing!$A$7+B598)</f>
        <v>22774.994068396318</v>
      </c>
      <c r="C600">
        <f t="shared" si="56"/>
        <v>152.64780487804819</v>
      </c>
      <c r="D600">
        <f t="shared" si="53"/>
        <v>246.10590887669241</v>
      </c>
      <c r="E600">
        <f>MIN(VLOOKUP(C599,Gearing!$A$2:$G$7,2,TRUE)+1,5)</f>
        <v>5</v>
      </c>
      <c r="F600">
        <f>Misc!$B$4*Misc!$B$5*VLOOKUP(E600,Gearing!$B$2:$G$7,5,FALSE)/Misc!$B$2</f>
        <v>8966220.9668758679</v>
      </c>
      <c r="G600">
        <f t="shared" si="54"/>
        <v>14.15172521747763</v>
      </c>
      <c r="H600">
        <f t="shared" si="55"/>
        <v>341.46341463414501</v>
      </c>
    </row>
    <row r="601" spans="1:8" x14ac:dyDescent="0.25">
      <c r="A601">
        <f t="shared" si="52"/>
        <v>149.5</v>
      </c>
      <c r="B601">
        <f>MIN((F600-$K$5*B599+$K$6*B600)/$K$7,2*$K$1*Gearing!$A$7+B599)</f>
        <v>22820.846829268226</v>
      </c>
      <c r="C601">
        <f t="shared" si="56"/>
        <v>152.64780487804819</v>
      </c>
      <c r="D601">
        <f t="shared" si="53"/>
        <v>-246.10590887669241</v>
      </c>
      <c r="E601">
        <f>MIN(VLOOKUP(C600,Gearing!$A$2:$G$7,2,TRUE)+1,5)</f>
        <v>5</v>
      </c>
      <c r="F601">
        <f>Misc!$B$4*Misc!$B$5*VLOOKUP(E601,Gearing!$B$2:$G$7,5,FALSE)/Misc!$B$2</f>
        <v>8966220.9668758679</v>
      </c>
      <c r="G601">
        <f t="shared" si="54"/>
        <v>14.18021680216798</v>
      </c>
      <c r="H601">
        <f t="shared" si="55"/>
        <v>341.46341463414501</v>
      </c>
    </row>
    <row r="602" spans="1:8" x14ac:dyDescent="0.25">
      <c r="A602">
        <f t="shared" si="52"/>
        <v>149.75</v>
      </c>
      <c r="B602">
        <f>MIN((F601-$K$5*B600+$K$6*B601)/$K$7,2*$K$1*Gearing!$A$7+B600)</f>
        <v>22851.317970835342</v>
      </c>
      <c r="C602">
        <f t="shared" si="56"/>
        <v>152.64780487804819</v>
      </c>
      <c r="D602">
        <f t="shared" si="53"/>
        <v>246.10590887669241</v>
      </c>
      <c r="E602">
        <f>MIN(VLOOKUP(C601,Gearing!$A$2:$G$7,2,TRUE)+1,5)</f>
        <v>5</v>
      </c>
      <c r="F602">
        <f>Misc!$B$4*Misc!$B$5*VLOOKUP(E602,Gearing!$B$2:$G$7,5,FALSE)/Misc!$B$2</f>
        <v>8966220.9668758679</v>
      </c>
      <c r="G602">
        <f t="shared" si="54"/>
        <v>14.19915069173237</v>
      </c>
      <c r="H602">
        <f t="shared" si="55"/>
        <v>341.46341463414501</v>
      </c>
    </row>
    <row r="603" spans="1:8" x14ac:dyDescent="0.25">
      <c r="A603">
        <f t="shared" si="52"/>
        <v>150</v>
      </c>
      <c r="B603">
        <f>MIN((F602-$K$5*B601+$K$6*B602)/$K$7,2*$K$1*Gearing!$A$7+B601)</f>
        <v>22897.170731707251</v>
      </c>
      <c r="C603">
        <f t="shared" si="56"/>
        <v>152.64780487804819</v>
      </c>
      <c r="D603">
        <f t="shared" si="53"/>
        <v>-246.10590887669241</v>
      </c>
      <c r="E603">
        <f>MIN(VLOOKUP(C602,Gearing!$A$2:$G$7,2,TRUE)+1,5)</f>
        <v>5</v>
      </c>
      <c r="F603">
        <f>Misc!$B$4*Misc!$B$5*VLOOKUP(E603,Gearing!$B$2:$G$7,5,FALSE)/Misc!$B$2</f>
        <v>8966220.9668758679</v>
      </c>
      <c r="G603">
        <f t="shared" si="54"/>
        <v>14.227642276422722</v>
      </c>
      <c r="H603">
        <f t="shared" si="55"/>
        <v>341.46341463414501</v>
      </c>
    </row>
    <row r="604" spans="1:8" x14ac:dyDescent="0.25">
      <c r="A604">
        <f t="shared" si="52"/>
        <v>150.25</v>
      </c>
      <c r="B604">
        <f>MIN((F603-$K$5*B602+$K$6*B603)/$K$7,2*$K$1*Gearing!$A$7+B602)</f>
        <v>22927.641873274366</v>
      </c>
      <c r="C604">
        <f t="shared" si="56"/>
        <v>152.64780487804819</v>
      </c>
      <c r="D604">
        <f t="shared" si="53"/>
        <v>246.10590887669241</v>
      </c>
      <c r="E604">
        <f>MIN(VLOOKUP(C603,Gearing!$A$2:$G$7,2,TRUE)+1,5)</f>
        <v>5</v>
      </c>
      <c r="F604">
        <f>Misc!$B$4*Misc!$B$5*VLOOKUP(E604,Gearing!$B$2:$G$7,5,FALSE)/Misc!$B$2</f>
        <v>8966220.9668758679</v>
      </c>
      <c r="G604">
        <f t="shared" si="54"/>
        <v>14.246576165987113</v>
      </c>
      <c r="H604">
        <f t="shared" si="55"/>
        <v>341.46341463414501</v>
      </c>
    </row>
    <row r="605" spans="1:8" x14ac:dyDescent="0.25">
      <c r="A605">
        <f t="shared" si="52"/>
        <v>150.5</v>
      </c>
      <c r="B605">
        <f>MIN((F604-$K$5*B603+$K$6*B604)/$K$7,2*$K$1*Gearing!$A$7+B603)</f>
        <v>22973.494634146275</v>
      </c>
      <c r="C605">
        <f t="shared" si="56"/>
        <v>152.64780487804819</v>
      </c>
      <c r="D605">
        <f t="shared" si="53"/>
        <v>-246.10590887669241</v>
      </c>
      <c r="E605">
        <f>MIN(VLOOKUP(C604,Gearing!$A$2:$G$7,2,TRUE)+1,5)</f>
        <v>5</v>
      </c>
      <c r="F605">
        <f>Misc!$B$4*Misc!$B$5*VLOOKUP(E605,Gearing!$B$2:$G$7,5,FALSE)/Misc!$B$2</f>
        <v>8966220.9668758679</v>
      </c>
      <c r="G605">
        <f t="shared" si="54"/>
        <v>14.275067750677465</v>
      </c>
      <c r="H605">
        <f t="shared" si="55"/>
        <v>341.46341463414501</v>
      </c>
    </row>
    <row r="606" spans="1:8" x14ac:dyDescent="0.25">
      <c r="A606">
        <f t="shared" si="52"/>
        <v>150.75</v>
      </c>
      <c r="B606">
        <f>MIN((F605-$K$5*B604+$K$6*B605)/$K$7,2*$K$1*Gearing!$A$7+B604)</f>
        <v>23003.96577571339</v>
      </c>
      <c r="C606">
        <f t="shared" si="56"/>
        <v>152.64780487804819</v>
      </c>
      <c r="D606">
        <f t="shared" si="53"/>
        <v>246.10590887669241</v>
      </c>
      <c r="E606">
        <f>MIN(VLOOKUP(C605,Gearing!$A$2:$G$7,2,TRUE)+1,5)</f>
        <v>5</v>
      </c>
      <c r="F606">
        <f>Misc!$B$4*Misc!$B$5*VLOOKUP(E606,Gearing!$B$2:$G$7,5,FALSE)/Misc!$B$2</f>
        <v>8966220.9668758679</v>
      </c>
      <c r="G606">
        <f t="shared" si="54"/>
        <v>14.294001640241857</v>
      </c>
      <c r="H606">
        <f t="shared" si="55"/>
        <v>341.46341463414501</v>
      </c>
    </row>
    <row r="607" spans="1:8" x14ac:dyDescent="0.25">
      <c r="A607">
        <f t="shared" si="52"/>
        <v>151</v>
      </c>
      <c r="B607">
        <f>MIN((F606-$K$5*B605+$K$6*B606)/$K$7,2*$K$1*Gearing!$A$7+B605)</f>
        <v>23049.818536585299</v>
      </c>
      <c r="C607">
        <f t="shared" si="56"/>
        <v>152.64780487804819</v>
      </c>
      <c r="D607">
        <f t="shared" si="53"/>
        <v>-246.10590887669241</v>
      </c>
      <c r="E607">
        <f>MIN(VLOOKUP(C606,Gearing!$A$2:$G$7,2,TRUE)+1,5)</f>
        <v>5</v>
      </c>
      <c r="F607">
        <f>Misc!$B$4*Misc!$B$5*VLOOKUP(E607,Gearing!$B$2:$G$7,5,FALSE)/Misc!$B$2</f>
        <v>8966220.9668758679</v>
      </c>
      <c r="G607">
        <f t="shared" si="54"/>
        <v>14.322493224932208</v>
      </c>
      <c r="H607">
        <f t="shared" si="55"/>
        <v>341.46341463414501</v>
      </c>
    </row>
    <row r="608" spans="1:8" x14ac:dyDescent="0.25">
      <c r="A608">
        <f t="shared" si="52"/>
        <v>151.25</v>
      </c>
      <c r="B608">
        <f>MIN((F607-$K$5*B606+$K$6*B607)/$K$7,2*$K$1*Gearing!$A$7+B606)</f>
        <v>23080.289678152414</v>
      </c>
      <c r="C608">
        <f t="shared" si="56"/>
        <v>152.64780487804819</v>
      </c>
      <c r="D608">
        <f t="shared" si="53"/>
        <v>246.10590887669241</v>
      </c>
      <c r="E608">
        <f>MIN(VLOOKUP(C607,Gearing!$A$2:$G$7,2,TRUE)+1,5)</f>
        <v>5</v>
      </c>
      <c r="F608">
        <f>Misc!$B$4*Misc!$B$5*VLOOKUP(E608,Gearing!$B$2:$G$7,5,FALSE)/Misc!$B$2</f>
        <v>8966220.9668758679</v>
      </c>
      <c r="G608">
        <f t="shared" si="54"/>
        <v>14.3414271144966</v>
      </c>
      <c r="H608">
        <f t="shared" si="55"/>
        <v>341.46341463414501</v>
      </c>
    </row>
    <row r="609" spans="1:8" x14ac:dyDescent="0.25">
      <c r="A609">
        <f t="shared" si="52"/>
        <v>151.5</v>
      </c>
      <c r="B609">
        <f>MIN((F608-$K$5*B607+$K$6*B608)/$K$7,2*$K$1*Gearing!$A$7+B607)</f>
        <v>23126.142439024323</v>
      </c>
      <c r="C609">
        <f t="shared" si="56"/>
        <v>152.64780487804819</v>
      </c>
      <c r="D609">
        <f t="shared" si="53"/>
        <v>-246.10590887669241</v>
      </c>
      <c r="E609">
        <f>MIN(VLOOKUP(C608,Gearing!$A$2:$G$7,2,TRUE)+1,5)</f>
        <v>5</v>
      </c>
      <c r="F609">
        <f>Misc!$B$4*Misc!$B$5*VLOOKUP(E609,Gearing!$B$2:$G$7,5,FALSE)/Misc!$B$2</f>
        <v>8966220.9668758679</v>
      </c>
      <c r="G609">
        <f t="shared" si="54"/>
        <v>14.369918699186949</v>
      </c>
      <c r="H609">
        <f t="shared" si="55"/>
        <v>341.46341463414501</v>
      </c>
    </row>
    <row r="610" spans="1:8" x14ac:dyDescent="0.25">
      <c r="A610">
        <f t="shared" si="52"/>
        <v>151.75</v>
      </c>
      <c r="B610">
        <f>MIN((F609-$K$5*B608+$K$6*B609)/$K$7,2*$K$1*Gearing!$A$7+B608)</f>
        <v>23156.613580591438</v>
      </c>
      <c r="C610">
        <f t="shared" si="56"/>
        <v>152.64780487804819</v>
      </c>
      <c r="D610">
        <f t="shared" si="53"/>
        <v>246.10590887669241</v>
      </c>
      <c r="E610">
        <f>MIN(VLOOKUP(C609,Gearing!$A$2:$G$7,2,TRUE)+1,5)</f>
        <v>5</v>
      </c>
      <c r="F610">
        <f>Misc!$B$4*Misc!$B$5*VLOOKUP(E610,Gearing!$B$2:$G$7,5,FALSE)/Misc!$B$2</f>
        <v>8966220.9668758679</v>
      </c>
      <c r="G610">
        <f t="shared" si="54"/>
        <v>14.388852588751341</v>
      </c>
      <c r="H610">
        <f t="shared" si="55"/>
        <v>341.46341463414501</v>
      </c>
    </row>
    <row r="611" spans="1:8" x14ac:dyDescent="0.25">
      <c r="A611">
        <f t="shared" si="52"/>
        <v>152</v>
      </c>
      <c r="B611">
        <f>MIN((F610-$K$5*B609+$K$6*B610)/$K$7,2*$K$1*Gearing!$A$7+B609)</f>
        <v>23202.466341463347</v>
      </c>
      <c r="C611">
        <f t="shared" si="56"/>
        <v>152.64780487804819</v>
      </c>
      <c r="D611">
        <f t="shared" si="53"/>
        <v>-246.10590887669241</v>
      </c>
      <c r="E611">
        <f>MIN(VLOOKUP(C610,Gearing!$A$2:$G$7,2,TRUE)+1,5)</f>
        <v>5</v>
      </c>
      <c r="F611">
        <f>Misc!$B$4*Misc!$B$5*VLOOKUP(E611,Gearing!$B$2:$G$7,5,FALSE)/Misc!$B$2</f>
        <v>8966220.9668758679</v>
      </c>
      <c r="G611">
        <f t="shared" si="54"/>
        <v>14.417344173441693</v>
      </c>
      <c r="H611">
        <f t="shared" si="55"/>
        <v>341.46341463414501</v>
      </c>
    </row>
    <row r="612" spans="1:8" x14ac:dyDescent="0.25">
      <c r="A612">
        <f t="shared" ref="A612:A675" si="57">A611+$K$1</f>
        <v>152.25</v>
      </c>
      <c r="B612">
        <f>MIN((F611-$K$5*B610+$K$6*B611)/$K$7,2*$K$1*Gearing!$A$7+B610)</f>
        <v>23232.937483030462</v>
      </c>
      <c r="C612">
        <f t="shared" si="56"/>
        <v>152.64780487804819</v>
      </c>
      <c r="D612">
        <f t="shared" ref="D612:D675" si="58">(B613-2*B612+B611)/$K$1^2</f>
        <v>246.10590887669241</v>
      </c>
      <c r="E612">
        <f>MIN(VLOOKUP(C611,Gearing!$A$2:$G$7,2,TRUE)+1,5)</f>
        <v>5</v>
      </c>
      <c r="F612">
        <f>Misc!$B$4*Misc!$B$5*VLOOKUP(E612,Gearing!$B$2:$G$7,5,FALSE)/Misc!$B$2</f>
        <v>8966220.9668758679</v>
      </c>
      <c r="G612">
        <f t="shared" ref="G612:G675" si="59">CONVERT(B612,$B$1,$G$1)</f>
        <v>14.436278063006084</v>
      </c>
      <c r="H612">
        <f t="shared" ref="H612:H675" si="60">CONVERT(C612,$C$1,$H$1)</f>
        <v>341.46341463414501</v>
      </c>
    </row>
    <row r="613" spans="1:8" x14ac:dyDescent="0.25">
      <c r="A613">
        <f t="shared" si="57"/>
        <v>152.5</v>
      </c>
      <c r="B613">
        <f>MIN((F612-$K$5*B611+$K$6*B612)/$K$7,2*$K$1*Gearing!$A$7+B611)</f>
        <v>23278.790243902371</v>
      </c>
      <c r="C613">
        <f t="shared" si="56"/>
        <v>152.64780487804819</v>
      </c>
      <c r="D613">
        <f t="shared" si="58"/>
        <v>-246.10590887669241</v>
      </c>
      <c r="E613">
        <f>MIN(VLOOKUP(C612,Gearing!$A$2:$G$7,2,TRUE)+1,5)</f>
        <v>5</v>
      </c>
      <c r="F613">
        <f>Misc!$B$4*Misc!$B$5*VLOOKUP(E613,Gearing!$B$2:$G$7,5,FALSE)/Misc!$B$2</f>
        <v>8966220.9668758679</v>
      </c>
      <c r="G613">
        <f t="shared" si="59"/>
        <v>14.464769647696436</v>
      </c>
      <c r="H613">
        <f t="shared" si="60"/>
        <v>341.46341463414501</v>
      </c>
    </row>
    <row r="614" spans="1:8" x14ac:dyDescent="0.25">
      <c r="A614">
        <f t="shared" si="57"/>
        <v>152.75</v>
      </c>
      <c r="B614">
        <f>MIN((F613-$K$5*B612+$K$6*B613)/$K$7,2*$K$1*Gearing!$A$7+B612)</f>
        <v>23309.261385469486</v>
      </c>
      <c r="C614">
        <f t="shared" si="56"/>
        <v>152.64780487804819</v>
      </c>
      <c r="D614">
        <f t="shared" si="58"/>
        <v>246.10590887669241</v>
      </c>
      <c r="E614">
        <f>MIN(VLOOKUP(C613,Gearing!$A$2:$G$7,2,TRUE)+1,5)</f>
        <v>5</v>
      </c>
      <c r="F614">
        <f>Misc!$B$4*Misc!$B$5*VLOOKUP(E614,Gearing!$B$2:$G$7,5,FALSE)/Misc!$B$2</f>
        <v>8966220.9668758679</v>
      </c>
      <c r="G614">
        <f t="shared" si="59"/>
        <v>14.483703537260826</v>
      </c>
      <c r="H614">
        <f t="shared" si="60"/>
        <v>341.46341463414501</v>
      </c>
    </row>
    <row r="615" spans="1:8" x14ac:dyDescent="0.25">
      <c r="A615">
        <f t="shared" si="57"/>
        <v>153</v>
      </c>
      <c r="B615">
        <f>MIN((F614-$K$5*B613+$K$6*B614)/$K$7,2*$K$1*Gearing!$A$7+B613)</f>
        <v>23355.114146341395</v>
      </c>
      <c r="C615">
        <f t="shared" si="56"/>
        <v>152.64780487804819</v>
      </c>
      <c r="D615">
        <f t="shared" si="58"/>
        <v>-246.10590887669241</v>
      </c>
      <c r="E615">
        <f>MIN(VLOOKUP(C614,Gearing!$A$2:$G$7,2,TRUE)+1,5)</f>
        <v>5</v>
      </c>
      <c r="F615">
        <f>Misc!$B$4*Misc!$B$5*VLOOKUP(E615,Gearing!$B$2:$G$7,5,FALSE)/Misc!$B$2</f>
        <v>8966220.9668758679</v>
      </c>
      <c r="G615">
        <f t="shared" si="59"/>
        <v>14.512195121951176</v>
      </c>
      <c r="H615">
        <f t="shared" si="60"/>
        <v>341.46341463414501</v>
      </c>
    </row>
    <row r="616" spans="1:8" x14ac:dyDescent="0.25">
      <c r="A616">
        <f t="shared" si="57"/>
        <v>153.25</v>
      </c>
      <c r="B616">
        <f>MIN((F615-$K$5*B614+$K$6*B615)/$K$7,2*$K$1*Gearing!$A$7+B614)</f>
        <v>23385.585287908511</v>
      </c>
      <c r="C616">
        <f t="shared" si="56"/>
        <v>152.64780487804819</v>
      </c>
      <c r="D616">
        <f t="shared" si="58"/>
        <v>246.10590887669241</v>
      </c>
      <c r="E616">
        <f>MIN(VLOOKUP(C615,Gearing!$A$2:$G$7,2,TRUE)+1,5)</f>
        <v>5</v>
      </c>
      <c r="F616">
        <f>Misc!$B$4*Misc!$B$5*VLOOKUP(E616,Gearing!$B$2:$G$7,5,FALSE)/Misc!$B$2</f>
        <v>8966220.9668758679</v>
      </c>
      <c r="G616">
        <f t="shared" si="59"/>
        <v>14.531129011515567</v>
      </c>
      <c r="H616">
        <f t="shared" si="60"/>
        <v>341.46341463414501</v>
      </c>
    </row>
    <row r="617" spans="1:8" x14ac:dyDescent="0.25">
      <c r="A617">
        <f t="shared" si="57"/>
        <v>153.5</v>
      </c>
      <c r="B617">
        <f>MIN((F616-$K$5*B615+$K$6*B616)/$K$7,2*$K$1*Gearing!$A$7+B615)</f>
        <v>23431.438048780419</v>
      </c>
      <c r="C617">
        <f t="shared" si="56"/>
        <v>152.64780487804819</v>
      </c>
      <c r="D617">
        <f t="shared" si="58"/>
        <v>-246.10590887669241</v>
      </c>
      <c r="E617">
        <f>MIN(VLOOKUP(C616,Gearing!$A$2:$G$7,2,TRUE)+1,5)</f>
        <v>5</v>
      </c>
      <c r="F617">
        <f>Misc!$B$4*Misc!$B$5*VLOOKUP(E617,Gearing!$B$2:$G$7,5,FALSE)/Misc!$B$2</f>
        <v>8966220.9668758679</v>
      </c>
      <c r="G617">
        <f t="shared" si="59"/>
        <v>14.559620596205919</v>
      </c>
      <c r="H617">
        <f t="shared" si="60"/>
        <v>341.46341463414501</v>
      </c>
    </row>
    <row r="618" spans="1:8" x14ac:dyDescent="0.25">
      <c r="A618">
        <f t="shared" si="57"/>
        <v>153.75</v>
      </c>
      <c r="B618">
        <f>MIN((F617-$K$5*B616+$K$6*B617)/$K$7,2*$K$1*Gearing!$A$7+B616)</f>
        <v>23461.909190347535</v>
      </c>
      <c r="C618">
        <f t="shared" si="56"/>
        <v>152.64780487804819</v>
      </c>
      <c r="D618">
        <f t="shared" si="58"/>
        <v>246.10590887669241</v>
      </c>
      <c r="E618">
        <f>MIN(VLOOKUP(C617,Gearing!$A$2:$G$7,2,TRUE)+1,5)</f>
        <v>5</v>
      </c>
      <c r="F618">
        <f>Misc!$B$4*Misc!$B$5*VLOOKUP(E618,Gearing!$B$2:$G$7,5,FALSE)/Misc!$B$2</f>
        <v>8966220.9668758679</v>
      </c>
      <c r="G618">
        <f t="shared" si="59"/>
        <v>14.57855448577031</v>
      </c>
      <c r="H618">
        <f t="shared" si="60"/>
        <v>341.46341463414501</v>
      </c>
    </row>
    <row r="619" spans="1:8" x14ac:dyDescent="0.25">
      <c r="A619">
        <f t="shared" si="57"/>
        <v>154</v>
      </c>
      <c r="B619">
        <f>MIN((F618-$K$5*B617+$K$6*B618)/$K$7,2*$K$1*Gearing!$A$7+B617)</f>
        <v>23507.761951219443</v>
      </c>
      <c r="C619">
        <f t="shared" si="56"/>
        <v>152.64780487804819</v>
      </c>
      <c r="D619">
        <f t="shared" si="58"/>
        <v>-246.10590887669241</v>
      </c>
      <c r="E619">
        <f>MIN(VLOOKUP(C618,Gearing!$A$2:$G$7,2,TRUE)+1,5)</f>
        <v>5</v>
      </c>
      <c r="F619">
        <f>Misc!$B$4*Misc!$B$5*VLOOKUP(E619,Gearing!$B$2:$G$7,5,FALSE)/Misc!$B$2</f>
        <v>8966220.9668758679</v>
      </c>
      <c r="G619">
        <f t="shared" si="59"/>
        <v>14.607046070460662</v>
      </c>
      <c r="H619">
        <f t="shared" si="60"/>
        <v>341.46341463414501</v>
      </c>
    </row>
    <row r="620" spans="1:8" x14ac:dyDescent="0.25">
      <c r="A620">
        <f t="shared" si="57"/>
        <v>154.25</v>
      </c>
      <c r="B620">
        <f>MIN((F619-$K$5*B618+$K$6*B619)/$K$7,2*$K$1*Gearing!$A$7+B618)</f>
        <v>23538.233092786559</v>
      </c>
      <c r="C620">
        <f t="shared" si="56"/>
        <v>152.64780487804819</v>
      </c>
      <c r="D620">
        <f t="shared" si="58"/>
        <v>246.10590887669241</v>
      </c>
      <c r="E620">
        <f>MIN(VLOOKUP(C619,Gearing!$A$2:$G$7,2,TRUE)+1,5)</f>
        <v>5</v>
      </c>
      <c r="F620">
        <f>Misc!$B$4*Misc!$B$5*VLOOKUP(E620,Gearing!$B$2:$G$7,5,FALSE)/Misc!$B$2</f>
        <v>8966220.9668758679</v>
      </c>
      <c r="G620">
        <f t="shared" si="59"/>
        <v>14.625979960025054</v>
      </c>
      <c r="H620">
        <f t="shared" si="60"/>
        <v>341.46341463414501</v>
      </c>
    </row>
    <row r="621" spans="1:8" x14ac:dyDescent="0.25">
      <c r="A621">
        <f t="shared" si="57"/>
        <v>154.5</v>
      </c>
      <c r="B621">
        <f>MIN((F620-$K$5*B619+$K$6*B620)/$K$7,2*$K$1*Gearing!$A$7+B619)</f>
        <v>23584.085853658467</v>
      </c>
      <c r="C621">
        <f t="shared" si="56"/>
        <v>152.64780487804819</v>
      </c>
      <c r="D621">
        <f t="shared" si="58"/>
        <v>-246.10590887669241</v>
      </c>
      <c r="E621">
        <f>MIN(VLOOKUP(C620,Gearing!$A$2:$G$7,2,TRUE)+1,5)</f>
        <v>5</v>
      </c>
      <c r="F621">
        <f>Misc!$B$4*Misc!$B$5*VLOOKUP(E621,Gearing!$B$2:$G$7,5,FALSE)/Misc!$B$2</f>
        <v>8966220.9668758679</v>
      </c>
      <c r="G621">
        <f t="shared" si="59"/>
        <v>14.654471544715404</v>
      </c>
      <c r="H621">
        <f t="shared" si="60"/>
        <v>341.46341463414501</v>
      </c>
    </row>
    <row r="622" spans="1:8" x14ac:dyDescent="0.25">
      <c r="A622">
        <f t="shared" si="57"/>
        <v>154.75</v>
      </c>
      <c r="B622">
        <f>MIN((F621-$K$5*B620+$K$6*B621)/$K$7,2*$K$1*Gearing!$A$7+B620)</f>
        <v>23614.556995225583</v>
      </c>
      <c r="C622">
        <f t="shared" si="56"/>
        <v>152.64780487804819</v>
      </c>
      <c r="D622">
        <f t="shared" si="58"/>
        <v>246.10590887669241</v>
      </c>
      <c r="E622">
        <f>MIN(VLOOKUP(C621,Gearing!$A$2:$G$7,2,TRUE)+1,5)</f>
        <v>5</v>
      </c>
      <c r="F622">
        <f>Misc!$B$4*Misc!$B$5*VLOOKUP(E622,Gearing!$B$2:$G$7,5,FALSE)/Misc!$B$2</f>
        <v>8966220.9668758679</v>
      </c>
      <c r="G622">
        <f t="shared" si="59"/>
        <v>14.673405434279795</v>
      </c>
      <c r="H622">
        <f t="shared" si="60"/>
        <v>341.46341463414501</v>
      </c>
    </row>
    <row r="623" spans="1:8" x14ac:dyDescent="0.25">
      <c r="A623">
        <f t="shared" si="57"/>
        <v>155</v>
      </c>
      <c r="B623">
        <f>MIN((F622-$K$5*B621+$K$6*B622)/$K$7,2*$K$1*Gearing!$A$7+B621)</f>
        <v>23660.409756097491</v>
      </c>
      <c r="C623">
        <f t="shared" si="56"/>
        <v>152.64780487804819</v>
      </c>
      <c r="D623">
        <f t="shared" si="58"/>
        <v>-246.10590887669241</v>
      </c>
      <c r="E623">
        <f>MIN(VLOOKUP(C622,Gearing!$A$2:$G$7,2,TRUE)+1,5)</f>
        <v>5</v>
      </c>
      <c r="F623">
        <f>Misc!$B$4*Misc!$B$5*VLOOKUP(E623,Gearing!$B$2:$G$7,5,FALSE)/Misc!$B$2</f>
        <v>8966220.9668758679</v>
      </c>
      <c r="G623">
        <f t="shared" si="59"/>
        <v>14.701897018970145</v>
      </c>
      <c r="H623">
        <f t="shared" si="60"/>
        <v>341.46341463414501</v>
      </c>
    </row>
    <row r="624" spans="1:8" x14ac:dyDescent="0.25">
      <c r="A624">
        <f t="shared" si="57"/>
        <v>155.25</v>
      </c>
      <c r="B624">
        <f>MIN((F623-$K$5*B622+$K$6*B623)/$K$7,2*$K$1*Gearing!$A$7+B622)</f>
        <v>23690.880897664607</v>
      </c>
      <c r="C624">
        <f t="shared" si="56"/>
        <v>152.64780487804819</v>
      </c>
      <c r="D624">
        <f t="shared" si="58"/>
        <v>246.10590887669241</v>
      </c>
      <c r="E624">
        <f>MIN(VLOOKUP(C623,Gearing!$A$2:$G$7,2,TRUE)+1,5)</f>
        <v>5</v>
      </c>
      <c r="F624">
        <f>Misc!$B$4*Misc!$B$5*VLOOKUP(E624,Gearing!$B$2:$G$7,5,FALSE)/Misc!$B$2</f>
        <v>8966220.9668758679</v>
      </c>
      <c r="G624">
        <f t="shared" si="59"/>
        <v>14.720830908534538</v>
      </c>
      <c r="H624">
        <f t="shared" si="60"/>
        <v>341.46341463414501</v>
      </c>
    </row>
    <row r="625" spans="1:8" x14ac:dyDescent="0.25">
      <c r="A625">
        <f t="shared" si="57"/>
        <v>155.5</v>
      </c>
      <c r="B625">
        <f>MIN((F624-$K$5*B623+$K$6*B624)/$K$7,2*$K$1*Gearing!$A$7+B623)</f>
        <v>23736.733658536516</v>
      </c>
      <c r="C625">
        <f t="shared" si="56"/>
        <v>152.64780487804819</v>
      </c>
      <c r="D625">
        <f t="shared" si="58"/>
        <v>-246.10590887669241</v>
      </c>
      <c r="E625">
        <f>MIN(VLOOKUP(C624,Gearing!$A$2:$G$7,2,TRUE)+1,5)</f>
        <v>5</v>
      </c>
      <c r="F625">
        <f>Misc!$B$4*Misc!$B$5*VLOOKUP(E625,Gearing!$B$2:$G$7,5,FALSE)/Misc!$B$2</f>
        <v>8966220.9668758679</v>
      </c>
      <c r="G625">
        <f t="shared" si="59"/>
        <v>14.74932249322489</v>
      </c>
      <c r="H625">
        <f t="shared" si="60"/>
        <v>341.46341463414501</v>
      </c>
    </row>
    <row r="626" spans="1:8" x14ac:dyDescent="0.25">
      <c r="A626">
        <f t="shared" si="57"/>
        <v>155.75</v>
      </c>
      <c r="B626">
        <f>MIN((F625-$K$5*B624+$K$6*B625)/$K$7,2*$K$1*Gearing!$A$7+B624)</f>
        <v>23767.204800103631</v>
      </c>
      <c r="C626">
        <f t="shared" si="56"/>
        <v>152.64780487804819</v>
      </c>
      <c r="D626">
        <f t="shared" si="58"/>
        <v>246.10590887669241</v>
      </c>
      <c r="E626">
        <f>MIN(VLOOKUP(C625,Gearing!$A$2:$G$7,2,TRUE)+1,5)</f>
        <v>5</v>
      </c>
      <c r="F626">
        <f>Misc!$B$4*Misc!$B$5*VLOOKUP(E626,Gearing!$B$2:$G$7,5,FALSE)/Misc!$B$2</f>
        <v>8966220.9668758679</v>
      </c>
      <c r="G626">
        <f t="shared" si="59"/>
        <v>14.76825638278928</v>
      </c>
      <c r="H626">
        <f t="shared" si="60"/>
        <v>341.46341463414501</v>
      </c>
    </row>
    <row r="627" spans="1:8" x14ac:dyDescent="0.25">
      <c r="A627">
        <f t="shared" si="57"/>
        <v>156</v>
      </c>
      <c r="B627">
        <f>MIN((F626-$K$5*B625+$K$6*B626)/$K$7,2*$K$1*Gearing!$A$7+B625)</f>
        <v>23813.05756097554</v>
      </c>
      <c r="C627">
        <f t="shared" si="56"/>
        <v>152.64780487804819</v>
      </c>
      <c r="D627">
        <f t="shared" si="58"/>
        <v>-246.10590887669241</v>
      </c>
      <c r="E627">
        <f>MIN(VLOOKUP(C626,Gearing!$A$2:$G$7,2,TRUE)+1,5)</f>
        <v>5</v>
      </c>
      <c r="F627">
        <f>Misc!$B$4*Misc!$B$5*VLOOKUP(E627,Gearing!$B$2:$G$7,5,FALSE)/Misc!$B$2</f>
        <v>8966220.9668758679</v>
      </c>
      <c r="G627">
        <f t="shared" si="59"/>
        <v>14.796747967479632</v>
      </c>
      <c r="H627">
        <f t="shared" si="60"/>
        <v>341.46341463414501</v>
      </c>
    </row>
    <row r="628" spans="1:8" x14ac:dyDescent="0.25">
      <c r="A628">
        <f t="shared" si="57"/>
        <v>156.25</v>
      </c>
      <c r="B628">
        <f>MIN((F627-$K$5*B626+$K$6*B627)/$K$7,2*$K$1*Gearing!$A$7+B626)</f>
        <v>23843.528702542655</v>
      </c>
      <c r="C628">
        <f t="shared" si="56"/>
        <v>152.64780487804819</v>
      </c>
      <c r="D628">
        <f t="shared" si="58"/>
        <v>246.10590887669241</v>
      </c>
      <c r="E628">
        <f>MIN(VLOOKUP(C627,Gearing!$A$2:$G$7,2,TRUE)+1,5)</f>
        <v>5</v>
      </c>
      <c r="F628">
        <f>Misc!$B$4*Misc!$B$5*VLOOKUP(E628,Gearing!$B$2:$G$7,5,FALSE)/Misc!$B$2</f>
        <v>8966220.9668758679</v>
      </c>
      <c r="G628">
        <f t="shared" si="59"/>
        <v>14.815681857044023</v>
      </c>
      <c r="H628">
        <f t="shared" si="60"/>
        <v>341.46341463414501</v>
      </c>
    </row>
    <row r="629" spans="1:8" x14ac:dyDescent="0.25">
      <c r="A629">
        <f t="shared" si="57"/>
        <v>156.5</v>
      </c>
      <c r="B629">
        <f>MIN((F628-$K$5*B627+$K$6*B628)/$K$7,2*$K$1*Gearing!$A$7+B627)</f>
        <v>23889.381463414564</v>
      </c>
      <c r="C629">
        <f t="shared" si="56"/>
        <v>152.64780487804819</v>
      </c>
      <c r="D629">
        <f t="shared" si="58"/>
        <v>-246.10590887669241</v>
      </c>
      <c r="E629">
        <f>MIN(VLOOKUP(C628,Gearing!$A$2:$G$7,2,TRUE)+1,5)</f>
        <v>5</v>
      </c>
      <c r="F629">
        <f>Misc!$B$4*Misc!$B$5*VLOOKUP(E629,Gearing!$B$2:$G$7,5,FALSE)/Misc!$B$2</f>
        <v>8966220.9668758679</v>
      </c>
      <c r="G629">
        <f t="shared" si="59"/>
        <v>14.844173441734373</v>
      </c>
      <c r="H629">
        <f t="shared" si="60"/>
        <v>341.46341463414501</v>
      </c>
    </row>
    <row r="630" spans="1:8" x14ac:dyDescent="0.25">
      <c r="A630">
        <f t="shared" si="57"/>
        <v>156.75</v>
      </c>
      <c r="B630">
        <f>MIN((F629-$K$5*B628+$K$6*B629)/$K$7,2*$K$1*Gearing!$A$7+B628)</f>
        <v>23919.852604981679</v>
      </c>
      <c r="C630">
        <f t="shared" si="56"/>
        <v>152.64780487804819</v>
      </c>
      <c r="D630">
        <f t="shared" si="58"/>
        <v>246.10590887669241</v>
      </c>
      <c r="E630">
        <f>MIN(VLOOKUP(C629,Gearing!$A$2:$G$7,2,TRUE)+1,5)</f>
        <v>5</v>
      </c>
      <c r="F630">
        <f>Misc!$B$4*Misc!$B$5*VLOOKUP(E630,Gearing!$B$2:$G$7,5,FALSE)/Misc!$B$2</f>
        <v>8966220.9668758679</v>
      </c>
      <c r="G630">
        <f t="shared" si="59"/>
        <v>14.863107331298764</v>
      </c>
      <c r="H630">
        <f t="shared" si="60"/>
        <v>341.46341463414501</v>
      </c>
    </row>
    <row r="631" spans="1:8" x14ac:dyDescent="0.25">
      <c r="A631">
        <f t="shared" si="57"/>
        <v>157</v>
      </c>
      <c r="B631">
        <f>MIN((F630-$K$5*B629+$K$6*B630)/$K$7,2*$K$1*Gearing!$A$7+B629)</f>
        <v>23965.705365853588</v>
      </c>
      <c r="C631">
        <f t="shared" si="56"/>
        <v>152.64780487804819</v>
      </c>
      <c r="D631">
        <f t="shared" si="58"/>
        <v>-246.10590887669241</v>
      </c>
      <c r="E631">
        <f>MIN(VLOOKUP(C630,Gearing!$A$2:$G$7,2,TRUE)+1,5)</f>
        <v>5</v>
      </c>
      <c r="F631">
        <f>Misc!$B$4*Misc!$B$5*VLOOKUP(E631,Gearing!$B$2:$G$7,5,FALSE)/Misc!$B$2</f>
        <v>8966220.9668758679</v>
      </c>
      <c r="G631">
        <f t="shared" si="59"/>
        <v>14.891598915989116</v>
      </c>
      <c r="H631">
        <f t="shared" si="60"/>
        <v>341.46341463414501</v>
      </c>
    </row>
    <row r="632" spans="1:8" x14ac:dyDescent="0.25">
      <c r="A632">
        <f t="shared" si="57"/>
        <v>157.25</v>
      </c>
      <c r="B632">
        <f>MIN((F631-$K$5*B630+$K$6*B631)/$K$7,2*$K$1*Gearing!$A$7+B630)</f>
        <v>23996.176507420703</v>
      </c>
      <c r="C632">
        <f t="shared" si="56"/>
        <v>152.64780487804819</v>
      </c>
      <c r="D632">
        <f t="shared" si="58"/>
        <v>246.10590887669241</v>
      </c>
      <c r="E632">
        <f>MIN(VLOOKUP(C631,Gearing!$A$2:$G$7,2,TRUE)+1,5)</f>
        <v>5</v>
      </c>
      <c r="F632">
        <f>Misc!$B$4*Misc!$B$5*VLOOKUP(E632,Gearing!$B$2:$G$7,5,FALSE)/Misc!$B$2</f>
        <v>8966220.9668758679</v>
      </c>
      <c r="G632">
        <f t="shared" si="59"/>
        <v>14.910532805553506</v>
      </c>
      <c r="H632">
        <f t="shared" si="60"/>
        <v>341.46341463414501</v>
      </c>
    </row>
    <row r="633" spans="1:8" x14ac:dyDescent="0.25">
      <c r="A633">
        <f t="shared" si="57"/>
        <v>157.5</v>
      </c>
      <c r="B633">
        <f>MIN((F632-$K$5*B631+$K$6*B632)/$K$7,2*$K$1*Gearing!$A$7+B631)</f>
        <v>24042.029268292612</v>
      </c>
      <c r="C633">
        <f t="shared" si="56"/>
        <v>152.64780487804819</v>
      </c>
      <c r="D633">
        <f t="shared" si="58"/>
        <v>-246.10590887669241</v>
      </c>
      <c r="E633">
        <f>MIN(VLOOKUP(C632,Gearing!$A$2:$G$7,2,TRUE)+1,5)</f>
        <v>5</v>
      </c>
      <c r="F633">
        <f>Misc!$B$4*Misc!$B$5*VLOOKUP(E633,Gearing!$B$2:$G$7,5,FALSE)/Misc!$B$2</f>
        <v>8966220.9668758679</v>
      </c>
      <c r="G633">
        <f t="shared" si="59"/>
        <v>14.939024390243858</v>
      </c>
      <c r="H633">
        <f t="shared" si="60"/>
        <v>341.46341463414501</v>
      </c>
    </row>
    <row r="634" spans="1:8" x14ac:dyDescent="0.25">
      <c r="A634">
        <f t="shared" si="57"/>
        <v>157.75</v>
      </c>
      <c r="B634">
        <f>MIN((F633-$K$5*B632+$K$6*B633)/$K$7,2*$K$1*Gearing!$A$7+B632)</f>
        <v>24072.500409859727</v>
      </c>
      <c r="C634">
        <f t="shared" si="56"/>
        <v>152.64780487804819</v>
      </c>
      <c r="D634">
        <f t="shared" si="58"/>
        <v>246.10590887669241</v>
      </c>
      <c r="E634">
        <f>MIN(VLOOKUP(C633,Gearing!$A$2:$G$7,2,TRUE)+1,5)</f>
        <v>5</v>
      </c>
      <c r="F634">
        <f>Misc!$B$4*Misc!$B$5*VLOOKUP(E634,Gearing!$B$2:$G$7,5,FALSE)/Misc!$B$2</f>
        <v>8966220.9668758679</v>
      </c>
      <c r="G634">
        <f t="shared" si="59"/>
        <v>14.957958279808249</v>
      </c>
      <c r="H634">
        <f t="shared" si="60"/>
        <v>341.46341463414501</v>
      </c>
    </row>
    <row r="635" spans="1:8" x14ac:dyDescent="0.25">
      <c r="A635">
        <f t="shared" si="57"/>
        <v>158</v>
      </c>
      <c r="B635">
        <f>MIN((F634-$K$5*B633+$K$6*B634)/$K$7,2*$K$1*Gearing!$A$7+B633)</f>
        <v>24118.353170731636</v>
      </c>
      <c r="C635">
        <f t="shared" si="56"/>
        <v>152.64780487804819</v>
      </c>
      <c r="D635">
        <f t="shared" si="58"/>
        <v>-246.10590887669241</v>
      </c>
      <c r="E635">
        <f>MIN(VLOOKUP(C634,Gearing!$A$2:$G$7,2,TRUE)+1,5)</f>
        <v>5</v>
      </c>
      <c r="F635">
        <f>Misc!$B$4*Misc!$B$5*VLOOKUP(E635,Gearing!$B$2:$G$7,5,FALSE)/Misc!$B$2</f>
        <v>8966220.9668758679</v>
      </c>
      <c r="G635">
        <f t="shared" si="59"/>
        <v>14.986449864498601</v>
      </c>
      <c r="H635">
        <f t="shared" si="60"/>
        <v>341.46341463414501</v>
      </c>
    </row>
    <row r="636" spans="1:8" x14ac:dyDescent="0.25">
      <c r="A636">
        <f t="shared" si="57"/>
        <v>158.25</v>
      </c>
      <c r="B636">
        <f>MIN((F635-$K$5*B634+$K$6*B635)/$K$7,2*$K$1*Gearing!$A$7+B634)</f>
        <v>24148.824312298751</v>
      </c>
      <c r="C636">
        <f t="shared" si="56"/>
        <v>152.64780487804819</v>
      </c>
      <c r="D636">
        <f t="shared" si="58"/>
        <v>246.10590887669241</v>
      </c>
      <c r="E636">
        <f>MIN(VLOOKUP(C635,Gearing!$A$2:$G$7,2,TRUE)+1,5)</f>
        <v>5</v>
      </c>
      <c r="F636">
        <f>Misc!$B$4*Misc!$B$5*VLOOKUP(E636,Gearing!$B$2:$G$7,5,FALSE)/Misc!$B$2</f>
        <v>8966220.9668758679</v>
      </c>
      <c r="G636">
        <f t="shared" si="59"/>
        <v>15.005383754062992</v>
      </c>
      <c r="H636">
        <f t="shared" si="60"/>
        <v>341.46341463414501</v>
      </c>
    </row>
    <row r="637" spans="1:8" x14ac:dyDescent="0.25">
      <c r="A637">
        <f t="shared" si="57"/>
        <v>158.5</v>
      </c>
      <c r="B637">
        <f>MIN((F636-$K$5*B635+$K$6*B636)/$K$7,2*$K$1*Gearing!$A$7+B635)</f>
        <v>24194.67707317066</v>
      </c>
      <c r="C637">
        <f t="shared" si="56"/>
        <v>152.64780487804819</v>
      </c>
      <c r="D637">
        <f t="shared" si="58"/>
        <v>-246.10590887669241</v>
      </c>
      <c r="E637">
        <f>MIN(VLOOKUP(C636,Gearing!$A$2:$G$7,2,TRUE)+1,5)</f>
        <v>5</v>
      </c>
      <c r="F637">
        <f>Misc!$B$4*Misc!$B$5*VLOOKUP(E637,Gearing!$B$2:$G$7,5,FALSE)/Misc!$B$2</f>
        <v>8966220.9668758679</v>
      </c>
      <c r="G637">
        <f t="shared" si="59"/>
        <v>15.033875338753342</v>
      </c>
      <c r="H637">
        <f t="shared" si="60"/>
        <v>341.46341463414501</v>
      </c>
    </row>
    <row r="638" spans="1:8" x14ac:dyDescent="0.25">
      <c r="A638">
        <f t="shared" si="57"/>
        <v>158.75</v>
      </c>
      <c r="B638">
        <f>MIN((F637-$K$5*B636+$K$6*B637)/$K$7,2*$K$1*Gearing!$A$7+B636)</f>
        <v>24225.148214737776</v>
      </c>
      <c r="C638">
        <f t="shared" si="56"/>
        <v>152.64780487804819</v>
      </c>
      <c r="D638">
        <f t="shared" si="58"/>
        <v>246.10590887669241</v>
      </c>
      <c r="E638">
        <f>MIN(VLOOKUP(C637,Gearing!$A$2:$G$7,2,TRUE)+1,5)</f>
        <v>5</v>
      </c>
      <c r="F638">
        <f>Misc!$B$4*Misc!$B$5*VLOOKUP(E638,Gearing!$B$2:$G$7,5,FALSE)/Misc!$B$2</f>
        <v>8966220.9668758679</v>
      </c>
      <c r="G638">
        <f t="shared" si="59"/>
        <v>15.052809228317734</v>
      </c>
      <c r="H638">
        <f t="shared" si="60"/>
        <v>341.46341463414501</v>
      </c>
    </row>
    <row r="639" spans="1:8" x14ac:dyDescent="0.25">
      <c r="A639">
        <f t="shared" si="57"/>
        <v>159</v>
      </c>
      <c r="B639">
        <f>MIN((F638-$K$5*B637+$K$6*B638)/$K$7,2*$K$1*Gearing!$A$7+B637)</f>
        <v>24271.000975609684</v>
      </c>
      <c r="C639">
        <f t="shared" si="56"/>
        <v>152.64780487804819</v>
      </c>
      <c r="D639">
        <f t="shared" si="58"/>
        <v>-246.10590887669241</v>
      </c>
      <c r="E639">
        <f>MIN(VLOOKUP(C638,Gearing!$A$2:$G$7,2,TRUE)+1,5)</f>
        <v>5</v>
      </c>
      <c r="F639">
        <f>Misc!$B$4*Misc!$B$5*VLOOKUP(E639,Gearing!$B$2:$G$7,5,FALSE)/Misc!$B$2</f>
        <v>8966220.9668758679</v>
      </c>
      <c r="G639">
        <f t="shared" si="59"/>
        <v>15.081300813008086</v>
      </c>
      <c r="H639">
        <f t="shared" si="60"/>
        <v>341.46341463414501</v>
      </c>
    </row>
    <row r="640" spans="1:8" x14ac:dyDescent="0.25">
      <c r="A640">
        <f t="shared" si="57"/>
        <v>159.25</v>
      </c>
      <c r="B640">
        <f>MIN((F639-$K$5*B638+$K$6*B639)/$K$7,2*$K$1*Gearing!$A$7+B638)</f>
        <v>24301.4721171768</v>
      </c>
      <c r="C640">
        <f t="shared" si="56"/>
        <v>152.64780487804819</v>
      </c>
      <c r="D640">
        <f t="shared" si="58"/>
        <v>246.10590887669241</v>
      </c>
      <c r="E640">
        <f>MIN(VLOOKUP(C639,Gearing!$A$2:$G$7,2,TRUE)+1,5)</f>
        <v>5</v>
      </c>
      <c r="F640">
        <f>Misc!$B$4*Misc!$B$5*VLOOKUP(E640,Gearing!$B$2:$G$7,5,FALSE)/Misc!$B$2</f>
        <v>8966220.9668758679</v>
      </c>
      <c r="G640">
        <f t="shared" si="59"/>
        <v>15.100234702572477</v>
      </c>
      <c r="H640">
        <f t="shared" si="60"/>
        <v>341.46341463414501</v>
      </c>
    </row>
    <row r="641" spans="1:8" x14ac:dyDescent="0.25">
      <c r="A641">
        <f t="shared" si="57"/>
        <v>159.5</v>
      </c>
      <c r="B641">
        <f>MIN((F640-$K$5*B639+$K$6*B640)/$K$7,2*$K$1*Gearing!$A$7+B639)</f>
        <v>24347.324878048708</v>
      </c>
      <c r="C641">
        <f t="shared" si="56"/>
        <v>152.64780487804819</v>
      </c>
      <c r="D641">
        <f t="shared" si="58"/>
        <v>-246.10590887669241</v>
      </c>
      <c r="E641">
        <f>MIN(VLOOKUP(C640,Gearing!$A$2:$G$7,2,TRUE)+1,5)</f>
        <v>5</v>
      </c>
      <c r="F641">
        <f>Misc!$B$4*Misc!$B$5*VLOOKUP(E641,Gearing!$B$2:$G$7,5,FALSE)/Misc!$B$2</f>
        <v>8966220.9668758679</v>
      </c>
      <c r="G641">
        <f t="shared" si="59"/>
        <v>15.128726287262829</v>
      </c>
      <c r="H641">
        <f t="shared" si="60"/>
        <v>341.46341463414501</v>
      </c>
    </row>
    <row r="642" spans="1:8" x14ac:dyDescent="0.25">
      <c r="A642">
        <f t="shared" si="57"/>
        <v>159.75</v>
      </c>
      <c r="B642">
        <f>MIN((F641-$K$5*B640+$K$6*B641)/$K$7,2*$K$1*Gearing!$A$7+B640)</f>
        <v>24377.796019615824</v>
      </c>
      <c r="C642">
        <f t="shared" si="56"/>
        <v>152.64780487804819</v>
      </c>
      <c r="D642">
        <f t="shared" si="58"/>
        <v>246.10590887669241</v>
      </c>
      <c r="E642">
        <f>MIN(VLOOKUP(C641,Gearing!$A$2:$G$7,2,TRUE)+1,5)</f>
        <v>5</v>
      </c>
      <c r="F642">
        <f>Misc!$B$4*Misc!$B$5*VLOOKUP(E642,Gearing!$B$2:$G$7,5,FALSE)/Misc!$B$2</f>
        <v>8966220.9668758679</v>
      </c>
      <c r="G642">
        <f t="shared" si="59"/>
        <v>15.14766017682722</v>
      </c>
      <c r="H642">
        <f t="shared" si="60"/>
        <v>341.46341463414501</v>
      </c>
    </row>
    <row r="643" spans="1:8" x14ac:dyDescent="0.25">
      <c r="A643">
        <f t="shared" si="57"/>
        <v>160</v>
      </c>
      <c r="B643">
        <f>MIN((F642-$K$5*B641+$K$6*B642)/$K$7,2*$K$1*Gearing!$A$7+B641)</f>
        <v>24423.648780487732</v>
      </c>
      <c r="C643">
        <f t="shared" si="56"/>
        <v>152.64780487804819</v>
      </c>
      <c r="D643">
        <f t="shared" si="58"/>
        <v>-246.10590887669241</v>
      </c>
      <c r="E643">
        <f>MIN(VLOOKUP(C642,Gearing!$A$2:$G$7,2,TRUE)+1,5)</f>
        <v>5</v>
      </c>
      <c r="F643">
        <f>Misc!$B$4*Misc!$B$5*VLOOKUP(E643,Gearing!$B$2:$G$7,5,FALSE)/Misc!$B$2</f>
        <v>8966220.9668758679</v>
      </c>
      <c r="G643">
        <f t="shared" si="59"/>
        <v>15.17615176151757</v>
      </c>
      <c r="H643">
        <f t="shared" si="60"/>
        <v>341.46341463414501</v>
      </c>
    </row>
    <row r="644" spans="1:8" x14ac:dyDescent="0.25">
      <c r="A644">
        <f t="shared" si="57"/>
        <v>160.25</v>
      </c>
      <c r="B644">
        <f>MIN((F643-$K$5*B642+$K$6*B643)/$K$7,2*$K$1*Gearing!$A$7+B642)</f>
        <v>24454.119922054848</v>
      </c>
      <c r="C644">
        <f t="shared" si="56"/>
        <v>152.64780487804819</v>
      </c>
      <c r="D644">
        <f t="shared" si="58"/>
        <v>246.10590887669241</v>
      </c>
      <c r="E644">
        <f>MIN(VLOOKUP(C643,Gearing!$A$2:$G$7,2,TRUE)+1,5)</f>
        <v>5</v>
      </c>
      <c r="F644">
        <f>Misc!$B$4*Misc!$B$5*VLOOKUP(E644,Gearing!$B$2:$G$7,5,FALSE)/Misc!$B$2</f>
        <v>8966220.9668758679</v>
      </c>
      <c r="G644">
        <f t="shared" si="59"/>
        <v>15.195085651081961</v>
      </c>
      <c r="H644">
        <f t="shared" si="60"/>
        <v>341.46341463414501</v>
      </c>
    </row>
    <row r="645" spans="1:8" x14ac:dyDescent="0.25">
      <c r="A645">
        <f t="shared" si="57"/>
        <v>160.5</v>
      </c>
      <c r="B645">
        <f>MIN((F644-$K$5*B643+$K$6*B644)/$K$7,2*$K$1*Gearing!$A$7+B643)</f>
        <v>24499.972682926757</v>
      </c>
      <c r="C645">
        <f t="shared" si="56"/>
        <v>152.64780487804819</v>
      </c>
      <c r="D645">
        <f t="shared" si="58"/>
        <v>-246.10590887669241</v>
      </c>
      <c r="E645">
        <f>MIN(VLOOKUP(C644,Gearing!$A$2:$G$7,2,TRUE)+1,5)</f>
        <v>5</v>
      </c>
      <c r="F645">
        <f>Misc!$B$4*Misc!$B$5*VLOOKUP(E645,Gearing!$B$2:$G$7,5,FALSE)/Misc!$B$2</f>
        <v>8966220.9668758679</v>
      </c>
      <c r="G645">
        <f t="shared" si="59"/>
        <v>15.223577235772312</v>
      </c>
      <c r="H645">
        <f t="shared" si="60"/>
        <v>341.46341463414501</v>
      </c>
    </row>
    <row r="646" spans="1:8" x14ac:dyDescent="0.25">
      <c r="A646">
        <f t="shared" si="57"/>
        <v>160.75</v>
      </c>
      <c r="B646">
        <f>MIN((F645-$K$5*B644+$K$6*B645)/$K$7,2*$K$1*Gearing!$A$7+B644)</f>
        <v>24530.443824493872</v>
      </c>
      <c r="C646">
        <f t="shared" si="56"/>
        <v>152.64780487804819</v>
      </c>
      <c r="D646">
        <f t="shared" si="58"/>
        <v>246.10590887669241</v>
      </c>
      <c r="E646">
        <f>MIN(VLOOKUP(C645,Gearing!$A$2:$G$7,2,TRUE)+1,5)</f>
        <v>5</v>
      </c>
      <c r="F646">
        <f>Misc!$B$4*Misc!$B$5*VLOOKUP(E646,Gearing!$B$2:$G$7,5,FALSE)/Misc!$B$2</f>
        <v>8966220.9668758679</v>
      </c>
      <c r="G646">
        <f t="shared" si="59"/>
        <v>15.242511125336703</v>
      </c>
      <c r="H646">
        <f t="shared" si="60"/>
        <v>341.46341463414501</v>
      </c>
    </row>
    <row r="647" spans="1:8" x14ac:dyDescent="0.25">
      <c r="A647">
        <f t="shared" si="57"/>
        <v>161</v>
      </c>
      <c r="B647">
        <f>MIN((F646-$K$5*B645+$K$6*B646)/$K$7,2*$K$1*Gearing!$A$7+B645)</f>
        <v>24576.296585365781</v>
      </c>
      <c r="C647">
        <f t="shared" si="56"/>
        <v>152.64780487804819</v>
      </c>
      <c r="D647">
        <f t="shared" si="58"/>
        <v>-246.10590887669241</v>
      </c>
      <c r="E647">
        <f>MIN(VLOOKUP(C646,Gearing!$A$2:$G$7,2,TRUE)+1,5)</f>
        <v>5</v>
      </c>
      <c r="F647">
        <f>Misc!$B$4*Misc!$B$5*VLOOKUP(E647,Gearing!$B$2:$G$7,5,FALSE)/Misc!$B$2</f>
        <v>8966220.9668758679</v>
      </c>
      <c r="G647">
        <f t="shared" si="59"/>
        <v>15.271002710027055</v>
      </c>
      <c r="H647">
        <f t="shared" si="60"/>
        <v>341.46341463414501</v>
      </c>
    </row>
    <row r="648" spans="1:8" x14ac:dyDescent="0.25">
      <c r="A648">
        <f t="shared" si="57"/>
        <v>161.25</v>
      </c>
      <c r="B648">
        <f>MIN((F647-$K$5*B646+$K$6*B647)/$K$7,2*$K$1*Gearing!$A$7+B646)</f>
        <v>24606.767726932896</v>
      </c>
      <c r="C648">
        <f t="shared" si="56"/>
        <v>152.64780487804819</v>
      </c>
      <c r="D648">
        <f t="shared" si="58"/>
        <v>246.10590887669241</v>
      </c>
      <c r="E648">
        <f>MIN(VLOOKUP(C647,Gearing!$A$2:$G$7,2,TRUE)+1,5)</f>
        <v>5</v>
      </c>
      <c r="F648">
        <f>Misc!$B$4*Misc!$B$5*VLOOKUP(E648,Gearing!$B$2:$G$7,5,FALSE)/Misc!$B$2</f>
        <v>8966220.9668758679</v>
      </c>
      <c r="G648">
        <f t="shared" si="59"/>
        <v>15.289936599591446</v>
      </c>
      <c r="H648">
        <f t="shared" si="60"/>
        <v>341.46341463414501</v>
      </c>
    </row>
    <row r="649" spans="1:8" x14ac:dyDescent="0.25">
      <c r="A649">
        <f t="shared" si="57"/>
        <v>161.5</v>
      </c>
      <c r="B649">
        <f>MIN((F648-$K$5*B647+$K$6*B648)/$K$7,2*$K$1*Gearing!$A$7+B647)</f>
        <v>24652.620487804805</v>
      </c>
      <c r="C649">
        <f t="shared" si="56"/>
        <v>152.64780487804819</v>
      </c>
      <c r="D649">
        <f t="shared" si="58"/>
        <v>-246.10590887669241</v>
      </c>
      <c r="E649">
        <f>MIN(VLOOKUP(C648,Gearing!$A$2:$G$7,2,TRUE)+1,5)</f>
        <v>5</v>
      </c>
      <c r="F649">
        <f>Misc!$B$4*Misc!$B$5*VLOOKUP(E649,Gearing!$B$2:$G$7,5,FALSE)/Misc!$B$2</f>
        <v>8966220.9668758679</v>
      </c>
      <c r="G649">
        <f t="shared" si="59"/>
        <v>15.318428184281798</v>
      </c>
      <c r="H649">
        <f t="shared" si="60"/>
        <v>341.46341463414501</v>
      </c>
    </row>
    <row r="650" spans="1:8" x14ac:dyDescent="0.25">
      <c r="A650">
        <f t="shared" si="57"/>
        <v>161.75</v>
      </c>
      <c r="B650">
        <f>MIN((F649-$K$5*B648+$K$6*B649)/$K$7,2*$K$1*Gearing!$A$7+B648)</f>
        <v>24683.09162937192</v>
      </c>
      <c r="C650">
        <f t="shared" si="56"/>
        <v>152.64780487804819</v>
      </c>
      <c r="D650">
        <f t="shared" si="58"/>
        <v>246.10590887669241</v>
      </c>
      <c r="E650">
        <f>MIN(VLOOKUP(C649,Gearing!$A$2:$G$7,2,TRUE)+1,5)</f>
        <v>5</v>
      </c>
      <c r="F650">
        <f>Misc!$B$4*Misc!$B$5*VLOOKUP(E650,Gearing!$B$2:$G$7,5,FALSE)/Misc!$B$2</f>
        <v>8966220.9668758679</v>
      </c>
      <c r="G650">
        <f t="shared" si="59"/>
        <v>15.337362073846187</v>
      </c>
      <c r="H650">
        <f t="shared" si="60"/>
        <v>341.46341463414501</v>
      </c>
    </row>
    <row r="651" spans="1:8" x14ac:dyDescent="0.25">
      <c r="A651">
        <f t="shared" si="57"/>
        <v>162</v>
      </c>
      <c r="B651">
        <f>MIN((F650-$K$5*B649+$K$6*B650)/$K$7,2*$K$1*Gearing!$A$7+B649)</f>
        <v>24728.944390243829</v>
      </c>
      <c r="C651">
        <f t="shared" si="56"/>
        <v>152.64780487804819</v>
      </c>
      <c r="D651">
        <f t="shared" si="58"/>
        <v>-246.10590887669241</v>
      </c>
      <c r="E651">
        <f>MIN(VLOOKUP(C650,Gearing!$A$2:$G$7,2,TRUE)+1,5)</f>
        <v>5</v>
      </c>
      <c r="F651">
        <f>Misc!$B$4*Misc!$B$5*VLOOKUP(E651,Gearing!$B$2:$G$7,5,FALSE)/Misc!$B$2</f>
        <v>8966220.9668758679</v>
      </c>
      <c r="G651">
        <f t="shared" si="59"/>
        <v>15.365853658536539</v>
      </c>
      <c r="H651">
        <f t="shared" si="60"/>
        <v>341.46341463414501</v>
      </c>
    </row>
    <row r="652" spans="1:8" x14ac:dyDescent="0.25">
      <c r="A652">
        <f t="shared" si="57"/>
        <v>162.25</v>
      </c>
      <c r="B652">
        <f>MIN((F651-$K$5*B650+$K$6*B651)/$K$7,2*$K$1*Gearing!$A$7+B650)</f>
        <v>24759.415531810944</v>
      </c>
      <c r="C652">
        <f t="shared" si="56"/>
        <v>152.64780487804819</v>
      </c>
      <c r="D652">
        <f t="shared" si="58"/>
        <v>246.10590887669241</v>
      </c>
      <c r="E652">
        <f>MIN(VLOOKUP(C651,Gearing!$A$2:$G$7,2,TRUE)+1,5)</f>
        <v>5</v>
      </c>
      <c r="F652">
        <f>Misc!$B$4*Misc!$B$5*VLOOKUP(E652,Gearing!$B$2:$G$7,5,FALSE)/Misc!$B$2</f>
        <v>8966220.9668758679</v>
      </c>
      <c r="G652">
        <f t="shared" si="59"/>
        <v>15.384787548100931</v>
      </c>
      <c r="H652">
        <f t="shared" si="60"/>
        <v>341.46341463414501</v>
      </c>
    </row>
    <row r="653" spans="1:8" x14ac:dyDescent="0.25">
      <c r="A653">
        <f t="shared" si="57"/>
        <v>162.5</v>
      </c>
      <c r="B653">
        <f>MIN((F652-$K$5*B651+$K$6*B652)/$K$7,2*$K$1*Gearing!$A$7+B651)</f>
        <v>24805.268292682853</v>
      </c>
      <c r="C653">
        <f t="shared" si="56"/>
        <v>152.64780487804819</v>
      </c>
      <c r="D653">
        <f t="shared" si="58"/>
        <v>-246.10590887669241</v>
      </c>
      <c r="E653">
        <f>MIN(VLOOKUP(C652,Gearing!$A$2:$G$7,2,TRUE)+1,5)</f>
        <v>5</v>
      </c>
      <c r="F653">
        <f>Misc!$B$4*Misc!$B$5*VLOOKUP(E653,Gearing!$B$2:$G$7,5,FALSE)/Misc!$B$2</f>
        <v>8966220.9668758679</v>
      </c>
      <c r="G653">
        <f t="shared" si="59"/>
        <v>15.413279132791281</v>
      </c>
      <c r="H653">
        <f t="shared" si="60"/>
        <v>341.46341463414501</v>
      </c>
    </row>
    <row r="654" spans="1:8" x14ac:dyDescent="0.25">
      <c r="A654">
        <f t="shared" si="57"/>
        <v>162.75</v>
      </c>
      <c r="B654">
        <f>MIN((F653-$K$5*B652+$K$6*B653)/$K$7,2*$K$1*Gearing!$A$7+B652)</f>
        <v>24835.739434249968</v>
      </c>
      <c r="C654">
        <f t="shared" si="56"/>
        <v>152.64780487804819</v>
      </c>
      <c r="D654">
        <f t="shared" si="58"/>
        <v>246.10590887669241</v>
      </c>
      <c r="E654">
        <f>MIN(VLOOKUP(C653,Gearing!$A$2:$G$7,2,TRUE)+1,5)</f>
        <v>5</v>
      </c>
      <c r="F654">
        <f>Misc!$B$4*Misc!$B$5*VLOOKUP(E654,Gearing!$B$2:$G$7,5,FALSE)/Misc!$B$2</f>
        <v>8966220.9668758679</v>
      </c>
      <c r="G654">
        <f t="shared" si="59"/>
        <v>15.432213022355674</v>
      </c>
      <c r="H654">
        <f t="shared" si="60"/>
        <v>341.46341463414501</v>
      </c>
    </row>
    <row r="655" spans="1:8" x14ac:dyDescent="0.25">
      <c r="A655">
        <f t="shared" si="57"/>
        <v>163</v>
      </c>
      <c r="B655">
        <f>MIN((F654-$K$5*B653+$K$6*B654)/$K$7,2*$K$1*Gearing!$A$7+B653)</f>
        <v>24881.592195121877</v>
      </c>
      <c r="C655">
        <f t="shared" si="56"/>
        <v>152.64780487804819</v>
      </c>
      <c r="D655">
        <f t="shared" si="58"/>
        <v>-246.10590887669241</v>
      </c>
      <c r="E655">
        <f>MIN(VLOOKUP(C654,Gearing!$A$2:$G$7,2,TRUE)+1,5)</f>
        <v>5</v>
      </c>
      <c r="F655">
        <f>Misc!$B$4*Misc!$B$5*VLOOKUP(E655,Gearing!$B$2:$G$7,5,FALSE)/Misc!$B$2</f>
        <v>8966220.9668758679</v>
      </c>
      <c r="G655">
        <f t="shared" si="59"/>
        <v>15.460704607046026</v>
      </c>
      <c r="H655">
        <f t="shared" si="60"/>
        <v>341.46341463414501</v>
      </c>
    </row>
    <row r="656" spans="1:8" x14ac:dyDescent="0.25">
      <c r="A656">
        <f t="shared" si="57"/>
        <v>163.25</v>
      </c>
      <c r="B656">
        <f>MIN((F655-$K$5*B654+$K$6*B655)/$K$7,2*$K$1*Gearing!$A$7+B654)</f>
        <v>24912.063336688992</v>
      </c>
      <c r="C656">
        <f t="shared" si="56"/>
        <v>152.64780487804819</v>
      </c>
      <c r="D656">
        <f t="shared" si="58"/>
        <v>246.10590887669241</v>
      </c>
      <c r="E656">
        <f>MIN(VLOOKUP(C655,Gearing!$A$2:$G$7,2,TRUE)+1,5)</f>
        <v>5</v>
      </c>
      <c r="F656">
        <f>Misc!$B$4*Misc!$B$5*VLOOKUP(E656,Gearing!$B$2:$G$7,5,FALSE)/Misc!$B$2</f>
        <v>8966220.9668758679</v>
      </c>
      <c r="G656">
        <f t="shared" si="59"/>
        <v>15.479638496610416</v>
      </c>
      <c r="H656">
        <f t="shared" si="60"/>
        <v>341.46341463414501</v>
      </c>
    </row>
    <row r="657" spans="1:8" x14ac:dyDescent="0.25">
      <c r="A657">
        <f t="shared" si="57"/>
        <v>163.5</v>
      </c>
      <c r="B657">
        <f>MIN((F656-$K$5*B655+$K$6*B656)/$K$7,2*$K$1*Gearing!$A$7+B655)</f>
        <v>24957.916097560901</v>
      </c>
      <c r="C657">
        <f t="shared" si="56"/>
        <v>152.64780487804819</v>
      </c>
      <c r="D657">
        <f t="shared" si="58"/>
        <v>-246.10590887669241</v>
      </c>
      <c r="E657">
        <f>MIN(VLOOKUP(C656,Gearing!$A$2:$G$7,2,TRUE)+1,5)</f>
        <v>5</v>
      </c>
      <c r="F657">
        <f>Misc!$B$4*Misc!$B$5*VLOOKUP(E657,Gearing!$B$2:$G$7,5,FALSE)/Misc!$B$2</f>
        <v>8966220.9668758679</v>
      </c>
      <c r="G657">
        <f t="shared" si="59"/>
        <v>15.508130081300767</v>
      </c>
      <c r="H657">
        <f t="shared" si="60"/>
        <v>341.46341463414501</v>
      </c>
    </row>
    <row r="658" spans="1:8" x14ac:dyDescent="0.25">
      <c r="A658">
        <f t="shared" si="57"/>
        <v>163.75</v>
      </c>
      <c r="B658">
        <f>MIN((F657-$K$5*B656+$K$6*B657)/$K$7,2*$K$1*Gearing!$A$7+B656)</f>
        <v>24988.387239128017</v>
      </c>
      <c r="C658">
        <f t="shared" si="56"/>
        <v>152.64780487804819</v>
      </c>
      <c r="D658">
        <f t="shared" si="58"/>
        <v>246.10590887669241</v>
      </c>
      <c r="E658">
        <f>MIN(VLOOKUP(C657,Gearing!$A$2:$G$7,2,TRUE)+1,5)</f>
        <v>5</v>
      </c>
      <c r="F658">
        <f>Misc!$B$4*Misc!$B$5*VLOOKUP(E658,Gearing!$B$2:$G$7,5,FALSE)/Misc!$B$2</f>
        <v>8966220.9668758679</v>
      </c>
      <c r="G658">
        <f t="shared" si="59"/>
        <v>15.527063970865157</v>
      </c>
      <c r="H658">
        <f t="shared" si="60"/>
        <v>341.46341463414501</v>
      </c>
    </row>
    <row r="659" spans="1:8" x14ac:dyDescent="0.25">
      <c r="A659">
        <f t="shared" si="57"/>
        <v>164</v>
      </c>
      <c r="B659">
        <f>MIN((F658-$K$5*B657+$K$6*B658)/$K$7,2*$K$1*Gearing!$A$7+B657)</f>
        <v>25034.239999999925</v>
      </c>
      <c r="C659">
        <f t="shared" si="56"/>
        <v>152.64780487804819</v>
      </c>
      <c r="D659">
        <f t="shared" si="58"/>
        <v>-246.10590887669241</v>
      </c>
      <c r="E659">
        <f>MIN(VLOOKUP(C658,Gearing!$A$2:$G$7,2,TRUE)+1,5)</f>
        <v>5</v>
      </c>
      <c r="F659">
        <f>Misc!$B$4*Misc!$B$5*VLOOKUP(E659,Gearing!$B$2:$G$7,5,FALSE)/Misc!$B$2</f>
        <v>8966220.9668758679</v>
      </c>
      <c r="G659">
        <f t="shared" si="59"/>
        <v>15.555555555555509</v>
      </c>
      <c r="H659">
        <f t="shared" si="60"/>
        <v>341.46341463414501</v>
      </c>
    </row>
    <row r="660" spans="1:8" x14ac:dyDescent="0.25">
      <c r="A660">
        <f t="shared" si="57"/>
        <v>164.25</v>
      </c>
      <c r="B660">
        <f>MIN((F659-$K$5*B658+$K$6*B659)/$K$7,2*$K$1*Gearing!$A$7+B658)</f>
        <v>25064.711141567041</v>
      </c>
      <c r="C660">
        <f t="shared" si="56"/>
        <v>152.64780487804819</v>
      </c>
      <c r="D660">
        <f t="shared" si="58"/>
        <v>246.10590887669241</v>
      </c>
      <c r="E660">
        <f>MIN(VLOOKUP(C659,Gearing!$A$2:$G$7,2,TRUE)+1,5)</f>
        <v>5</v>
      </c>
      <c r="F660">
        <f>Misc!$B$4*Misc!$B$5*VLOOKUP(E660,Gearing!$B$2:$G$7,5,FALSE)/Misc!$B$2</f>
        <v>8966220.9668758679</v>
      </c>
      <c r="G660">
        <f t="shared" si="59"/>
        <v>15.5744894451199</v>
      </c>
      <c r="H660">
        <f t="shared" si="60"/>
        <v>341.46341463414501</v>
      </c>
    </row>
    <row r="661" spans="1:8" x14ac:dyDescent="0.25">
      <c r="A661">
        <f t="shared" si="57"/>
        <v>164.5</v>
      </c>
      <c r="B661">
        <f>MIN((F660-$K$5*B659+$K$6*B660)/$K$7,2*$K$1*Gearing!$A$7+B659)</f>
        <v>25110.563902438949</v>
      </c>
      <c r="C661">
        <f t="shared" si="56"/>
        <v>152.64780487804819</v>
      </c>
      <c r="D661">
        <f t="shared" si="58"/>
        <v>-246.10590887669241</v>
      </c>
      <c r="E661">
        <f>MIN(VLOOKUP(C660,Gearing!$A$2:$G$7,2,TRUE)+1,5)</f>
        <v>5</v>
      </c>
      <c r="F661">
        <f>Misc!$B$4*Misc!$B$5*VLOOKUP(E661,Gearing!$B$2:$G$7,5,FALSE)/Misc!$B$2</f>
        <v>8966220.9668758679</v>
      </c>
      <c r="G661">
        <f t="shared" si="59"/>
        <v>15.602981029810252</v>
      </c>
      <c r="H661">
        <f t="shared" si="60"/>
        <v>341.46341463414501</v>
      </c>
    </row>
    <row r="662" spans="1:8" x14ac:dyDescent="0.25">
      <c r="A662">
        <f t="shared" si="57"/>
        <v>164.75</v>
      </c>
      <c r="B662">
        <f>MIN((F661-$K$5*B660+$K$6*B661)/$K$7,2*$K$1*Gearing!$A$7+B660)</f>
        <v>25141.035044006065</v>
      </c>
      <c r="C662">
        <f t="shared" si="56"/>
        <v>152.64780487804819</v>
      </c>
      <c r="D662">
        <f t="shared" si="58"/>
        <v>246.10590887669241</v>
      </c>
      <c r="E662">
        <f>MIN(VLOOKUP(C661,Gearing!$A$2:$G$7,2,TRUE)+1,5)</f>
        <v>5</v>
      </c>
      <c r="F662">
        <f>Misc!$B$4*Misc!$B$5*VLOOKUP(E662,Gearing!$B$2:$G$7,5,FALSE)/Misc!$B$2</f>
        <v>8966220.9668758679</v>
      </c>
      <c r="G662">
        <f t="shared" si="59"/>
        <v>15.621914919374642</v>
      </c>
      <c r="H662">
        <f t="shared" si="60"/>
        <v>341.46341463414501</v>
      </c>
    </row>
    <row r="663" spans="1:8" x14ac:dyDescent="0.25">
      <c r="A663">
        <f t="shared" si="57"/>
        <v>165</v>
      </c>
      <c r="B663">
        <f>MIN((F662-$K$5*B661+$K$6*B662)/$K$7,2*$K$1*Gearing!$A$7+B661)</f>
        <v>25186.887804877973</v>
      </c>
      <c r="C663">
        <f t="shared" ref="C663:C701" si="61">(B664-B662)/2/$K$1</f>
        <v>152.64780487804819</v>
      </c>
      <c r="D663">
        <f t="shared" si="58"/>
        <v>-246.10590887669241</v>
      </c>
      <c r="E663">
        <f>MIN(VLOOKUP(C662,Gearing!$A$2:$G$7,2,TRUE)+1,5)</f>
        <v>5</v>
      </c>
      <c r="F663">
        <f>Misc!$B$4*Misc!$B$5*VLOOKUP(E663,Gearing!$B$2:$G$7,5,FALSE)/Misc!$B$2</f>
        <v>8966220.9668758679</v>
      </c>
      <c r="G663">
        <f t="shared" si="59"/>
        <v>15.650406504064993</v>
      </c>
      <c r="H663">
        <f t="shared" si="60"/>
        <v>341.46341463414501</v>
      </c>
    </row>
    <row r="664" spans="1:8" x14ac:dyDescent="0.25">
      <c r="A664">
        <f t="shared" si="57"/>
        <v>165.25</v>
      </c>
      <c r="B664">
        <f>MIN((F663-$K$5*B662+$K$6*B663)/$K$7,2*$K$1*Gearing!$A$7+B662)</f>
        <v>25217.358946445089</v>
      </c>
      <c r="C664">
        <f t="shared" si="61"/>
        <v>152.64780487804819</v>
      </c>
      <c r="D664">
        <f t="shared" si="58"/>
        <v>246.10590887669241</v>
      </c>
      <c r="E664">
        <f>MIN(VLOOKUP(C663,Gearing!$A$2:$G$7,2,TRUE)+1,5)</f>
        <v>5</v>
      </c>
      <c r="F664">
        <f>Misc!$B$4*Misc!$B$5*VLOOKUP(E664,Gearing!$B$2:$G$7,5,FALSE)/Misc!$B$2</f>
        <v>8966220.9668758679</v>
      </c>
      <c r="G664">
        <f t="shared" si="59"/>
        <v>15.669340393629383</v>
      </c>
      <c r="H664">
        <f t="shared" si="60"/>
        <v>341.46341463414501</v>
      </c>
    </row>
    <row r="665" spans="1:8" x14ac:dyDescent="0.25">
      <c r="A665">
        <f t="shared" si="57"/>
        <v>165.5</v>
      </c>
      <c r="B665">
        <f>MIN((F664-$K$5*B663+$K$6*B664)/$K$7,2*$K$1*Gearing!$A$7+B663)</f>
        <v>25263.211707316997</v>
      </c>
      <c r="C665">
        <f t="shared" si="61"/>
        <v>152.64780487804819</v>
      </c>
      <c r="D665">
        <f t="shared" si="58"/>
        <v>-246.10590887669241</v>
      </c>
      <c r="E665">
        <f>MIN(VLOOKUP(C664,Gearing!$A$2:$G$7,2,TRUE)+1,5)</f>
        <v>5</v>
      </c>
      <c r="F665">
        <f>Misc!$B$4*Misc!$B$5*VLOOKUP(E665,Gearing!$B$2:$G$7,5,FALSE)/Misc!$B$2</f>
        <v>8966220.9668758679</v>
      </c>
      <c r="G665">
        <f t="shared" si="59"/>
        <v>15.697831978319735</v>
      </c>
      <c r="H665">
        <f t="shared" si="60"/>
        <v>341.46341463414501</v>
      </c>
    </row>
    <row r="666" spans="1:8" x14ac:dyDescent="0.25">
      <c r="A666">
        <f t="shared" si="57"/>
        <v>165.75</v>
      </c>
      <c r="B666">
        <f>MIN((F665-$K$5*B664+$K$6*B665)/$K$7,2*$K$1*Gearing!$A$7+B664)</f>
        <v>25293.682848884113</v>
      </c>
      <c r="C666">
        <f t="shared" si="61"/>
        <v>152.64780487804819</v>
      </c>
      <c r="D666">
        <f t="shared" si="58"/>
        <v>246.10590887669241</v>
      </c>
      <c r="E666">
        <f>MIN(VLOOKUP(C665,Gearing!$A$2:$G$7,2,TRUE)+1,5)</f>
        <v>5</v>
      </c>
      <c r="F666">
        <f>Misc!$B$4*Misc!$B$5*VLOOKUP(E666,Gearing!$B$2:$G$7,5,FALSE)/Misc!$B$2</f>
        <v>8966220.9668758679</v>
      </c>
      <c r="G666">
        <f t="shared" si="59"/>
        <v>15.716765867884128</v>
      </c>
      <c r="H666">
        <f t="shared" si="60"/>
        <v>341.46341463414501</v>
      </c>
    </row>
    <row r="667" spans="1:8" x14ac:dyDescent="0.25">
      <c r="A667">
        <f t="shared" si="57"/>
        <v>166</v>
      </c>
      <c r="B667">
        <f>MIN((F666-$K$5*B665+$K$6*B666)/$K$7,2*$K$1*Gearing!$A$7+B665)</f>
        <v>25339.535609756022</v>
      </c>
      <c r="C667">
        <f t="shared" si="61"/>
        <v>152.64780487804819</v>
      </c>
      <c r="D667">
        <f t="shared" si="58"/>
        <v>-246.10590887669241</v>
      </c>
      <c r="E667">
        <f>MIN(VLOOKUP(C666,Gearing!$A$2:$G$7,2,TRUE)+1,5)</f>
        <v>5</v>
      </c>
      <c r="F667">
        <f>Misc!$B$4*Misc!$B$5*VLOOKUP(E667,Gearing!$B$2:$G$7,5,FALSE)/Misc!$B$2</f>
        <v>8966220.9668758679</v>
      </c>
      <c r="G667">
        <f t="shared" si="59"/>
        <v>15.745257452574478</v>
      </c>
      <c r="H667">
        <f t="shared" si="60"/>
        <v>341.46341463414501</v>
      </c>
    </row>
    <row r="668" spans="1:8" x14ac:dyDescent="0.25">
      <c r="A668">
        <f t="shared" si="57"/>
        <v>166.25</v>
      </c>
      <c r="B668">
        <f>MIN((F667-$K$5*B666+$K$6*B667)/$K$7,2*$K$1*Gearing!$A$7+B666)</f>
        <v>25370.006751323137</v>
      </c>
      <c r="C668">
        <f t="shared" si="61"/>
        <v>152.64780487804819</v>
      </c>
      <c r="D668">
        <f t="shared" si="58"/>
        <v>246.10590887669241</v>
      </c>
      <c r="E668">
        <f>MIN(VLOOKUP(C667,Gearing!$A$2:$G$7,2,TRUE)+1,5)</f>
        <v>5</v>
      </c>
      <c r="F668">
        <f>Misc!$B$4*Misc!$B$5*VLOOKUP(E668,Gearing!$B$2:$G$7,5,FALSE)/Misc!$B$2</f>
        <v>8966220.9668758679</v>
      </c>
      <c r="G668">
        <f t="shared" si="59"/>
        <v>15.76419134213887</v>
      </c>
      <c r="H668">
        <f t="shared" si="60"/>
        <v>341.46341463414501</v>
      </c>
    </row>
    <row r="669" spans="1:8" x14ac:dyDescent="0.25">
      <c r="A669">
        <f t="shared" si="57"/>
        <v>166.5</v>
      </c>
      <c r="B669">
        <f>MIN((F668-$K$5*B667+$K$6*B668)/$K$7,2*$K$1*Gearing!$A$7+B667)</f>
        <v>25415.859512195046</v>
      </c>
      <c r="C669">
        <f t="shared" si="61"/>
        <v>152.64780487804819</v>
      </c>
      <c r="D669">
        <f t="shared" si="58"/>
        <v>-246.10590887669241</v>
      </c>
      <c r="E669">
        <f>MIN(VLOOKUP(C668,Gearing!$A$2:$G$7,2,TRUE)+1,5)</f>
        <v>5</v>
      </c>
      <c r="F669">
        <f>Misc!$B$4*Misc!$B$5*VLOOKUP(E669,Gearing!$B$2:$G$7,5,FALSE)/Misc!$B$2</f>
        <v>8966220.9668758679</v>
      </c>
      <c r="G669">
        <f t="shared" si="59"/>
        <v>15.792682926829222</v>
      </c>
      <c r="H669">
        <f t="shared" si="60"/>
        <v>341.46341463414501</v>
      </c>
    </row>
    <row r="670" spans="1:8" x14ac:dyDescent="0.25">
      <c r="A670">
        <f t="shared" si="57"/>
        <v>166.75</v>
      </c>
      <c r="B670">
        <f>MIN((F669-$K$5*B668+$K$6*B669)/$K$7,2*$K$1*Gearing!$A$7+B668)</f>
        <v>25446.330653762161</v>
      </c>
      <c r="C670">
        <f t="shared" si="61"/>
        <v>152.64780487804819</v>
      </c>
      <c r="D670">
        <f t="shared" si="58"/>
        <v>246.10590887669241</v>
      </c>
      <c r="E670">
        <f>MIN(VLOOKUP(C669,Gearing!$A$2:$G$7,2,TRUE)+1,5)</f>
        <v>5</v>
      </c>
      <c r="F670">
        <f>Misc!$B$4*Misc!$B$5*VLOOKUP(E670,Gearing!$B$2:$G$7,5,FALSE)/Misc!$B$2</f>
        <v>8966220.9668758679</v>
      </c>
      <c r="G670">
        <f t="shared" si="59"/>
        <v>15.811616816393613</v>
      </c>
      <c r="H670">
        <f t="shared" si="60"/>
        <v>341.46341463414501</v>
      </c>
    </row>
    <row r="671" spans="1:8" x14ac:dyDescent="0.25">
      <c r="A671">
        <f t="shared" si="57"/>
        <v>167</v>
      </c>
      <c r="B671">
        <f>MIN((F670-$K$5*B669+$K$6*B670)/$K$7,2*$K$1*Gearing!$A$7+B669)</f>
        <v>25492.18341463407</v>
      </c>
      <c r="C671">
        <f t="shared" si="61"/>
        <v>152.64780487804819</v>
      </c>
      <c r="D671">
        <f t="shared" si="58"/>
        <v>-246.10590887669241</v>
      </c>
      <c r="E671">
        <f>MIN(VLOOKUP(C670,Gearing!$A$2:$G$7,2,TRUE)+1,5)</f>
        <v>5</v>
      </c>
      <c r="F671">
        <f>Misc!$B$4*Misc!$B$5*VLOOKUP(E671,Gearing!$B$2:$G$7,5,FALSE)/Misc!$B$2</f>
        <v>8966220.9668758679</v>
      </c>
      <c r="G671">
        <f t="shared" si="59"/>
        <v>15.840108401083963</v>
      </c>
      <c r="H671">
        <f t="shared" si="60"/>
        <v>341.46341463414501</v>
      </c>
    </row>
    <row r="672" spans="1:8" x14ac:dyDescent="0.25">
      <c r="A672">
        <f t="shared" si="57"/>
        <v>167.25</v>
      </c>
      <c r="B672">
        <f>MIN((F671-$K$5*B670+$K$6*B671)/$K$7,2*$K$1*Gearing!$A$7+B670)</f>
        <v>25522.654556201185</v>
      </c>
      <c r="C672">
        <f t="shared" si="61"/>
        <v>152.64780487804819</v>
      </c>
      <c r="D672">
        <f t="shared" si="58"/>
        <v>246.10590887669241</v>
      </c>
      <c r="E672">
        <f>MIN(VLOOKUP(C671,Gearing!$A$2:$G$7,2,TRUE)+1,5)</f>
        <v>5</v>
      </c>
      <c r="F672">
        <f>Misc!$B$4*Misc!$B$5*VLOOKUP(E672,Gearing!$B$2:$G$7,5,FALSE)/Misc!$B$2</f>
        <v>8966220.9668758679</v>
      </c>
      <c r="G672">
        <f t="shared" si="59"/>
        <v>15.859042290648354</v>
      </c>
      <c r="H672">
        <f t="shared" si="60"/>
        <v>341.46341463414501</v>
      </c>
    </row>
    <row r="673" spans="1:8" x14ac:dyDescent="0.25">
      <c r="A673">
        <f t="shared" si="57"/>
        <v>167.5</v>
      </c>
      <c r="B673">
        <f>MIN((F672-$K$5*B671+$K$6*B672)/$K$7,2*$K$1*Gearing!$A$7+B671)</f>
        <v>25568.507317073094</v>
      </c>
      <c r="C673">
        <f t="shared" si="61"/>
        <v>152.64780487804819</v>
      </c>
      <c r="D673">
        <f t="shared" si="58"/>
        <v>-246.10590887669241</v>
      </c>
      <c r="E673">
        <f>MIN(VLOOKUP(C672,Gearing!$A$2:$G$7,2,TRUE)+1,5)</f>
        <v>5</v>
      </c>
      <c r="F673">
        <f>Misc!$B$4*Misc!$B$5*VLOOKUP(E673,Gearing!$B$2:$G$7,5,FALSE)/Misc!$B$2</f>
        <v>8966220.9668758679</v>
      </c>
      <c r="G673">
        <f t="shared" si="59"/>
        <v>15.887533875338706</v>
      </c>
      <c r="H673">
        <f t="shared" si="60"/>
        <v>341.46341463414501</v>
      </c>
    </row>
    <row r="674" spans="1:8" x14ac:dyDescent="0.25">
      <c r="A674">
        <f t="shared" si="57"/>
        <v>167.75</v>
      </c>
      <c r="B674">
        <f>MIN((F673-$K$5*B672+$K$6*B673)/$K$7,2*$K$1*Gearing!$A$7+B672)</f>
        <v>25598.978458640209</v>
      </c>
      <c r="C674">
        <f t="shared" si="61"/>
        <v>152.64780487804819</v>
      </c>
      <c r="D674">
        <f t="shared" si="58"/>
        <v>246.10590887669241</v>
      </c>
      <c r="E674">
        <f>MIN(VLOOKUP(C673,Gearing!$A$2:$G$7,2,TRUE)+1,5)</f>
        <v>5</v>
      </c>
      <c r="F674">
        <f>Misc!$B$4*Misc!$B$5*VLOOKUP(E674,Gearing!$B$2:$G$7,5,FALSE)/Misc!$B$2</f>
        <v>8966220.9668758679</v>
      </c>
      <c r="G674">
        <f t="shared" si="59"/>
        <v>15.906467764903097</v>
      </c>
      <c r="H674">
        <f t="shared" si="60"/>
        <v>341.46341463414501</v>
      </c>
    </row>
    <row r="675" spans="1:8" x14ac:dyDescent="0.25">
      <c r="A675">
        <f t="shared" si="57"/>
        <v>168</v>
      </c>
      <c r="B675">
        <f>MIN((F674-$K$5*B673+$K$6*B674)/$K$7,2*$K$1*Gearing!$A$7+B673)</f>
        <v>25644.831219512118</v>
      </c>
      <c r="C675">
        <f t="shared" si="61"/>
        <v>152.64780487804819</v>
      </c>
      <c r="D675">
        <f t="shared" si="58"/>
        <v>-246.10590887669241</v>
      </c>
      <c r="E675">
        <f>MIN(VLOOKUP(C674,Gearing!$A$2:$G$7,2,TRUE)+1,5)</f>
        <v>5</v>
      </c>
      <c r="F675">
        <f>Misc!$B$4*Misc!$B$5*VLOOKUP(E675,Gearing!$B$2:$G$7,5,FALSE)/Misc!$B$2</f>
        <v>8966220.9668758679</v>
      </c>
      <c r="G675">
        <f t="shared" si="59"/>
        <v>15.934959349593449</v>
      </c>
      <c r="H675">
        <f t="shared" si="60"/>
        <v>341.46341463414501</v>
      </c>
    </row>
    <row r="676" spans="1:8" x14ac:dyDescent="0.25">
      <c r="A676">
        <f t="shared" ref="A676:A701" si="62">A675+$K$1</f>
        <v>168.25</v>
      </c>
      <c r="B676">
        <f>MIN((F675-$K$5*B674+$K$6*B675)/$K$7,2*$K$1*Gearing!$A$7+B674)</f>
        <v>25675.302361079233</v>
      </c>
      <c r="C676">
        <f t="shared" si="61"/>
        <v>152.64780487804819</v>
      </c>
      <c r="D676">
        <f t="shared" ref="D676:D701" si="63">(B677-2*B676+B675)/$K$1^2</f>
        <v>246.10590887669241</v>
      </c>
      <c r="E676">
        <f>MIN(VLOOKUP(C675,Gearing!$A$2:$G$7,2,TRUE)+1,5)</f>
        <v>5</v>
      </c>
      <c r="F676">
        <f>Misc!$B$4*Misc!$B$5*VLOOKUP(E676,Gearing!$B$2:$G$7,5,FALSE)/Misc!$B$2</f>
        <v>8966220.9668758679</v>
      </c>
      <c r="G676">
        <f t="shared" ref="G676:G701" si="64">CONVERT(B676,$B$1,$G$1)</f>
        <v>15.953893239157839</v>
      </c>
      <c r="H676">
        <f t="shared" ref="H676:H701" si="65">CONVERT(C676,$C$1,$H$1)</f>
        <v>341.46341463414501</v>
      </c>
    </row>
    <row r="677" spans="1:8" x14ac:dyDescent="0.25">
      <c r="A677">
        <f t="shared" si="62"/>
        <v>168.5</v>
      </c>
      <c r="B677">
        <f>MIN((F676-$K$5*B675+$K$6*B676)/$K$7,2*$K$1*Gearing!$A$7+B675)</f>
        <v>25721.155121951142</v>
      </c>
      <c r="C677">
        <f t="shared" si="61"/>
        <v>152.64780487804819</v>
      </c>
      <c r="D677">
        <f t="shared" si="63"/>
        <v>-246.10590887669241</v>
      </c>
      <c r="E677">
        <f>MIN(VLOOKUP(C676,Gearing!$A$2:$G$7,2,TRUE)+1,5)</f>
        <v>5</v>
      </c>
      <c r="F677">
        <f>Misc!$B$4*Misc!$B$5*VLOOKUP(E677,Gearing!$B$2:$G$7,5,FALSE)/Misc!$B$2</f>
        <v>8966220.9668758679</v>
      </c>
      <c r="G677">
        <f t="shared" si="64"/>
        <v>15.982384823848189</v>
      </c>
      <c r="H677">
        <f t="shared" si="65"/>
        <v>341.46341463414501</v>
      </c>
    </row>
    <row r="678" spans="1:8" x14ac:dyDescent="0.25">
      <c r="A678">
        <f t="shared" si="62"/>
        <v>168.75</v>
      </c>
      <c r="B678">
        <f>MIN((F677-$K$5*B676+$K$6*B677)/$K$7,2*$K$1*Gearing!$A$7+B676)</f>
        <v>25751.626263518257</v>
      </c>
      <c r="C678">
        <f t="shared" si="61"/>
        <v>152.64780487804819</v>
      </c>
      <c r="D678">
        <f t="shared" si="63"/>
        <v>246.10590887669241</v>
      </c>
      <c r="E678">
        <f>MIN(VLOOKUP(C677,Gearing!$A$2:$G$7,2,TRUE)+1,5)</f>
        <v>5</v>
      </c>
      <c r="F678">
        <f>Misc!$B$4*Misc!$B$5*VLOOKUP(E678,Gearing!$B$2:$G$7,5,FALSE)/Misc!$B$2</f>
        <v>8966220.9668758679</v>
      </c>
      <c r="G678">
        <f t="shared" si="64"/>
        <v>16.00131871341258</v>
      </c>
      <c r="H678">
        <f t="shared" si="65"/>
        <v>341.46341463414501</v>
      </c>
    </row>
    <row r="679" spans="1:8" x14ac:dyDescent="0.25">
      <c r="A679">
        <f t="shared" si="62"/>
        <v>169</v>
      </c>
      <c r="B679">
        <f>MIN((F678-$K$5*B677+$K$6*B678)/$K$7,2*$K$1*Gearing!$A$7+B677)</f>
        <v>25797.479024390166</v>
      </c>
      <c r="C679">
        <f t="shared" si="61"/>
        <v>152.64780487804819</v>
      </c>
      <c r="D679">
        <f t="shared" si="63"/>
        <v>-246.10590887669241</v>
      </c>
      <c r="E679">
        <f>MIN(VLOOKUP(C678,Gearing!$A$2:$G$7,2,TRUE)+1,5)</f>
        <v>5</v>
      </c>
      <c r="F679">
        <f>Misc!$B$4*Misc!$B$5*VLOOKUP(E679,Gearing!$B$2:$G$7,5,FALSE)/Misc!$B$2</f>
        <v>8966220.9668758679</v>
      </c>
      <c r="G679">
        <f t="shared" si="64"/>
        <v>16.029810298102934</v>
      </c>
      <c r="H679">
        <f t="shared" si="65"/>
        <v>341.46341463414501</v>
      </c>
    </row>
    <row r="680" spans="1:8" x14ac:dyDescent="0.25">
      <c r="A680">
        <f t="shared" si="62"/>
        <v>169.25</v>
      </c>
      <c r="B680">
        <f>MIN((F679-$K$5*B678+$K$6*B679)/$K$7,2*$K$1*Gearing!$A$7+B678)</f>
        <v>25827.950165957282</v>
      </c>
      <c r="C680">
        <f t="shared" si="61"/>
        <v>152.64780487804819</v>
      </c>
      <c r="D680">
        <f t="shared" si="63"/>
        <v>246.10590887669241</v>
      </c>
      <c r="E680">
        <f>MIN(VLOOKUP(C679,Gearing!$A$2:$G$7,2,TRUE)+1,5)</f>
        <v>5</v>
      </c>
      <c r="F680">
        <f>Misc!$B$4*Misc!$B$5*VLOOKUP(E680,Gearing!$B$2:$G$7,5,FALSE)/Misc!$B$2</f>
        <v>8966220.9668758679</v>
      </c>
      <c r="G680">
        <f t="shared" si="64"/>
        <v>16.048744187667324</v>
      </c>
      <c r="H680">
        <f t="shared" si="65"/>
        <v>341.46341463414501</v>
      </c>
    </row>
    <row r="681" spans="1:8" x14ac:dyDescent="0.25">
      <c r="A681">
        <f t="shared" si="62"/>
        <v>169.5</v>
      </c>
      <c r="B681">
        <f>MIN((F680-$K$5*B679+$K$6*B680)/$K$7,2*$K$1*Gearing!$A$7+B679)</f>
        <v>25873.80292682919</v>
      </c>
      <c r="C681">
        <f t="shared" si="61"/>
        <v>152.64780487804819</v>
      </c>
      <c r="D681">
        <f t="shared" si="63"/>
        <v>-246.10590887669241</v>
      </c>
      <c r="E681">
        <f>MIN(VLOOKUP(C680,Gearing!$A$2:$G$7,2,TRUE)+1,5)</f>
        <v>5</v>
      </c>
      <c r="F681">
        <f>Misc!$B$4*Misc!$B$5*VLOOKUP(E681,Gearing!$B$2:$G$7,5,FALSE)/Misc!$B$2</f>
        <v>8966220.9668758679</v>
      </c>
      <c r="G681">
        <f t="shared" si="64"/>
        <v>16.077235772357675</v>
      </c>
      <c r="H681">
        <f t="shared" si="65"/>
        <v>341.46341463414501</v>
      </c>
    </row>
    <row r="682" spans="1:8" x14ac:dyDescent="0.25">
      <c r="A682">
        <f t="shared" si="62"/>
        <v>169.75</v>
      </c>
      <c r="B682">
        <f>MIN((F681-$K$5*B680+$K$6*B681)/$K$7,2*$K$1*Gearing!$A$7+B680)</f>
        <v>25904.274068396306</v>
      </c>
      <c r="C682">
        <f t="shared" si="61"/>
        <v>152.64780487804819</v>
      </c>
      <c r="D682">
        <f t="shared" si="63"/>
        <v>246.10590887669241</v>
      </c>
      <c r="E682">
        <f>MIN(VLOOKUP(C681,Gearing!$A$2:$G$7,2,TRUE)+1,5)</f>
        <v>5</v>
      </c>
      <c r="F682">
        <f>Misc!$B$4*Misc!$B$5*VLOOKUP(E682,Gearing!$B$2:$G$7,5,FALSE)/Misc!$B$2</f>
        <v>8966220.9668758679</v>
      </c>
      <c r="G682">
        <f t="shared" si="64"/>
        <v>16.096169661922065</v>
      </c>
      <c r="H682">
        <f t="shared" si="65"/>
        <v>341.46341463414501</v>
      </c>
    </row>
    <row r="683" spans="1:8" x14ac:dyDescent="0.25">
      <c r="A683">
        <f t="shared" si="62"/>
        <v>170</v>
      </c>
      <c r="B683">
        <f>MIN((F682-$K$5*B681+$K$6*B682)/$K$7,2*$K$1*Gearing!$A$7+B681)</f>
        <v>25950.126829268214</v>
      </c>
      <c r="C683">
        <f t="shared" si="61"/>
        <v>152.64780487804819</v>
      </c>
      <c r="D683">
        <f t="shared" si="63"/>
        <v>-246.10590887669241</v>
      </c>
      <c r="E683">
        <f>MIN(VLOOKUP(C682,Gearing!$A$2:$G$7,2,TRUE)+1,5)</f>
        <v>5</v>
      </c>
      <c r="F683">
        <f>Misc!$B$4*Misc!$B$5*VLOOKUP(E683,Gearing!$B$2:$G$7,5,FALSE)/Misc!$B$2</f>
        <v>8966220.9668758679</v>
      </c>
      <c r="G683">
        <f t="shared" si="64"/>
        <v>16.124661246612419</v>
      </c>
      <c r="H683">
        <f t="shared" si="65"/>
        <v>341.46341463414501</v>
      </c>
    </row>
    <row r="684" spans="1:8" x14ac:dyDescent="0.25">
      <c r="A684">
        <f t="shared" si="62"/>
        <v>170.25</v>
      </c>
      <c r="B684">
        <f>MIN((F683-$K$5*B682+$K$6*B683)/$K$7,2*$K$1*Gearing!$A$7+B682)</f>
        <v>25980.59797083533</v>
      </c>
      <c r="C684">
        <f t="shared" si="61"/>
        <v>152.64780487804819</v>
      </c>
      <c r="D684">
        <f t="shared" si="63"/>
        <v>246.10590887669241</v>
      </c>
      <c r="E684">
        <f>MIN(VLOOKUP(C683,Gearing!$A$2:$G$7,2,TRUE)+1,5)</f>
        <v>5</v>
      </c>
      <c r="F684">
        <f>Misc!$B$4*Misc!$B$5*VLOOKUP(E684,Gearing!$B$2:$G$7,5,FALSE)/Misc!$B$2</f>
        <v>8966220.9668758679</v>
      </c>
      <c r="G684">
        <f t="shared" si="64"/>
        <v>16.14359513617681</v>
      </c>
      <c r="H684">
        <f t="shared" si="65"/>
        <v>341.46341463414501</v>
      </c>
    </row>
    <row r="685" spans="1:8" x14ac:dyDescent="0.25">
      <c r="A685">
        <f t="shared" si="62"/>
        <v>170.5</v>
      </c>
      <c r="B685">
        <f>MIN((F684-$K$5*B683+$K$6*B684)/$K$7,2*$K$1*Gearing!$A$7+B683)</f>
        <v>26026.450731707238</v>
      </c>
      <c r="C685">
        <f t="shared" si="61"/>
        <v>152.64780487804819</v>
      </c>
      <c r="D685">
        <f t="shared" si="63"/>
        <v>-246.10590887669241</v>
      </c>
      <c r="E685">
        <f>MIN(VLOOKUP(C684,Gearing!$A$2:$G$7,2,TRUE)+1,5)</f>
        <v>5</v>
      </c>
      <c r="F685">
        <f>Misc!$B$4*Misc!$B$5*VLOOKUP(E685,Gearing!$B$2:$G$7,5,FALSE)/Misc!$B$2</f>
        <v>8966220.9668758679</v>
      </c>
      <c r="G685">
        <f t="shared" si="64"/>
        <v>16.17208672086716</v>
      </c>
      <c r="H685">
        <f t="shared" si="65"/>
        <v>341.46341463414501</v>
      </c>
    </row>
    <row r="686" spans="1:8" x14ac:dyDescent="0.25">
      <c r="A686">
        <f t="shared" si="62"/>
        <v>170.75</v>
      </c>
      <c r="B686">
        <f>MIN((F685-$K$5*B684+$K$6*B685)/$K$7,2*$K$1*Gearing!$A$7+B684)</f>
        <v>26056.921873274354</v>
      </c>
      <c r="C686">
        <f t="shared" si="61"/>
        <v>152.64780487804819</v>
      </c>
      <c r="D686">
        <f t="shared" si="63"/>
        <v>246.10590887669241</v>
      </c>
      <c r="E686">
        <f>MIN(VLOOKUP(C685,Gearing!$A$2:$G$7,2,TRUE)+1,5)</f>
        <v>5</v>
      </c>
      <c r="F686">
        <f>Misc!$B$4*Misc!$B$5*VLOOKUP(E686,Gearing!$B$2:$G$7,5,FALSE)/Misc!$B$2</f>
        <v>8966220.9668758679</v>
      </c>
      <c r="G686">
        <f t="shared" si="64"/>
        <v>16.191020610431551</v>
      </c>
      <c r="H686">
        <f t="shared" si="65"/>
        <v>341.46341463414501</v>
      </c>
    </row>
    <row r="687" spans="1:8" x14ac:dyDescent="0.25">
      <c r="A687">
        <f t="shared" si="62"/>
        <v>171</v>
      </c>
      <c r="B687">
        <f>MIN((F686-$K$5*B685+$K$6*B686)/$K$7,2*$K$1*Gearing!$A$7+B685)</f>
        <v>26102.774634146263</v>
      </c>
      <c r="C687">
        <f t="shared" si="61"/>
        <v>152.64780487804819</v>
      </c>
      <c r="D687">
        <f t="shared" si="63"/>
        <v>-246.10590887669241</v>
      </c>
      <c r="E687">
        <f>MIN(VLOOKUP(C686,Gearing!$A$2:$G$7,2,TRUE)+1,5)</f>
        <v>5</v>
      </c>
      <c r="F687">
        <f>Misc!$B$4*Misc!$B$5*VLOOKUP(E687,Gearing!$B$2:$G$7,5,FALSE)/Misc!$B$2</f>
        <v>8966220.9668758679</v>
      </c>
      <c r="G687">
        <f t="shared" si="64"/>
        <v>16.219512195121901</v>
      </c>
      <c r="H687">
        <f t="shared" si="65"/>
        <v>341.46341463414501</v>
      </c>
    </row>
    <row r="688" spans="1:8" x14ac:dyDescent="0.25">
      <c r="A688">
        <f t="shared" si="62"/>
        <v>171.25</v>
      </c>
      <c r="B688">
        <f>MIN((F687-$K$5*B686+$K$6*B687)/$K$7,2*$K$1*Gearing!$A$7+B686)</f>
        <v>26133.245775713378</v>
      </c>
      <c r="C688">
        <f t="shared" si="61"/>
        <v>152.64780487804819</v>
      </c>
      <c r="D688">
        <f t="shared" si="63"/>
        <v>246.10590887669241</v>
      </c>
      <c r="E688">
        <f>MIN(VLOOKUP(C687,Gearing!$A$2:$G$7,2,TRUE)+1,5)</f>
        <v>5</v>
      </c>
      <c r="F688">
        <f>Misc!$B$4*Misc!$B$5*VLOOKUP(E688,Gearing!$B$2:$G$7,5,FALSE)/Misc!$B$2</f>
        <v>8966220.9668758679</v>
      </c>
      <c r="G688">
        <f t="shared" si="64"/>
        <v>16.238446084686295</v>
      </c>
      <c r="H688">
        <f t="shared" si="65"/>
        <v>341.46341463414501</v>
      </c>
    </row>
    <row r="689" spans="1:8" x14ac:dyDescent="0.25">
      <c r="A689">
        <f t="shared" si="62"/>
        <v>171.5</v>
      </c>
      <c r="B689">
        <f>MIN((F688-$K$5*B687+$K$6*B688)/$K$7,2*$K$1*Gearing!$A$7+B687)</f>
        <v>26179.098536585287</v>
      </c>
      <c r="C689">
        <f t="shared" si="61"/>
        <v>152.64780487804819</v>
      </c>
      <c r="D689">
        <f t="shared" si="63"/>
        <v>-246.10590887669241</v>
      </c>
      <c r="E689">
        <f>MIN(VLOOKUP(C688,Gearing!$A$2:$G$7,2,TRUE)+1,5)</f>
        <v>5</v>
      </c>
      <c r="F689">
        <f>Misc!$B$4*Misc!$B$5*VLOOKUP(E689,Gearing!$B$2:$G$7,5,FALSE)/Misc!$B$2</f>
        <v>8966220.9668758679</v>
      </c>
      <c r="G689">
        <f t="shared" si="64"/>
        <v>16.266937669376645</v>
      </c>
      <c r="H689">
        <f t="shared" si="65"/>
        <v>341.46341463414501</v>
      </c>
    </row>
    <row r="690" spans="1:8" x14ac:dyDescent="0.25">
      <c r="A690">
        <f t="shared" si="62"/>
        <v>171.75</v>
      </c>
      <c r="B690">
        <f>MIN((F689-$K$5*B688+$K$6*B689)/$K$7,2*$K$1*Gearing!$A$7+B688)</f>
        <v>26209.569678152402</v>
      </c>
      <c r="C690">
        <f t="shared" si="61"/>
        <v>152.64780487804819</v>
      </c>
      <c r="D690">
        <f t="shared" si="63"/>
        <v>246.10590887669241</v>
      </c>
      <c r="E690">
        <f>MIN(VLOOKUP(C689,Gearing!$A$2:$G$7,2,TRUE)+1,5)</f>
        <v>5</v>
      </c>
      <c r="F690">
        <f>Misc!$B$4*Misc!$B$5*VLOOKUP(E690,Gearing!$B$2:$G$7,5,FALSE)/Misc!$B$2</f>
        <v>8966220.9668758679</v>
      </c>
      <c r="G690">
        <f t="shared" si="64"/>
        <v>16.285871558941036</v>
      </c>
      <c r="H690">
        <f t="shared" si="65"/>
        <v>341.46341463414501</v>
      </c>
    </row>
    <row r="691" spans="1:8" x14ac:dyDescent="0.25">
      <c r="A691">
        <f t="shared" si="62"/>
        <v>172</v>
      </c>
      <c r="B691">
        <f>MIN((F690-$K$5*B689+$K$6*B690)/$K$7,2*$K$1*Gearing!$A$7+B689)</f>
        <v>26255.422439024311</v>
      </c>
      <c r="C691">
        <f t="shared" si="61"/>
        <v>152.64780487804819</v>
      </c>
      <c r="D691">
        <f t="shared" si="63"/>
        <v>-246.10590887669241</v>
      </c>
      <c r="E691">
        <f>MIN(VLOOKUP(C690,Gearing!$A$2:$G$7,2,TRUE)+1,5)</f>
        <v>5</v>
      </c>
      <c r="F691">
        <f>Misc!$B$4*Misc!$B$5*VLOOKUP(E691,Gearing!$B$2:$G$7,5,FALSE)/Misc!$B$2</f>
        <v>8966220.9668758679</v>
      </c>
      <c r="G691">
        <f t="shared" si="64"/>
        <v>16.314363143631386</v>
      </c>
      <c r="H691">
        <f t="shared" si="65"/>
        <v>341.46341463414501</v>
      </c>
    </row>
    <row r="692" spans="1:8" x14ac:dyDescent="0.25">
      <c r="A692">
        <f t="shared" si="62"/>
        <v>172.25</v>
      </c>
      <c r="B692">
        <f>MIN((F691-$K$5*B690+$K$6*B691)/$K$7,2*$K$1*Gearing!$A$7+B690)</f>
        <v>26285.893580591426</v>
      </c>
      <c r="C692">
        <f t="shared" si="61"/>
        <v>152.64780487804819</v>
      </c>
      <c r="D692">
        <f t="shared" si="63"/>
        <v>246.10590887669241</v>
      </c>
      <c r="E692">
        <f>MIN(VLOOKUP(C691,Gearing!$A$2:$G$7,2,TRUE)+1,5)</f>
        <v>5</v>
      </c>
      <c r="F692">
        <f>Misc!$B$4*Misc!$B$5*VLOOKUP(E692,Gearing!$B$2:$G$7,5,FALSE)/Misc!$B$2</f>
        <v>8966220.9668758679</v>
      </c>
      <c r="G692">
        <f t="shared" si="64"/>
        <v>16.333297033195777</v>
      </c>
      <c r="H692">
        <f t="shared" si="65"/>
        <v>341.46341463414501</v>
      </c>
    </row>
    <row r="693" spans="1:8" x14ac:dyDescent="0.25">
      <c r="A693">
        <f t="shared" si="62"/>
        <v>172.5</v>
      </c>
      <c r="B693">
        <f>MIN((F692-$K$5*B691+$K$6*B692)/$K$7,2*$K$1*Gearing!$A$7+B691)</f>
        <v>26331.746341463335</v>
      </c>
      <c r="C693">
        <f t="shared" si="61"/>
        <v>152.64780487804819</v>
      </c>
      <c r="D693">
        <f t="shared" si="63"/>
        <v>-246.10590887669241</v>
      </c>
      <c r="E693">
        <f>MIN(VLOOKUP(C692,Gearing!$A$2:$G$7,2,TRUE)+1,5)</f>
        <v>5</v>
      </c>
      <c r="F693">
        <f>Misc!$B$4*Misc!$B$5*VLOOKUP(E693,Gearing!$B$2:$G$7,5,FALSE)/Misc!$B$2</f>
        <v>8966220.9668758679</v>
      </c>
      <c r="G693">
        <f t="shared" si="64"/>
        <v>16.36178861788613</v>
      </c>
      <c r="H693">
        <f t="shared" si="65"/>
        <v>341.46341463414501</v>
      </c>
    </row>
    <row r="694" spans="1:8" x14ac:dyDescent="0.25">
      <c r="A694">
        <f t="shared" si="62"/>
        <v>172.75</v>
      </c>
      <c r="B694">
        <f>MIN((F693-$K$5*B692+$K$6*B693)/$K$7,2*$K$1*Gearing!$A$7+B692)</f>
        <v>26362.21748303045</v>
      </c>
      <c r="C694">
        <f t="shared" si="61"/>
        <v>152.64780487804819</v>
      </c>
      <c r="D694">
        <f t="shared" si="63"/>
        <v>246.10590887669241</v>
      </c>
      <c r="E694">
        <f>MIN(VLOOKUP(C693,Gearing!$A$2:$G$7,2,TRUE)+1,5)</f>
        <v>5</v>
      </c>
      <c r="F694">
        <f>Misc!$B$4*Misc!$B$5*VLOOKUP(E694,Gearing!$B$2:$G$7,5,FALSE)/Misc!$B$2</f>
        <v>8966220.9668758679</v>
      </c>
      <c r="G694">
        <f t="shared" si="64"/>
        <v>16.380722507450521</v>
      </c>
      <c r="H694">
        <f t="shared" si="65"/>
        <v>341.46341463414501</v>
      </c>
    </row>
    <row r="695" spans="1:8" x14ac:dyDescent="0.25">
      <c r="A695">
        <f t="shared" si="62"/>
        <v>173</v>
      </c>
      <c r="B695">
        <f>MIN((F694-$K$5*B693+$K$6*B694)/$K$7,2*$K$1*Gearing!$A$7+B693)</f>
        <v>26408.070243902359</v>
      </c>
      <c r="C695">
        <f t="shared" si="61"/>
        <v>152.64780487804819</v>
      </c>
      <c r="D695">
        <f t="shared" si="63"/>
        <v>-246.10590887669241</v>
      </c>
      <c r="E695">
        <f>MIN(VLOOKUP(C694,Gearing!$A$2:$G$7,2,TRUE)+1,5)</f>
        <v>5</v>
      </c>
      <c r="F695">
        <f>Misc!$B$4*Misc!$B$5*VLOOKUP(E695,Gearing!$B$2:$G$7,5,FALSE)/Misc!$B$2</f>
        <v>8966220.9668758679</v>
      </c>
      <c r="G695">
        <f t="shared" si="64"/>
        <v>16.409214092140871</v>
      </c>
      <c r="H695">
        <f t="shared" si="65"/>
        <v>341.46341463414501</v>
      </c>
    </row>
    <row r="696" spans="1:8" x14ac:dyDescent="0.25">
      <c r="A696">
        <f t="shared" si="62"/>
        <v>173.25</v>
      </c>
      <c r="B696">
        <f>MIN((F695-$K$5*B694+$K$6*B695)/$K$7,2*$K$1*Gearing!$A$7+B694)</f>
        <v>26438.541385469474</v>
      </c>
      <c r="C696">
        <f t="shared" si="61"/>
        <v>152.64780487804819</v>
      </c>
      <c r="D696">
        <f t="shared" si="63"/>
        <v>246.10590887669241</v>
      </c>
      <c r="E696">
        <f>MIN(VLOOKUP(C695,Gearing!$A$2:$G$7,2,TRUE)+1,5)</f>
        <v>5</v>
      </c>
      <c r="F696">
        <f>Misc!$B$4*Misc!$B$5*VLOOKUP(E696,Gearing!$B$2:$G$7,5,FALSE)/Misc!$B$2</f>
        <v>8966220.9668758679</v>
      </c>
      <c r="G696">
        <f t="shared" si="64"/>
        <v>16.428147981705262</v>
      </c>
      <c r="H696">
        <f t="shared" si="65"/>
        <v>341.46341463414501</v>
      </c>
    </row>
    <row r="697" spans="1:8" x14ac:dyDescent="0.25">
      <c r="A697">
        <f t="shared" si="62"/>
        <v>173.5</v>
      </c>
      <c r="B697">
        <f>MIN((F696-$K$5*B695+$K$6*B696)/$K$7,2*$K$1*Gearing!$A$7+B695)</f>
        <v>26484.394146341383</v>
      </c>
      <c r="C697">
        <f t="shared" si="61"/>
        <v>152.64780487804819</v>
      </c>
      <c r="D697">
        <f t="shared" si="63"/>
        <v>-246.10590887669241</v>
      </c>
      <c r="E697">
        <f>MIN(VLOOKUP(C696,Gearing!$A$2:$G$7,2,TRUE)+1,5)</f>
        <v>5</v>
      </c>
      <c r="F697">
        <f>Misc!$B$4*Misc!$B$5*VLOOKUP(E697,Gearing!$B$2:$G$7,5,FALSE)/Misc!$B$2</f>
        <v>8966220.9668758679</v>
      </c>
      <c r="G697">
        <f t="shared" si="64"/>
        <v>16.456639566395616</v>
      </c>
      <c r="H697">
        <f t="shared" si="65"/>
        <v>341.46341463414501</v>
      </c>
    </row>
    <row r="698" spans="1:8" x14ac:dyDescent="0.25">
      <c r="A698">
        <f t="shared" si="62"/>
        <v>173.75</v>
      </c>
      <c r="B698">
        <f>MIN((F697-$K$5*B696+$K$6*B697)/$K$7,2*$K$1*Gearing!$A$7+B696)</f>
        <v>26514.865287908498</v>
      </c>
      <c r="C698">
        <f t="shared" si="61"/>
        <v>152.64780487804819</v>
      </c>
      <c r="D698">
        <f t="shared" si="63"/>
        <v>246.10590887669241</v>
      </c>
      <c r="E698">
        <f>MIN(VLOOKUP(C697,Gearing!$A$2:$G$7,2,TRUE)+1,5)</f>
        <v>5</v>
      </c>
      <c r="F698">
        <f>Misc!$B$4*Misc!$B$5*VLOOKUP(E698,Gearing!$B$2:$G$7,5,FALSE)/Misc!$B$2</f>
        <v>8966220.9668758679</v>
      </c>
      <c r="G698">
        <f t="shared" si="64"/>
        <v>16.475573455960003</v>
      </c>
      <c r="H698">
        <f t="shared" si="65"/>
        <v>341.46341463414501</v>
      </c>
    </row>
    <row r="699" spans="1:8" x14ac:dyDescent="0.25">
      <c r="A699">
        <f t="shared" si="62"/>
        <v>174</v>
      </c>
      <c r="B699">
        <f>MIN((F698-$K$5*B697+$K$6*B698)/$K$7,2*$K$1*Gearing!$A$7+B697)</f>
        <v>26560.718048780407</v>
      </c>
      <c r="C699">
        <f t="shared" si="61"/>
        <v>152.64780487804819</v>
      </c>
      <c r="D699">
        <f t="shared" si="63"/>
        <v>-246.10590887669241</v>
      </c>
      <c r="E699">
        <f>MIN(VLOOKUP(C698,Gearing!$A$2:$G$7,2,TRUE)+1,5)</f>
        <v>5</v>
      </c>
      <c r="F699">
        <f>Misc!$B$4*Misc!$B$5*VLOOKUP(E699,Gearing!$B$2:$G$7,5,FALSE)/Misc!$B$2</f>
        <v>8966220.9668758679</v>
      </c>
      <c r="G699">
        <f t="shared" si="64"/>
        <v>16.504065040650357</v>
      </c>
      <c r="H699">
        <f t="shared" si="65"/>
        <v>341.46341463414501</v>
      </c>
    </row>
    <row r="700" spans="1:8" x14ac:dyDescent="0.25">
      <c r="A700">
        <f t="shared" si="62"/>
        <v>174.25</v>
      </c>
      <c r="B700">
        <f>MIN((F699-$K$5*B698+$K$6*B699)/$K$7,2*$K$1*Gearing!$A$7+B698)</f>
        <v>26591.189190347523</v>
      </c>
      <c r="C700">
        <f t="shared" si="61"/>
        <v>152.64780487804819</v>
      </c>
      <c r="D700">
        <f t="shared" si="63"/>
        <v>246.10590887669241</v>
      </c>
      <c r="E700">
        <f>MIN(VLOOKUP(C699,Gearing!$A$2:$G$7,2,TRUE)+1,5)</f>
        <v>5</v>
      </c>
      <c r="F700">
        <f>Misc!$B$4*Misc!$B$5*VLOOKUP(E700,Gearing!$B$2:$G$7,5,FALSE)/Misc!$B$2</f>
        <v>8966220.9668758679</v>
      </c>
      <c r="G700">
        <f t="shared" si="64"/>
        <v>16.522998930214747</v>
      </c>
      <c r="H700">
        <f t="shared" si="65"/>
        <v>341.46341463414501</v>
      </c>
    </row>
    <row r="701" spans="1:8" x14ac:dyDescent="0.25">
      <c r="A701">
        <f t="shared" si="62"/>
        <v>174.5</v>
      </c>
      <c r="B701">
        <f>MIN((F700-$K$5*B699+$K$6*B700)/$K$7,2*$K$1*Gearing!$A$7+B699)</f>
        <v>26637.041951219431</v>
      </c>
      <c r="C701">
        <f t="shared" si="61"/>
        <v>-53182.378380695045</v>
      </c>
      <c r="D701">
        <f t="shared" si="63"/>
        <v>-426926.31539346144</v>
      </c>
      <c r="E701">
        <f>MIN(VLOOKUP(C700,Gearing!$A$2:$G$7,2,TRUE)+1,5)</f>
        <v>5</v>
      </c>
      <c r="F701">
        <f>Misc!$B$4*Misc!$B$5*VLOOKUP(E701,Gearing!$B$2:$G$7,5,FALSE)/Misc!$B$2</f>
        <v>8966220.9668758679</v>
      </c>
      <c r="G701">
        <f t="shared" si="64"/>
        <v>16.551490514905097</v>
      </c>
      <c r="H701">
        <f t="shared" si="65"/>
        <v>-118965.59229754619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R701"/>
  <sheetViews>
    <sheetView workbookViewId="0">
      <pane ySplit="2" topLeftCell="A3" activePane="bottomLeft" state="frozen"/>
      <selection pane="bottomLeft" activeCell="P9" sqref="P9"/>
    </sheetView>
  </sheetViews>
  <sheetFormatPr defaultColWidth="8.85546875" defaultRowHeight="15" x14ac:dyDescent="0.25"/>
  <cols>
    <col min="12" max="12" width="12.28515625" bestFit="1" customWidth="1"/>
    <col min="13" max="13" width="12" bestFit="1" customWidth="1"/>
    <col min="14" max="14" width="9.5703125" bestFit="1" customWidth="1"/>
  </cols>
  <sheetData>
    <row r="1" spans="1:18" x14ac:dyDescent="0.25">
      <c r="B1" t="s">
        <v>34</v>
      </c>
      <c r="C1" t="s">
        <v>19</v>
      </c>
      <c r="D1" t="s">
        <v>50</v>
      </c>
      <c r="G1" t="s">
        <v>51</v>
      </c>
      <c r="H1" t="s">
        <v>11</v>
      </c>
      <c r="O1" s="7" t="s">
        <v>46</v>
      </c>
      <c r="P1">
        <v>0.25</v>
      </c>
      <c r="Q1" s="6" t="s">
        <v>47</v>
      </c>
    </row>
    <row r="2" spans="1:18" x14ac:dyDescent="0.25">
      <c r="A2" t="s">
        <v>45</v>
      </c>
      <c r="B2" t="s">
        <v>31</v>
      </c>
      <c r="C2" t="s">
        <v>32</v>
      </c>
      <c r="D2" t="s">
        <v>33</v>
      </c>
      <c r="E2" t="s">
        <v>37</v>
      </c>
      <c r="F2" t="s">
        <v>44</v>
      </c>
      <c r="G2" t="s">
        <v>31</v>
      </c>
      <c r="H2" t="s">
        <v>32</v>
      </c>
      <c r="I2" s="7" t="s">
        <v>52</v>
      </c>
      <c r="J2" s="7" t="s">
        <v>53</v>
      </c>
      <c r="K2" s="7" t="s">
        <v>54</v>
      </c>
      <c r="L2" s="7" t="s">
        <v>62</v>
      </c>
      <c r="M2" s="7" t="s">
        <v>60</v>
      </c>
      <c r="N2" s="7" t="s">
        <v>61</v>
      </c>
      <c r="O2" t="s">
        <v>34</v>
      </c>
      <c r="P2">
        <f>Misc!B8</f>
        <v>1572</v>
      </c>
    </row>
    <row r="3" spans="1:18" x14ac:dyDescent="0.25">
      <c r="A3">
        <v>0</v>
      </c>
      <c r="B3">
        <v>0</v>
      </c>
      <c r="C3">
        <v>0</v>
      </c>
      <c r="D3">
        <f>F3/$P$2</f>
        <v>1984.8886109877874</v>
      </c>
      <c r="E3">
        <f>MIN(VLOOKUP(C3,Gearing!$A$2:$G$7,2,TRUE)+1,5)</f>
        <v>1</v>
      </c>
      <c r="F3">
        <f>Misc!$B$4*Misc!$B$5/Misc!$B$2*VLOOKUP(E3,Gearing!$B$2:$G$7,5,FALSE)</f>
        <v>3120244.8964728019</v>
      </c>
      <c r="G3">
        <f t="shared" ref="G3:G66" si="0">CONVERT(B3,$B$1,$G$1)</f>
        <v>0</v>
      </c>
      <c r="H3">
        <f t="shared" ref="H3:H66" si="1">CONVERT(C3,$C$1,$H$1)</f>
        <v>0</v>
      </c>
      <c r="O3" t="s">
        <v>35</v>
      </c>
      <c r="P3">
        <f>Misc!B9</f>
        <v>0.29700000000000004</v>
      </c>
    </row>
    <row r="4" spans="1:18" x14ac:dyDescent="0.25">
      <c r="A4">
        <f t="shared" ref="A4:A67" si="2">A3+$P$1</f>
        <v>0.25</v>
      </c>
      <c r="B4">
        <f>0.5*D3*A4^2</f>
        <v>62.027769093368356</v>
      </c>
      <c r="C4">
        <f>C3+D3*A4</f>
        <v>496.22215274694685</v>
      </c>
      <c r="D4">
        <f>(C4-C3)/$P$1</f>
        <v>1984.8886109877874</v>
      </c>
      <c r="E4">
        <f>MIN(VLOOKUP(C3,Gearing!$A$2:$G$7,2,TRUE)+1,5)</f>
        <v>1</v>
      </c>
      <c r="F4">
        <f>Misc!$B$4*Misc!$B$5/Misc!$B$2*VLOOKUP(E4,Gearing!$B$2:$G$7,5,FALSE)</f>
        <v>3120244.8964728019</v>
      </c>
      <c r="G4">
        <f t="shared" si="0"/>
        <v>3.8542268833368351E-2</v>
      </c>
      <c r="H4">
        <f t="shared" si="1"/>
        <v>1110.0173424010086</v>
      </c>
      <c r="I4">
        <f t="shared" ref="I4:I67" si="3">$P$3</f>
        <v>0.29700000000000004</v>
      </c>
      <c r="J4">
        <f t="shared" ref="J4:J67" si="4">(4*$P$2-2*$P$3*B3)</f>
        <v>6288</v>
      </c>
      <c r="K4">
        <f t="shared" ref="K4:K67" si="5">4*$P$2*(B3-2*B4)+$P$3*B3*B3-4*F4*$P$1*$P$1</f>
        <v>-1560122.448236401</v>
      </c>
    </row>
    <row r="5" spans="1:18" x14ac:dyDescent="0.25">
      <c r="A5">
        <f t="shared" si="2"/>
        <v>0.5</v>
      </c>
      <c r="B5">
        <f>MIN((-J4+SQRT(J4^2-4*I4*K4))/2/I4,2*$P$1*VLOOKUP(E4,Gearing!$B$3:$D$7,3)+B3)</f>
        <v>27.191535102439023</v>
      </c>
      <c r="C5">
        <f t="shared" ref="C5:C68" si="6">(B6-B4)/2/$P$1</f>
        <v>152.64780487804876</v>
      </c>
      <c r="D5">
        <f t="shared" ref="D5:D68" si="7">(B6-2*B5+B4)/$P$1^2</f>
        <v>2335.9419267341291</v>
      </c>
      <c r="E5">
        <f>MIN(VLOOKUP(C4+0.01,Gearing!$A$2:$G$7,2,TRUE)+1,5)</f>
        <v>5</v>
      </c>
      <c r="F5">
        <f>Misc!$B$4*Misc!$B$5/Misc!$B$2*VLOOKUP(E5,Gearing!$B$2:$G$7,5,FALSE)</f>
        <v>8966220.9668758679</v>
      </c>
      <c r="G5">
        <f t="shared" si="0"/>
        <v>1.6896036585365853E-2</v>
      </c>
      <c r="H5">
        <f t="shared" si="1"/>
        <v>341.46341463414632</v>
      </c>
      <c r="I5">
        <f t="shared" si="3"/>
        <v>0.29700000000000004</v>
      </c>
      <c r="J5">
        <f t="shared" si="4"/>
        <v>6251.1555051585392</v>
      </c>
      <c r="K5">
        <f t="shared" si="5"/>
        <v>-2192342.6841989458</v>
      </c>
      <c r="L5">
        <f>(-J4+SQRT(J4^2-4*I4*K4))/2/I4</f>
        <v>245.26968112936609</v>
      </c>
      <c r="M5">
        <f>2*$P$1*VLOOKUP(E4,Gearing!$B$3:$D$7,3)+B3</f>
        <v>27.191535102439023</v>
      </c>
      <c r="N5">
        <f>2*B4-B3+Misc!$B$6*$P$1^2</f>
        <v>124.19885068673671</v>
      </c>
      <c r="O5" t="s">
        <v>37</v>
      </c>
      <c r="P5" t="s">
        <v>58</v>
      </c>
      <c r="Q5" t="s">
        <v>56</v>
      </c>
      <c r="R5" t="s">
        <v>57</v>
      </c>
    </row>
    <row r="6" spans="1:18" x14ac:dyDescent="0.25">
      <c r="A6">
        <f t="shared" si="2"/>
        <v>0.75</v>
      </c>
      <c r="B6">
        <f>MIN((-J5+SQRT(J5^2-4*I5*K5))/2/I5,2*$P$1*VLOOKUP(E5,Gearing!$B$3:$D$7,3)+B4)</f>
        <v>138.35167153239274</v>
      </c>
      <c r="C6">
        <f t="shared" si="6"/>
        <v>152.64780487804879</v>
      </c>
      <c r="D6">
        <f t="shared" si="7"/>
        <v>-2335.9419267341286</v>
      </c>
      <c r="E6">
        <f>MIN(VLOOKUP(C5+0.01,Gearing!$A$2:$G$7,2,TRUE)+1,5)</f>
        <v>5</v>
      </c>
      <c r="F6">
        <f>Misc!$B$4*Misc!$B$5/Misc!$B$2*VLOOKUP(E6,Gearing!$B$2:$G$7,5,FALSE)</f>
        <v>8966220.9668758679</v>
      </c>
      <c r="G6">
        <f t="shared" si="0"/>
        <v>8.5967743088110907E-2</v>
      </c>
      <c r="H6">
        <f t="shared" si="1"/>
        <v>341.46341463414637</v>
      </c>
      <c r="I6">
        <f t="shared" si="3"/>
        <v>0.29700000000000004</v>
      </c>
      <c r="J6">
        <f t="shared" si="4"/>
        <v>6271.8482281491515</v>
      </c>
      <c r="K6">
        <f t="shared" si="5"/>
        <v>-3810265.894450577</v>
      </c>
      <c r="L6">
        <f t="shared" ref="L6:L69" si="8">(-J5+SQRT(J5^2-4*I5*K5))/2/I5</f>
        <v>345.05322251040309</v>
      </c>
      <c r="M6">
        <f>2*$P$1*VLOOKUP(E5,Gearing!$B$3:$D$7,3)+B4</f>
        <v>138.35167153239274</v>
      </c>
      <c r="N6">
        <f>2*B5-B4+Misc!$B$6*$P$1^2</f>
        <v>-7.5013863884903103</v>
      </c>
      <c r="O6">
        <v>1</v>
      </c>
      <c r="P6">
        <v>50</v>
      </c>
      <c r="Q6">
        <v>7800</v>
      </c>
      <c r="R6">
        <f>Gearing!$I3</f>
        <v>121.65146341463414</v>
      </c>
    </row>
    <row r="7" spans="1:18" x14ac:dyDescent="0.25">
      <c r="A7">
        <f t="shared" si="2"/>
        <v>1</v>
      </c>
      <c r="B7">
        <f>MIN((-J6+SQRT(J6^2-4*I6*K6))/2/I6,2*$P$1*VLOOKUP(E6,Gearing!$B$3:$D$7,3)+B5)</f>
        <v>103.51543754146341</v>
      </c>
      <c r="C7">
        <f t="shared" si="6"/>
        <v>152.64780487804876</v>
      </c>
      <c r="D7">
        <f t="shared" si="7"/>
        <v>2335.9419267341286</v>
      </c>
      <c r="E7">
        <f>MIN(VLOOKUP(C6+0.01,Gearing!$A$2:$G$7,2,TRUE)+1,5)</f>
        <v>5</v>
      </c>
      <c r="F7">
        <f>Misc!$B$4*Misc!$B$5/Misc!$B$2*VLOOKUP(E7,Gearing!$B$2:$G$7,5,FALSE)</f>
        <v>8966220.9668758679</v>
      </c>
      <c r="G7">
        <f t="shared" si="0"/>
        <v>6.4321510840108398E-2</v>
      </c>
      <c r="H7">
        <f t="shared" si="1"/>
        <v>341.46341463414632</v>
      </c>
      <c r="I7">
        <f t="shared" si="3"/>
        <v>0.29700000000000004</v>
      </c>
      <c r="J7">
        <f t="shared" si="4"/>
        <v>6205.819107109759</v>
      </c>
      <c r="K7">
        <f t="shared" si="5"/>
        <v>-2667725.1416950305</v>
      </c>
      <c r="L7">
        <f t="shared" si="8"/>
        <v>590.97993847704106</v>
      </c>
      <c r="M7">
        <f>2*$P$1*VLOOKUP(E6,Gearing!$B$3:$D$7,3)+B5</f>
        <v>103.51543754146341</v>
      </c>
      <c r="N7">
        <f>2*B6-B5+Misc!$B$6*$P$1^2</f>
        <v>249.65512046234647</v>
      </c>
      <c r="O7">
        <v>2</v>
      </c>
      <c r="P7">
        <v>174</v>
      </c>
      <c r="Q7">
        <v>7800</v>
      </c>
      <c r="R7">
        <f>Gearing!$I4</f>
        <v>184.51247560975611</v>
      </c>
    </row>
    <row r="8" spans="1:18" x14ac:dyDescent="0.25">
      <c r="A8">
        <f t="shared" si="2"/>
        <v>1.25</v>
      </c>
      <c r="B8">
        <f>MIN((-J7+SQRT(J7^2-4*I7*K7))/2/I7,2*$P$1*VLOOKUP(E7,Gearing!$B$3:$D$7,3)+B6)</f>
        <v>214.67557397141712</v>
      </c>
      <c r="C8">
        <f t="shared" si="6"/>
        <v>152.64780487804879</v>
      </c>
      <c r="D8">
        <f t="shared" si="7"/>
        <v>-2335.9419267341282</v>
      </c>
      <c r="E8">
        <f>MIN(VLOOKUP(C7+0.01,Gearing!$A$2:$G$7,2,TRUE)+1,5)</f>
        <v>5</v>
      </c>
      <c r="F8">
        <f>Misc!$B$4*Misc!$B$5/Misc!$B$2*VLOOKUP(E8,Gearing!$B$2:$G$7,5,FALSE)</f>
        <v>8966220.9668758679</v>
      </c>
      <c r="G8">
        <f t="shared" si="0"/>
        <v>0.13339321734285342</v>
      </c>
      <c r="H8">
        <f t="shared" si="1"/>
        <v>341.46341463414637</v>
      </c>
      <c r="I8">
        <f t="shared" si="3"/>
        <v>0.29700000000000004</v>
      </c>
      <c r="J8">
        <f t="shared" si="4"/>
        <v>6226.5118301003704</v>
      </c>
      <c r="K8">
        <f t="shared" si="5"/>
        <v>-4287227.7013173951</v>
      </c>
      <c r="L8">
        <f t="shared" si="8"/>
        <v>421.37712494942701</v>
      </c>
      <c r="M8">
        <f>2*$P$1*VLOOKUP(E7,Gearing!$B$3:$D$7,3)+B6</f>
        <v>214.67557397141712</v>
      </c>
      <c r="N8">
        <f>2*B7-B6+Misc!$B$6*$P$1^2</f>
        <v>68.822516050534077</v>
      </c>
      <c r="O8">
        <v>3</v>
      </c>
      <c r="P8">
        <v>240</v>
      </c>
      <c r="Q8">
        <v>7800</v>
      </c>
      <c r="R8">
        <f>Gearing!$I5</f>
        <v>227.97028048780487</v>
      </c>
    </row>
    <row r="9" spans="1:18" x14ac:dyDescent="0.25">
      <c r="A9">
        <f t="shared" si="2"/>
        <v>1.5</v>
      </c>
      <c r="B9">
        <f>MIN((-J8+SQRT(J8^2-4*I8*K8))/2/I8,2*$P$1*VLOOKUP(E8,Gearing!$B$3:$D$7,3)+B7)</f>
        <v>179.83933998048781</v>
      </c>
      <c r="C9">
        <f t="shared" si="6"/>
        <v>152.64780487804876</v>
      </c>
      <c r="D9">
        <f t="shared" si="7"/>
        <v>2335.9419267341282</v>
      </c>
      <c r="E9">
        <f>MIN(VLOOKUP(C8+0.01,Gearing!$A$2:$G$7,2,TRUE)+1,5)</f>
        <v>5</v>
      </c>
      <c r="F9">
        <f>Misc!$B$4*Misc!$B$5/Misc!$B$2*VLOOKUP(E9,Gearing!$B$2:$G$7,5,FALSE)</f>
        <v>8966220.9668758679</v>
      </c>
      <c r="G9">
        <f t="shared" si="0"/>
        <v>0.11174698509485095</v>
      </c>
      <c r="H9">
        <f t="shared" si="1"/>
        <v>341.46341463414632</v>
      </c>
      <c r="I9">
        <f t="shared" si="3"/>
        <v>0.29700000000000004</v>
      </c>
      <c r="J9">
        <f t="shared" si="4"/>
        <v>6160.4827090609779</v>
      </c>
      <c r="K9">
        <f t="shared" si="5"/>
        <v>-3139647.3483695034</v>
      </c>
      <c r="L9">
        <f t="shared" si="8"/>
        <v>667.30384091606493</v>
      </c>
      <c r="M9">
        <f>2*$P$1*VLOOKUP(E8,Gearing!$B$3:$D$7,3)+B7</f>
        <v>179.83933998048781</v>
      </c>
      <c r="N9">
        <f>2*B8-B7+Misc!$B$6*$P$1^2</f>
        <v>325.9790229013708</v>
      </c>
      <c r="O9">
        <v>4</v>
      </c>
      <c r="P9">
        <v>271</v>
      </c>
      <c r="Q9">
        <v>7800</v>
      </c>
      <c r="R9">
        <f>Gearing!$I6</f>
        <v>267.5503699146451</v>
      </c>
    </row>
    <row r="10" spans="1:18" x14ac:dyDescent="0.25">
      <c r="A10">
        <f t="shared" si="2"/>
        <v>1.75</v>
      </c>
      <c r="B10">
        <f>MIN((-J9+SQRT(J9^2-4*I9*K9))/2/I9,2*$P$1*VLOOKUP(E9,Gearing!$B$3:$D$7,3)+B8)</f>
        <v>290.9994764104415</v>
      </c>
      <c r="C10">
        <f t="shared" si="6"/>
        <v>152.64780487804876</v>
      </c>
      <c r="D10">
        <f t="shared" si="7"/>
        <v>-2335.9419267341282</v>
      </c>
      <c r="E10">
        <f>MIN(VLOOKUP(C9+0.01,Gearing!$A$2:$G$7,2,TRUE)+1,5)</f>
        <v>5</v>
      </c>
      <c r="F10">
        <f>Misc!$B$4*Misc!$B$5/Misc!$B$2*VLOOKUP(E10,Gearing!$B$2:$G$7,5,FALSE)</f>
        <v>8966220.9668758679</v>
      </c>
      <c r="G10">
        <f t="shared" si="0"/>
        <v>0.18081869159759598</v>
      </c>
      <c r="H10">
        <f t="shared" si="1"/>
        <v>341.46341463414632</v>
      </c>
      <c r="I10">
        <f t="shared" si="3"/>
        <v>0.29700000000000004</v>
      </c>
      <c r="J10">
        <f t="shared" si="4"/>
        <v>6181.1754320515902</v>
      </c>
      <c r="K10">
        <f t="shared" si="5"/>
        <v>-4760729.2573626004</v>
      </c>
      <c r="L10">
        <f t="shared" si="8"/>
        <v>497.70102738845247</v>
      </c>
      <c r="M10">
        <f>2*$P$1*VLOOKUP(E9,Gearing!$B$3:$D$7,3)+B8</f>
        <v>290.9994764104415</v>
      </c>
      <c r="N10">
        <f>2*B9-B8+Misc!$B$6*$P$1^2</f>
        <v>145.1464184895585</v>
      </c>
      <c r="O10">
        <v>5</v>
      </c>
      <c r="P10">
        <v>279</v>
      </c>
      <c r="Q10">
        <v>7800</v>
      </c>
      <c r="R10">
        <f>Gearing!$I7</f>
        <v>341.46341463414637</v>
      </c>
    </row>
    <row r="11" spans="1:18" x14ac:dyDescent="0.25">
      <c r="A11">
        <f t="shared" si="2"/>
        <v>2</v>
      </c>
      <c r="B11">
        <f>MIN((-J10+SQRT(J10^2-4*I10*K10))/2/I10,2*$P$1*VLOOKUP(E10,Gearing!$B$3:$D$7,3)+B9)</f>
        <v>256.16324241951219</v>
      </c>
      <c r="C11">
        <f t="shared" si="6"/>
        <v>152.64780487804876</v>
      </c>
      <c r="D11">
        <f t="shared" si="7"/>
        <v>2335.9419267341282</v>
      </c>
      <c r="E11">
        <f>MIN(VLOOKUP(C10+0.01,Gearing!$A$2:$G$7,2,TRUE)+1,5)</f>
        <v>5</v>
      </c>
      <c r="F11">
        <f>Misc!$B$4*Misc!$B$5/Misc!$B$2*VLOOKUP(E11,Gearing!$B$2:$G$7,5,FALSE)</f>
        <v>8966220.9668758679</v>
      </c>
      <c r="G11">
        <f t="shared" si="0"/>
        <v>0.15917245934959351</v>
      </c>
      <c r="H11">
        <f t="shared" si="1"/>
        <v>341.46341463414632</v>
      </c>
      <c r="I11">
        <f t="shared" si="3"/>
        <v>0.29700000000000004</v>
      </c>
      <c r="J11">
        <f t="shared" si="4"/>
        <v>6115.1463110121977</v>
      </c>
      <c r="K11">
        <f t="shared" si="5"/>
        <v>-3608109.304222364</v>
      </c>
      <c r="L11">
        <f t="shared" si="8"/>
        <v>743.62774335509039</v>
      </c>
      <c r="M11">
        <f>2*$P$1*VLOOKUP(E10,Gearing!$B$3:$D$7,3)+B9</f>
        <v>256.16324241951219</v>
      </c>
      <c r="N11">
        <f>2*B10-B9+Misc!$B$6*$P$1^2</f>
        <v>402.30292534039518</v>
      </c>
    </row>
    <row r="12" spans="1:18" x14ac:dyDescent="0.25">
      <c r="A12">
        <f t="shared" si="2"/>
        <v>2.25</v>
      </c>
      <c r="B12">
        <f>MIN((-J11+SQRT(J11^2-4*I11*K11))/2/I11,2*$P$1*VLOOKUP(E11,Gearing!$B$3:$D$7,3)+B10)</f>
        <v>367.32337884946588</v>
      </c>
      <c r="C12">
        <f t="shared" si="6"/>
        <v>152.64780487804876</v>
      </c>
      <c r="D12">
        <f t="shared" si="7"/>
        <v>-2335.9419267341282</v>
      </c>
      <c r="E12">
        <f>MIN(VLOOKUP(C11+0.01,Gearing!$A$2:$G$7,2,TRUE)+1,5)</f>
        <v>5</v>
      </c>
      <c r="F12">
        <f>Misc!$B$4*Misc!$B$5/Misc!$B$2*VLOOKUP(E12,Gearing!$B$2:$G$7,5,FALSE)</f>
        <v>8966220.9668758679</v>
      </c>
      <c r="G12">
        <f t="shared" si="0"/>
        <v>0.2282441658523385</v>
      </c>
      <c r="H12">
        <f t="shared" si="1"/>
        <v>341.46341463414632</v>
      </c>
      <c r="I12">
        <f t="shared" si="3"/>
        <v>0.29700000000000004</v>
      </c>
      <c r="J12">
        <f t="shared" si="4"/>
        <v>6135.83903400281</v>
      </c>
      <c r="K12">
        <f t="shared" si="5"/>
        <v>-5230770.5625861939</v>
      </c>
      <c r="L12">
        <f t="shared" si="8"/>
        <v>574.0249298274764</v>
      </c>
      <c r="M12">
        <f>2*$P$1*VLOOKUP(E11,Gearing!$B$3:$D$7,3)+B10</f>
        <v>367.32337884946588</v>
      </c>
      <c r="N12">
        <f>2*B11-B10+Misc!$B$6*$P$1^2</f>
        <v>221.47032092858288</v>
      </c>
      <c r="O12" t="s">
        <v>55</v>
      </c>
      <c r="P12">
        <f>VLOOKUP(5,G3:H701,2,TRUE)</f>
        <v>341.46341463414501</v>
      </c>
    </row>
    <row r="13" spans="1:18" x14ac:dyDescent="0.25">
      <c r="A13">
        <f t="shared" si="2"/>
        <v>2.5</v>
      </c>
      <c r="B13">
        <f>MIN((-J12+SQRT(J12^2-4*I12*K12))/2/I12,2*$P$1*VLOOKUP(E12,Gearing!$B$3:$D$7,3)+B11)</f>
        <v>332.48714485853657</v>
      </c>
      <c r="C13">
        <f t="shared" si="6"/>
        <v>152.64780487804876</v>
      </c>
      <c r="D13">
        <f t="shared" si="7"/>
        <v>2335.9419267341282</v>
      </c>
      <c r="E13">
        <f>MIN(VLOOKUP(C12+0.01,Gearing!$A$2:$G$7,2,TRUE)+1,5)</f>
        <v>5</v>
      </c>
      <c r="F13">
        <f>Misc!$B$4*Misc!$B$5/Misc!$B$2*VLOOKUP(E13,Gearing!$B$2:$G$7,5,FALSE)</f>
        <v>8966220.9668758679</v>
      </c>
      <c r="G13">
        <f t="shared" si="0"/>
        <v>0.20659793360433604</v>
      </c>
      <c r="H13">
        <f t="shared" si="1"/>
        <v>341.46341463414632</v>
      </c>
      <c r="I13">
        <f t="shared" si="3"/>
        <v>0.29700000000000004</v>
      </c>
      <c r="J13">
        <f t="shared" si="4"/>
        <v>6069.8099129634174</v>
      </c>
      <c r="K13">
        <f t="shared" si="5"/>
        <v>-4073111.0092536127</v>
      </c>
      <c r="L13">
        <f t="shared" si="8"/>
        <v>819.95164579411437</v>
      </c>
      <c r="M13">
        <f>2*$P$1*VLOOKUP(E12,Gearing!$B$3:$D$7,3)+B11</f>
        <v>332.48714485853657</v>
      </c>
      <c r="N13">
        <f>2*B12-B11+Misc!$B$6*$P$1^2</f>
        <v>478.62682777941956</v>
      </c>
    </row>
    <row r="14" spans="1:18" x14ac:dyDescent="0.25">
      <c r="A14">
        <f t="shared" si="2"/>
        <v>2.75</v>
      </c>
      <c r="B14">
        <f>MIN((-J13+SQRT(J13^2-4*I13*K13))/2/I13,2*$P$1*VLOOKUP(E13,Gearing!$B$3:$D$7,3)+B12)</f>
        <v>443.64728128849026</v>
      </c>
      <c r="C14">
        <f t="shared" si="6"/>
        <v>152.64780487804876</v>
      </c>
      <c r="D14">
        <f t="shared" si="7"/>
        <v>-2335.9419267341282</v>
      </c>
      <c r="E14">
        <f>MIN(VLOOKUP(C13+0.01,Gearing!$A$2:$G$7,2,TRUE)+1,5)</f>
        <v>5</v>
      </c>
      <c r="F14">
        <f>Misc!$B$4*Misc!$B$5/Misc!$B$2*VLOOKUP(E14,Gearing!$B$2:$G$7,5,FALSE)</f>
        <v>8966220.9668758679</v>
      </c>
      <c r="G14">
        <f t="shared" si="0"/>
        <v>0.27566964010708106</v>
      </c>
      <c r="H14">
        <f t="shared" si="1"/>
        <v>341.46341463414632</v>
      </c>
      <c r="I14">
        <f t="shared" si="3"/>
        <v>0.29700000000000004</v>
      </c>
      <c r="J14">
        <f t="shared" si="4"/>
        <v>6090.5026359540288</v>
      </c>
      <c r="K14">
        <f t="shared" si="5"/>
        <v>-5697351.6169881765</v>
      </c>
      <c r="L14">
        <f t="shared" si="8"/>
        <v>650.34883226650027</v>
      </c>
      <c r="M14">
        <f>2*$P$1*VLOOKUP(E13,Gearing!$B$3:$D$7,3)+B12</f>
        <v>443.64728128849026</v>
      </c>
      <c r="N14">
        <f>2*B13-B12+Misc!$B$6*$P$1^2</f>
        <v>297.79422336760723</v>
      </c>
      <c r="P14">
        <v>127</v>
      </c>
    </row>
    <row r="15" spans="1:18" x14ac:dyDescent="0.25">
      <c r="A15">
        <f t="shared" si="2"/>
        <v>3</v>
      </c>
      <c r="B15">
        <f>MIN((-J14+SQRT(J14^2-4*I14*K14))/2/I14,2*$P$1*VLOOKUP(E14,Gearing!$B$3:$D$7,3)+B13)</f>
        <v>408.81104729756095</v>
      </c>
      <c r="C15">
        <f t="shared" si="6"/>
        <v>152.64780487804887</v>
      </c>
      <c r="D15">
        <f t="shared" si="7"/>
        <v>2335.9419267341291</v>
      </c>
      <c r="E15">
        <f>MIN(VLOOKUP(C14+0.01,Gearing!$A$2:$G$7,2,TRUE)+1,5)</f>
        <v>5</v>
      </c>
      <c r="F15">
        <f>Misc!$B$4*Misc!$B$5/Misc!$B$2*VLOOKUP(E15,Gearing!$B$2:$G$7,5,FALSE)</f>
        <v>8966220.9668758679</v>
      </c>
      <c r="G15">
        <f t="shared" si="0"/>
        <v>0.25402340785907856</v>
      </c>
      <c r="H15">
        <f t="shared" si="1"/>
        <v>341.46341463414655</v>
      </c>
      <c r="I15">
        <f t="shared" si="3"/>
        <v>0.29700000000000004</v>
      </c>
      <c r="J15">
        <f t="shared" si="4"/>
        <v>6024.4735149146363</v>
      </c>
      <c r="K15">
        <f t="shared" si="5"/>
        <v>-4534652.4634632505</v>
      </c>
      <c r="L15">
        <f t="shared" si="8"/>
        <v>896.27554823313983</v>
      </c>
      <c r="M15">
        <f>2*$P$1*VLOOKUP(E14,Gearing!$B$3:$D$7,3)+B13</f>
        <v>408.81104729756095</v>
      </c>
      <c r="N15">
        <f>2*B14-B13+Misc!$B$6*$P$1^2</f>
        <v>554.95073021844394</v>
      </c>
      <c r="P15">
        <v>117</v>
      </c>
    </row>
    <row r="16" spans="1:18" x14ac:dyDescent="0.25">
      <c r="A16">
        <f t="shared" si="2"/>
        <v>3.25</v>
      </c>
      <c r="B16">
        <f>MIN((-J15+SQRT(J15^2-4*I15*K15))/2/I15,2*$P$1*VLOOKUP(E15,Gearing!$B$3:$D$7,3)+B14)</f>
        <v>519.9711837275147</v>
      </c>
      <c r="C16">
        <f t="shared" si="6"/>
        <v>152.64780487804876</v>
      </c>
      <c r="D16">
        <f t="shared" si="7"/>
        <v>-2335.94192673413</v>
      </c>
      <c r="E16">
        <f>MIN(VLOOKUP(C15+0.01,Gearing!$A$2:$G$7,2,TRUE)+1,5)</f>
        <v>5</v>
      </c>
      <c r="F16">
        <f>Misc!$B$4*Misc!$B$5/Misc!$B$2*VLOOKUP(E16,Gearing!$B$2:$G$7,5,FALSE)</f>
        <v>8966220.9668758679</v>
      </c>
      <c r="G16">
        <f t="shared" si="0"/>
        <v>0.32309511436182364</v>
      </c>
      <c r="H16">
        <f t="shared" si="1"/>
        <v>341.46341463414632</v>
      </c>
      <c r="I16">
        <f t="shared" si="3"/>
        <v>0.29700000000000004</v>
      </c>
      <c r="J16">
        <f t="shared" si="4"/>
        <v>6045.1662379052486</v>
      </c>
      <c r="K16">
        <f t="shared" si="5"/>
        <v>-6160472.4205685481</v>
      </c>
      <c r="L16">
        <f t="shared" si="8"/>
        <v>726.67273470552414</v>
      </c>
      <c r="M16">
        <f>2*$P$1*VLOOKUP(E15,Gearing!$B$3:$D$7,3)+B14</f>
        <v>519.9711837275147</v>
      </c>
      <c r="N16">
        <f>2*B15-B14+Misc!$B$6*$P$1^2</f>
        <v>374.11812580663161</v>
      </c>
      <c r="P16">
        <v>181</v>
      </c>
    </row>
    <row r="17" spans="1:16" x14ac:dyDescent="0.25">
      <c r="A17">
        <f t="shared" si="2"/>
        <v>3.5</v>
      </c>
      <c r="B17">
        <f>MIN((-J16+SQRT(J16^2-4*I16*K16))/2/I16,2*$P$1*VLOOKUP(E16,Gearing!$B$3:$D$7,3)+B15)</f>
        <v>485.13494973658533</v>
      </c>
      <c r="C17">
        <f t="shared" si="6"/>
        <v>152.64780487804887</v>
      </c>
      <c r="D17">
        <f t="shared" si="7"/>
        <v>2335.9419267341309</v>
      </c>
      <c r="E17">
        <f>MIN(VLOOKUP(C16+0.01,Gearing!$A$2:$G$7,2,TRUE)+1,5)</f>
        <v>5</v>
      </c>
      <c r="F17">
        <f>Misc!$B$4*Misc!$B$5/Misc!$B$2*VLOOKUP(E17,Gearing!$B$2:$G$7,5,FALSE)</f>
        <v>8966220.9668758679</v>
      </c>
      <c r="G17">
        <f t="shared" si="0"/>
        <v>0.30144888211382115</v>
      </c>
      <c r="H17">
        <f t="shared" si="1"/>
        <v>341.46341463414655</v>
      </c>
      <c r="I17">
        <f t="shared" si="3"/>
        <v>0.29700000000000004</v>
      </c>
      <c r="J17">
        <f t="shared" si="4"/>
        <v>5979.1371168658561</v>
      </c>
      <c r="K17">
        <f t="shared" si="5"/>
        <v>-4992733.6668512747</v>
      </c>
      <c r="L17">
        <f t="shared" si="8"/>
        <v>972.5994506721637</v>
      </c>
      <c r="M17">
        <f>2*$P$1*VLOOKUP(E16,Gearing!$B$3:$D$7,3)+B15</f>
        <v>485.13494973658533</v>
      </c>
      <c r="N17">
        <f>2*B16-B15+Misc!$B$6*$P$1^2</f>
        <v>631.27463265746849</v>
      </c>
      <c r="P17">
        <v>230</v>
      </c>
    </row>
    <row r="18" spans="1:16" x14ac:dyDescent="0.25">
      <c r="A18">
        <f t="shared" si="2"/>
        <v>3.75</v>
      </c>
      <c r="B18">
        <f>MIN((-J17+SQRT(J17^2-4*I17*K17))/2/I17,2*$P$1*VLOOKUP(E17,Gearing!$B$3:$D$7,3)+B16)</f>
        <v>596.29508616653914</v>
      </c>
      <c r="C18">
        <f t="shared" si="6"/>
        <v>152.64780487804887</v>
      </c>
      <c r="D18">
        <f t="shared" si="7"/>
        <v>-2335.9419267341309</v>
      </c>
      <c r="E18">
        <f>MIN(VLOOKUP(C17+0.01,Gearing!$A$2:$G$7,2,TRUE)+1,5)</f>
        <v>5</v>
      </c>
      <c r="F18">
        <f>Misc!$B$4*Misc!$B$5/Misc!$B$2*VLOOKUP(E18,Gearing!$B$2:$G$7,5,FALSE)</f>
        <v>8966220.9668758679</v>
      </c>
      <c r="G18">
        <f t="shared" si="0"/>
        <v>0.37052058861656623</v>
      </c>
      <c r="H18">
        <f t="shared" si="1"/>
        <v>341.46341463414655</v>
      </c>
      <c r="I18">
        <f t="shared" si="3"/>
        <v>0.29700000000000004</v>
      </c>
      <c r="J18">
        <f t="shared" si="4"/>
        <v>5999.8298398564684</v>
      </c>
      <c r="K18">
        <f t="shared" si="5"/>
        <v>-6620132.973327307</v>
      </c>
      <c r="L18">
        <f t="shared" si="8"/>
        <v>802.9966371445496</v>
      </c>
      <c r="M18">
        <f>2*$P$1*VLOOKUP(E17,Gearing!$B$3:$D$7,3)+B16</f>
        <v>596.29508616653914</v>
      </c>
      <c r="N18">
        <f>2*B17-B16+Misc!$B$6*$P$1^2</f>
        <v>450.44202824565593</v>
      </c>
      <c r="P18">
        <v>275</v>
      </c>
    </row>
    <row r="19" spans="1:16" x14ac:dyDescent="0.25">
      <c r="A19">
        <f t="shared" si="2"/>
        <v>4</v>
      </c>
      <c r="B19">
        <f>MIN((-J18+SQRT(J18^2-4*I18*K18))/2/I18,2*$P$1*VLOOKUP(E18,Gearing!$B$3:$D$7,3)+B17)</f>
        <v>561.45885217560976</v>
      </c>
      <c r="C19">
        <f t="shared" si="6"/>
        <v>152.64780487804887</v>
      </c>
      <c r="D19">
        <f t="shared" si="7"/>
        <v>2335.9419267341309</v>
      </c>
      <c r="E19">
        <f>MIN(VLOOKUP(C18+0.01,Gearing!$A$2:$G$7,2,TRUE)+1,5)</f>
        <v>5</v>
      </c>
      <c r="F19">
        <f>Misc!$B$4*Misc!$B$5/Misc!$B$2*VLOOKUP(E19,Gearing!$B$2:$G$7,5,FALSE)</f>
        <v>8966220.9668758679</v>
      </c>
      <c r="G19">
        <f t="shared" si="0"/>
        <v>0.34887435636856368</v>
      </c>
      <c r="H19">
        <f t="shared" si="1"/>
        <v>341.46341463414655</v>
      </c>
      <c r="I19">
        <f t="shared" si="3"/>
        <v>0.29700000000000004</v>
      </c>
      <c r="J19">
        <f t="shared" si="4"/>
        <v>5933.8007188170759</v>
      </c>
      <c r="K19">
        <f t="shared" si="5"/>
        <v>-5447354.6194176879</v>
      </c>
      <c r="L19">
        <f t="shared" si="8"/>
        <v>1048.9233531111877</v>
      </c>
      <c r="M19">
        <f>2*$P$1*VLOOKUP(E18,Gearing!$B$3:$D$7,3)+B17</f>
        <v>561.45885217560976</v>
      </c>
      <c r="N19">
        <f>2*B18-B17+Misc!$B$6*$P$1^2</f>
        <v>707.59853509649292</v>
      </c>
    </row>
    <row r="20" spans="1:16" x14ac:dyDescent="0.25">
      <c r="A20">
        <f t="shared" si="2"/>
        <v>4.25</v>
      </c>
      <c r="B20">
        <f>MIN((-J19+SQRT(J19^2-4*I19*K19))/2/I19,2*$P$1*VLOOKUP(E19,Gearing!$B$3:$D$7,3)+B18)</f>
        <v>672.61898860556357</v>
      </c>
      <c r="C20">
        <f t="shared" si="6"/>
        <v>152.64780487804887</v>
      </c>
      <c r="D20">
        <f t="shared" si="7"/>
        <v>-2335.9419267341309</v>
      </c>
      <c r="E20">
        <f>MIN(VLOOKUP(C19+0.01,Gearing!$A$2:$G$7,2,TRUE)+1,5)</f>
        <v>5</v>
      </c>
      <c r="F20">
        <f>Misc!$B$4*Misc!$B$5/Misc!$B$2*VLOOKUP(E20,Gearing!$B$2:$G$7,5,FALSE)</f>
        <v>8966220.9668758679</v>
      </c>
      <c r="G20">
        <f t="shared" si="0"/>
        <v>0.41794606287130881</v>
      </c>
      <c r="H20">
        <f t="shared" si="1"/>
        <v>341.46341463414655</v>
      </c>
      <c r="I20">
        <f t="shared" si="3"/>
        <v>0.29700000000000004</v>
      </c>
      <c r="J20">
        <f t="shared" si="4"/>
        <v>5954.4934418076882</v>
      </c>
      <c r="K20">
        <f t="shared" si="5"/>
        <v>-7076333.2752644531</v>
      </c>
      <c r="L20">
        <f t="shared" si="8"/>
        <v>879.32053958357358</v>
      </c>
      <c r="M20">
        <f>2*$P$1*VLOOKUP(E19,Gearing!$B$3:$D$7,3)+B18</f>
        <v>672.61898860556357</v>
      </c>
      <c r="N20">
        <f>2*B19-B18+Misc!$B$6*$P$1^2</f>
        <v>526.76593068468037</v>
      </c>
    </row>
    <row r="21" spans="1:16" x14ac:dyDescent="0.25">
      <c r="A21">
        <f t="shared" si="2"/>
        <v>4.5</v>
      </c>
      <c r="B21">
        <f>MIN((-J20+SQRT(J20^2-4*I20*K20))/2/I20,2*$P$1*VLOOKUP(E20,Gearing!$B$3:$D$7,3)+B19)</f>
        <v>637.7827546146342</v>
      </c>
      <c r="C21">
        <f t="shared" si="6"/>
        <v>152.64780487804887</v>
      </c>
      <c r="D21">
        <f t="shared" si="7"/>
        <v>2335.9419267341309</v>
      </c>
      <c r="E21">
        <f>MIN(VLOOKUP(C20+0.01,Gearing!$A$2:$G$7,2,TRUE)+1,5)</f>
        <v>5</v>
      </c>
      <c r="F21">
        <f>Misc!$B$4*Misc!$B$5/Misc!$B$2*VLOOKUP(E21,Gearing!$B$2:$G$7,5,FALSE)</f>
        <v>8966220.9668758679</v>
      </c>
      <c r="G21">
        <f t="shared" si="0"/>
        <v>0.39629983062330626</v>
      </c>
      <c r="H21">
        <f t="shared" si="1"/>
        <v>341.46341463414655</v>
      </c>
      <c r="I21">
        <f t="shared" si="3"/>
        <v>0.29700000000000004</v>
      </c>
      <c r="J21">
        <f t="shared" si="4"/>
        <v>5888.4643207682948</v>
      </c>
      <c r="K21">
        <f t="shared" si="5"/>
        <v>-5898515.3211624902</v>
      </c>
      <c r="L21">
        <f t="shared" si="8"/>
        <v>1125.2472555502115</v>
      </c>
      <c r="M21">
        <f>2*$P$1*VLOOKUP(E20,Gearing!$B$3:$D$7,3)+B19</f>
        <v>637.7827546146342</v>
      </c>
      <c r="N21">
        <f>2*B20-B19+Misc!$B$6*$P$1^2</f>
        <v>783.92243753551736</v>
      </c>
    </row>
    <row r="22" spans="1:16" x14ac:dyDescent="0.25">
      <c r="A22">
        <f t="shared" si="2"/>
        <v>4.75</v>
      </c>
      <c r="B22">
        <f>MIN((-J21+SQRT(J21^2-4*I21*K21))/2/I21,2*$P$1*VLOOKUP(E21,Gearing!$B$3:$D$7,3)+B20)</f>
        <v>748.94289104458801</v>
      </c>
      <c r="C22">
        <f t="shared" si="6"/>
        <v>152.64780487804887</v>
      </c>
      <c r="D22">
        <f t="shared" si="7"/>
        <v>-2335.9419267341309</v>
      </c>
      <c r="E22">
        <f>MIN(VLOOKUP(C21+0.01,Gearing!$A$2:$G$7,2,TRUE)+1,5)</f>
        <v>5</v>
      </c>
      <c r="F22">
        <f>Misc!$B$4*Misc!$B$5/Misc!$B$2*VLOOKUP(E22,Gearing!$B$2:$G$7,5,FALSE)</f>
        <v>8966220.9668758679</v>
      </c>
      <c r="G22">
        <f t="shared" si="0"/>
        <v>0.46537153712605134</v>
      </c>
      <c r="H22">
        <f t="shared" si="1"/>
        <v>341.46341463414655</v>
      </c>
      <c r="I22">
        <f t="shared" si="3"/>
        <v>0.29700000000000004</v>
      </c>
      <c r="J22">
        <f t="shared" si="4"/>
        <v>5909.1570437589071</v>
      </c>
      <c r="K22">
        <f t="shared" si="5"/>
        <v>-7529073.3263799883</v>
      </c>
      <c r="L22">
        <f t="shared" si="8"/>
        <v>955.64444202259745</v>
      </c>
      <c r="M22">
        <f>2*$P$1*VLOOKUP(E21,Gearing!$B$3:$D$7,3)+B20</f>
        <v>748.94289104458801</v>
      </c>
      <c r="N22">
        <f>2*B21-B20+Misc!$B$6*$P$1^2</f>
        <v>603.08983312370481</v>
      </c>
    </row>
    <row r="23" spans="1:16" x14ac:dyDescent="0.25">
      <c r="A23">
        <f t="shared" si="2"/>
        <v>5</v>
      </c>
      <c r="B23">
        <f>MIN((-J22+SQRT(J22^2-4*I22*K22))/2/I22,2*$P$1*VLOOKUP(E22,Gearing!$B$3:$D$7,3)+B21)</f>
        <v>714.10665705365864</v>
      </c>
      <c r="C23">
        <f t="shared" si="6"/>
        <v>152.64780487804887</v>
      </c>
      <c r="D23">
        <f t="shared" si="7"/>
        <v>2335.9419267341309</v>
      </c>
      <c r="E23">
        <f>MIN(VLOOKUP(C22+0.01,Gearing!$A$2:$G$7,2,TRUE)+1,5)</f>
        <v>5</v>
      </c>
      <c r="F23">
        <f>Misc!$B$4*Misc!$B$5/Misc!$B$2*VLOOKUP(E23,Gearing!$B$2:$G$7,5,FALSE)</f>
        <v>8966220.9668758679</v>
      </c>
      <c r="G23">
        <f t="shared" si="0"/>
        <v>0.44372530487804884</v>
      </c>
      <c r="H23">
        <f t="shared" si="1"/>
        <v>341.46341463414655</v>
      </c>
      <c r="I23">
        <f t="shared" si="3"/>
        <v>0.29700000000000004</v>
      </c>
      <c r="J23">
        <f t="shared" si="4"/>
        <v>5843.1279227195146</v>
      </c>
      <c r="K23">
        <f t="shared" si="5"/>
        <v>-6346215.7720856797</v>
      </c>
      <c r="L23">
        <f t="shared" si="8"/>
        <v>1201.571157989237</v>
      </c>
      <c r="M23">
        <f>2*$P$1*VLOOKUP(E22,Gearing!$B$3:$D$7,3)+B21</f>
        <v>714.10665705365864</v>
      </c>
      <c r="N23">
        <f>2*B22-B21+Misc!$B$6*$P$1^2</f>
        <v>860.2463399745418</v>
      </c>
    </row>
    <row r="24" spans="1:16" x14ac:dyDescent="0.25">
      <c r="A24">
        <f t="shared" si="2"/>
        <v>5.25</v>
      </c>
      <c r="B24">
        <f>MIN((-J23+SQRT(J23^2-4*I23*K23))/2/I23,2*$P$1*VLOOKUP(E23,Gearing!$B$3:$D$7,3)+B22)</f>
        <v>825.26679348361245</v>
      </c>
      <c r="C24">
        <f t="shared" si="6"/>
        <v>152.64780487804887</v>
      </c>
      <c r="D24">
        <f t="shared" si="7"/>
        <v>-2335.9419267341309</v>
      </c>
      <c r="E24">
        <f>MIN(VLOOKUP(C23+0.01,Gearing!$A$2:$G$7,2,TRUE)+1,5)</f>
        <v>5</v>
      </c>
      <c r="F24">
        <f>Misc!$B$4*Misc!$B$5/Misc!$B$2*VLOOKUP(E24,Gearing!$B$2:$G$7,5,FALSE)</f>
        <v>8966220.9668758679</v>
      </c>
      <c r="G24">
        <f t="shared" si="0"/>
        <v>0.51279701138079392</v>
      </c>
      <c r="H24">
        <f t="shared" si="1"/>
        <v>341.46341463414655</v>
      </c>
      <c r="I24">
        <f t="shared" si="3"/>
        <v>0.29700000000000004</v>
      </c>
      <c r="J24">
        <f t="shared" si="4"/>
        <v>5863.8206457101269</v>
      </c>
      <c r="K24">
        <f t="shared" si="5"/>
        <v>-7978353.1266739108</v>
      </c>
      <c r="L24">
        <f t="shared" si="8"/>
        <v>1031.9683444616228</v>
      </c>
      <c r="M24">
        <f>2*$P$1*VLOOKUP(E23,Gearing!$B$3:$D$7,3)+B22</f>
        <v>825.26679348361245</v>
      </c>
      <c r="N24">
        <f>2*B23-B22+Misc!$B$6*$P$1^2</f>
        <v>679.41373556272924</v>
      </c>
    </row>
    <row r="25" spans="1:16" x14ac:dyDescent="0.25">
      <c r="A25">
        <f t="shared" si="2"/>
        <v>5.5</v>
      </c>
      <c r="B25">
        <f>MIN((-J24+SQRT(J24^2-4*I24*K24))/2/I24,2*$P$1*VLOOKUP(E24,Gearing!$B$3:$D$7,3)+B23)</f>
        <v>790.43055949268307</v>
      </c>
      <c r="C25">
        <f t="shared" si="6"/>
        <v>152.64780487804887</v>
      </c>
      <c r="D25">
        <f t="shared" si="7"/>
        <v>2335.9419267341309</v>
      </c>
      <c r="E25">
        <f>MIN(VLOOKUP(C24+0.01,Gearing!$A$2:$G$7,2,TRUE)+1,5)</f>
        <v>5</v>
      </c>
      <c r="F25">
        <f>Misc!$B$4*Misc!$B$5/Misc!$B$2*VLOOKUP(E25,Gearing!$B$2:$G$7,5,FALSE)</f>
        <v>8966220.9668758679</v>
      </c>
      <c r="G25">
        <f t="shared" si="0"/>
        <v>0.49115077913279143</v>
      </c>
      <c r="H25">
        <f t="shared" si="1"/>
        <v>341.46341463414655</v>
      </c>
      <c r="I25">
        <f t="shared" si="3"/>
        <v>0.29700000000000004</v>
      </c>
      <c r="J25">
        <f t="shared" si="4"/>
        <v>5797.7915246707344</v>
      </c>
      <c r="K25">
        <f t="shared" si="5"/>
        <v>-6790455.9721872583</v>
      </c>
      <c r="L25">
        <f t="shared" si="8"/>
        <v>1277.8950604282609</v>
      </c>
      <c r="M25">
        <f>2*$P$1*VLOOKUP(E24,Gearing!$B$3:$D$7,3)+B23</f>
        <v>790.43055949268307</v>
      </c>
      <c r="N25">
        <f>2*B24-B23+Misc!$B$6*$P$1^2</f>
        <v>936.57024241356623</v>
      </c>
    </row>
    <row r="26" spans="1:16" x14ac:dyDescent="0.25">
      <c r="A26">
        <f t="shared" si="2"/>
        <v>5.75</v>
      </c>
      <c r="B26">
        <f>MIN((-J25+SQRT(J25^2-4*I25*K25))/2/I25,2*$P$1*VLOOKUP(E25,Gearing!$B$3:$D$7,3)+B24)</f>
        <v>901.59069592263688</v>
      </c>
      <c r="C26">
        <f t="shared" si="6"/>
        <v>152.64780487804887</v>
      </c>
      <c r="D26">
        <f t="shared" si="7"/>
        <v>-2335.9419267341309</v>
      </c>
      <c r="E26">
        <f>MIN(VLOOKUP(C25+0.01,Gearing!$A$2:$G$7,2,TRUE)+1,5)</f>
        <v>5</v>
      </c>
      <c r="F26">
        <f>Misc!$B$4*Misc!$B$5/Misc!$B$2*VLOOKUP(E26,Gearing!$B$2:$G$7,5,FALSE)</f>
        <v>8966220.9668758679</v>
      </c>
      <c r="G26">
        <f t="shared" si="0"/>
        <v>0.56022248563553656</v>
      </c>
      <c r="H26">
        <f t="shared" si="1"/>
        <v>341.46341463414655</v>
      </c>
      <c r="I26">
        <f t="shared" si="3"/>
        <v>0.29700000000000004</v>
      </c>
      <c r="J26">
        <f t="shared" si="4"/>
        <v>5818.4842476613458</v>
      </c>
      <c r="K26">
        <f t="shared" si="5"/>
        <v>-8424172.6761462223</v>
      </c>
      <c r="L26">
        <f t="shared" si="8"/>
        <v>1108.2922469006469</v>
      </c>
      <c r="M26">
        <f>2*$P$1*VLOOKUP(E25,Gearing!$B$3:$D$7,3)+B24</f>
        <v>901.59069592263688</v>
      </c>
      <c r="N26">
        <f>2*B25-B24+Misc!$B$6*$P$1^2</f>
        <v>755.73763800175368</v>
      </c>
    </row>
    <row r="27" spans="1:16" x14ac:dyDescent="0.25">
      <c r="A27">
        <f t="shared" si="2"/>
        <v>6</v>
      </c>
      <c r="B27">
        <f>MIN((-J26+SQRT(J26^2-4*I26*K26))/2/I26,2*$P$1*VLOOKUP(E26,Gearing!$B$3:$D$7,3)+B25)</f>
        <v>866.75446193170751</v>
      </c>
      <c r="C27">
        <f t="shared" si="6"/>
        <v>152.64780487804887</v>
      </c>
      <c r="D27">
        <f t="shared" si="7"/>
        <v>2335.9419267341309</v>
      </c>
      <c r="E27">
        <f>MIN(VLOOKUP(C26+0.01,Gearing!$A$2:$G$7,2,TRUE)+1,5)</f>
        <v>5</v>
      </c>
      <c r="F27">
        <f>Misc!$B$4*Misc!$B$5/Misc!$B$2*VLOOKUP(E27,Gearing!$B$2:$G$7,5,FALSE)</f>
        <v>8966220.9668758679</v>
      </c>
      <c r="G27">
        <f t="shared" si="0"/>
        <v>0.53857625338753401</v>
      </c>
      <c r="H27">
        <f t="shared" si="1"/>
        <v>341.46341463414655</v>
      </c>
      <c r="I27">
        <f t="shared" si="3"/>
        <v>0.29700000000000004</v>
      </c>
      <c r="J27">
        <f t="shared" si="4"/>
        <v>5752.4551266219532</v>
      </c>
      <c r="K27">
        <f t="shared" si="5"/>
        <v>-7231235.9214672223</v>
      </c>
      <c r="L27">
        <f t="shared" si="8"/>
        <v>1354.2189628672863</v>
      </c>
      <c r="M27">
        <f>2*$P$1*VLOOKUP(E26,Gearing!$B$3:$D$7,3)+B25</f>
        <v>866.75446193170751</v>
      </c>
      <c r="N27">
        <f>2*B26-B25+Misc!$B$6*$P$1^2</f>
        <v>1012.8941448525907</v>
      </c>
    </row>
    <row r="28" spans="1:16" x14ac:dyDescent="0.25">
      <c r="A28">
        <f t="shared" si="2"/>
        <v>6.25</v>
      </c>
      <c r="B28">
        <f>MIN((-J27+SQRT(J27^2-4*I27*K27))/2/I27,2*$P$1*VLOOKUP(E27,Gearing!$B$3:$D$7,3)+B26)</f>
        <v>977.91459836166132</v>
      </c>
      <c r="C28">
        <f t="shared" si="6"/>
        <v>152.64780487804887</v>
      </c>
      <c r="D28">
        <f t="shared" si="7"/>
        <v>-2335.9419267341309</v>
      </c>
      <c r="E28">
        <f>MIN(VLOOKUP(C27+0.01,Gearing!$A$2:$G$7,2,TRUE)+1,5)</f>
        <v>5</v>
      </c>
      <c r="F28">
        <f>Misc!$B$4*Misc!$B$5/Misc!$B$2*VLOOKUP(E28,Gearing!$B$2:$G$7,5,FALSE)</f>
        <v>8966220.9668758679</v>
      </c>
      <c r="G28">
        <f t="shared" si="0"/>
        <v>0.60764795989027909</v>
      </c>
      <c r="H28">
        <f t="shared" si="1"/>
        <v>341.46341463414655</v>
      </c>
      <c r="I28">
        <f t="shared" si="3"/>
        <v>0.29700000000000004</v>
      </c>
      <c r="J28">
        <f t="shared" si="4"/>
        <v>5773.1478496125656</v>
      </c>
      <c r="K28">
        <f t="shared" si="5"/>
        <v>-8866531.974796921</v>
      </c>
      <c r="L28">
        <f t="shared" si="8"/>
        <v>1184.6161493396708</v>
      </c>
      <c r="M28">
        <f>2*$P$1*VLOOKUP(E27,Gearing!$B$3:$D$7,3)+B26</f>
        <v>977.91459836166132</v>
      </c>
      <c r="N28">
        <f>2*B27-B26+Misc!$B$6*$P$1^2</f>
        <v>832.06154044077812</v>
      </c>
    </row>
    <row r="29" spans="1:16" x14ac:dyDescent="0.25">
      <c r="A29">
        <f t="shared" si="2"/>
        <v>6.5</v>
      </c>
      <c r="B29">
        <f>MIN((-J28+SQRT(J28^2-4*I28*K28))/2/I28,2*$P$1*VLOOKUP(E28,Gearing!$B$3:$D$7,3)+B27)</f>
        <v>943.07836437073195</v>
      </c>
      <c r="C29">
        <f t="shared" si="6"/>
        <v>152.64780487804865</v>
      </c>
      <c r="D29">
        <f t="shared" si="7"/>
        <v>2335.9419267341291</v>
      </c>
      <c r="E29">
        <f>MIN(VLOOKUP(C28+0.01,Gearing!$A$2:$G$7,2,TRUE)+1,5)</f>
        <v>5</v>
      </c>
      <c r="F29">
        <f>Misc!$B$4*Misc!$B$5/Misc!$B$2*VLOOKUP(E29,Gearing!$B$2:$G$7,5,FALSE)</f>
        <v>8966220.9668758679</v>
      </c>
      <c r="G29">
        <f t="shared" si="0"/>
        <v>0.58600172764227665</v>
      </c>
      <c r="H29">
        <f t="shared" si="1"/>
        <v>341.46341463414603</v>
      </c>
      <c r="I29">
        <f t="shared" si="3"/>
        <v>0.29700000000000004</v>
      </c>
      <c r="J29">
        <f t="shared" si="4"/>
        <v>5707.118728573173</v>
      </c>
      <c r="K29">
        <f t="shared" si="5"/>
        <v>-7668555.6199255772</v>
      </c>
      <c r="L29">
        <f t="shared" si="8"/>
        <v>1430.5428653063102</v>
      </c>
      <c r="M29">
        <f>2*$P$1*VLOOKUP(E28,Gearing!$B$3:$D$7,3)+B27</f>
        <v>943.07836437073195</v>
      </c>
      <c r="N29">
        <f>2*B28-B27+Misc!$B$6*$P$1^2</f>
        <v>1089.2180472916152</v>
      </c>
    </row>
    <row r="30" spans="1:16" x14ac:dyDescent="0.25">
      <c r="A30">
        <f t="shared" si="2"/>
        <v>6.75</v>
      </c>
      <c r="B30">
        <f>MIN((-J29+SQRT(J29^2-4*I29*K29))/2/I29,2*$P$1*VLOOKUP(E29,Gearing!$B$3:$D$7,3)+B28)</f>
        <v>1054.2385008006856</v>
      </c>
      <c r="C30">
        <f t="shared" si="6"/>
        <v>152.64780487804887</v>
      </c>
      <c r="D30">
        <f t="shared" si="7"/>
        <v>-2335.9419267341273</v>
      </c>
      <c r="E30">
        <f>MIN(VLOOKUP(C29+0.01,Gearing!$A$2:$G$7,2,TRUE)+1,5)</f>
        <v>5</v>
      </c>
      <c r="F30">
        <f>Misc!$B$4*Misc!$B$5/Misc!$B$2*VLOOKUP(E30,Gearing!$B$2:$G$7,5,FALSE)</f>
        <v>8966220.9668758679</v>
      </c>
      <c r="G30">
        <f t="shared" si="0"/>
        <v>0.6550734341450215</v>
      </c>
      <c r="H30">
        <f t="shared" si="1"/>
        <v>341.46341463414655</v>
      </c>
      <c r="I30">
        <f t="shared" si="3"/>
        <v>0.29700000000000004</v>
      </c>
      <c r="J30">
        <f t="shared" si="4"/>
        <v>5727.8114515637853</v>
      </c>
      <c r="K30">
        <f t="shared" si="5"/>
        <v>-9305431.022626007</v>
      </c>
      <c r="L30">
        <f t="shared" si="8"/>
        <v>1260.9400517786962</v>
      </c>
      <c r="M30">
        <f>2*$P$1*VLOOKUP(E29,Gearing!$B$3:$D$7,3)+B28</f>
        <v>1054.2385008006856</v>
      </c>
      <c r="N30">
        <f>2*B29-B28+Misc!$B$6*$P$1^2</f>
        <v>908.38544287980255</v>
      </c>
    </row>
    <row r="31" spans="1:16" x14ac:dyDescent="0.25">
      <c r="A31">
        <f t="shared" si="2"/>
        <v>7</v>
      </c>
      <c r="B31">
        <f>MIN((-J30+SQRT(J30^2-4*I30*K30))/2/I30,2*$P$1*VLOOKUP(E30,Gearing!$B$3:$D$7,3)+B29)</f>
        <v>1019.4022668097564</v>
      </c>
      <c r="C31">
        <f t="shared" si="6"/>
        <v>152.64780487804865</v>
      </c>
      <c r="D31">
        <f t="shared" si="7"/>
        <v>2335.9419267341254</v>
      </c>
      <c r="E31">
        <f>MIN(VLOOKUP(C30+0.01,Gearing!$A$2:$G$7,2,TRUE)+1,5)</f>
        <v>5</v>
      </c>
      <c r="F31">
        <f>Misc!$B$4*Misc!$B$5/Misc!$B$2*VLOOKUP(E31,Gearing!$B$2:$G$7,5,FALSE)</f>
        <v>8966220.9668758679</v>
      </c>
      <c r="G31">
        <f t="shared" si="0"/>
        <v>0.63342720189701918</v>
      </c>
      <c r="H31">
        <f t="shared" si="1"/>
        <v>341.46341463414603</v>
      </c>
      <c r="I31">
        <f t="shared" si="3"/>
        <v>0.29700000000000004</v>
      </c>
      <c r="J31">
        <f t="shared" si="4"/>
        <v>5661.7823305243928</v>
      </c>
      <c r="K31">
        <f t="shared" si="5"/>
        <v>-8102415.0675623193</v>
      </c>
      <c r="L31">
        <f t="shared" si="8"/>
        <v>1506.8667677453341</v>
      </c>
      <c r="M31">
        <f>2*$P$1*VLOOKUP(E30,Gearing!$B$3:$D$7,3)+B29</f>
        <v>1019.4022668097564</v>
      </c>
      <c r="N31">
        <f>2*B30-B29+Misc!$B$6*$P$1^2</f>
        <v>1165.5419497306395</v>
      </c>
    </row>
    <row r="32" spans="1:16" x14ac:dyDescent="0.25">
      <c r="A32">
        <f t="shared" si="2"/>
        <v>7.25</v>
      </c>
      <c r="B32">
        <f>MIN((-J31+SQRT(J31^2-4*I31*K31))/2/I31,2*$P$1*VLOOKUP(E31,Gearing!$B$3:$D$7,3)+B30)</f>
        <v>1130.56240323971</v>
      </c>
      <c r="C32">
        <f t="shared" si="6"/>
        <v>152.64780487804865</v>
      </c>
      <c r="D32">
        <f t="shared" si="7"/>
        <v>-2335.9419267341254</v>
      </c>
      <c r="E32">
        <f>MIN(VLOOKUP(C31+0.01,Gearing!$A$2:$G$7,2,TRUE)+1,5)</f>
        <v>5</v>
      </c>
      <c r="F32">
        <f>Misc!$B$4*Misc!$B$5/Misc!$B$2*VLOOKUP(E32,Gearing!$B$2:$G$7,5,FALSE)</f>
        <v>8966220.9668758679</v>
      </c>
      <c r="G32">
        <f t="shared" si="0"/>
        <v>0.70249890839976414</v>
      </c>
      <c r="H32">
        <f t="shared" si="1"/>
        <v>341.46341463414603</v>
      </c>
      <c r="I32">
        <f t="shared" si="3"/>
        <v>0.29700000000000004</v>
      </c>
      <c r="J32">
        <f t="shared" si="4"/>
        <v>5682.4750535150051</v>
      </c>
      <c r="K32">
        <f t="shared" si="5"/>
        <v>-9740869.819633482</v>
      </c>
      <c r="L32">
        <f t="shared" si="8"/>
        <v>1337.2639542177201</v>
      </c>
      <c r="M32">
        <f>2*$P$1*VLOOKUP(E31,Gearing!$B$3:$D$7,3)+B30</f>
        <v>1130.56240323971</v>
      </c>
      <c r="N32">
        <f>2*B31-B30+Misc!$B$6*$P$1^2</f>
        <v>984.7093453188271</v>
      </c>
    </row>
    <row r="33" spans="1:14" x14ac:dyDescent="0.25">
      <c r="A33">
        <f t="shared" si="2"/>
        <v>7.5</v>
      </c>
      <c r="B33">
        <f>MIN((-J32+SQRT(J32^2-4*I32*K32))/2/I32,2*$P$1*VLOOKUP(E32,Gearing!$B$3:$D$7,3)+B31)</f>
        <v>1095.7261692487807</v>
      </c>
      <c r="C33">
        <f t="shared" si="6"/>
        <v>152.64780487804865</v>
      </c>
      <c r="D33">
        <f t="shared" si="7"/>
        <v>2335.9419267341254</v>
      </c>
      <c r="E33">
        <f>MIN(VLOOKUP(C32+0.01,Gearing!$A$2:$G$7,2,TRUE)+1,5)</f>
        <v>5</v>
      </c>
      <c r="F33">
        <f>Misc!$B$4*Misc!$B$5/Misc!$B$2*VLOOKUP(E33,Gearing!$B$2:$G$7,5,FALSE)</f>
        <v>8966220.9668758679</v>
      </c>
      <c r="G33">
        <f t="shared" si="0"/>
        <v>0.68085267615176159</v>
      </c>
      <c r="H33">
        <f t="shared" si="1"/>
        <v>341.46341463414603</v>
      </c>
      <c r="I33">
        <f t="shared" si="3"/>
        <v>0.29700000000000004</v>
      </c>
      <c r="J33">
        <f t="shared" si="4"/>
        <v>5616.4459324756117</v>
      </c>
      <c r="K33">
        <f t="shared" si="5"/>
        <v>-8532814.2643774487</v>
      </c>
      <c r="L33">
        <f t="shared" si="8"/>
        <v>1583.1906701843582</v>
      </c>
      <c r="M33">
        <f>2*$P$1*VLOOKUP(E32,Gearing!$B$3:$D$7,3)+B31</f>
        <v>1095.7261692487807</v>
      </c>
      <c r="N33">
        <f>2*B32-B31+Misc!$B$6*$P$1^2</f>
        <v>1241.8658521696636</v>
      </c>
    </row>
    <row r="34" spans="1:14" x14ac:dyDescent="0.25">
      <c r="A34">
        <f t="shared" si="2"/>
        <v>7.75</v>
      </c>
      <c r="B34">
        <f>MIN((-J33+SQRT(J33^2-4*I33*K33))/2/I33,2*$P$1*VLOOKUP(E33,Gearing!$B$3:$D$7,3)+B32)</f>
        <v>1206.8863056787343</v>
      </c>
      <c r="C34">
        <f t="shared" si="6"/>
        <v>152.64780487804865</v>
      </c>
      <c r="D34">
        <f t="shared" si="7"/>
        <v>-2335.9419267341254</v>
      </c>
      <c r="E34">
        <f>MIN(VLOOKUP(C33+0.01,Gearing!$A$2:$G$7,2,TRUE)+1,5)</f>
        <v>5</v>
      </c>
      <c r="F34">
        <f>Misc!$B$4*Misc!$B$5/Misc!$B$2*VLOOKUP(E34,Gearing!$B$2:$G$7,5,FALSE)</f>
        <v>8966220.9668758679</v>
      </c>
      <c r="G34">
        <f t="shared" si="0"/>
        <v>0.74992438265450667</v>
      </c>
      <c r="H34">
        <f t="shared" si="1"/>
        <v>341.46341463414603</v>
      </c>
      <c r="I34">
        <f t="shared" si="3"/>
        <v>0.29700000000000004</v>
      </c>
      <c r="J34">
        <f t="shared" si="4"/>
        <v>5637.138655466224</v>
      </c>
      <c r="K34">
        <f t="shared" si="5"/>
        <v>-10172848.365819342</v>
      </c>
      <c r="L34">
        <f t="shared" si="8"/>
        <v>1413.5878566567455</v>
      </c>
      <c r="M34">
        <f>2*$P$1*VLOOKUP(E33,Gearing!$B$3:$D$7,3)+B32</f>
        <v>1206.8863056787343</v>
      </c>
      <c r="N34">
        <f>2*B33-B32+Misc!$B$6*$P$1^2</f>
        <v>1061.0332477578515</v>
      </c>
    </row>
    <row r="35" spans="1:14" x14ac:dyDescent="0.25">
      <c r="A35">
        <f t="shared" si="2"/>
        <v>8</v>
      </c>
      <c r="B35">
        <f>MIN((-J34+SQRT(J34^2-4*I34*K34))/2/I34,2*$P$1*VLOOKUP(E34,Gearing!$B$3:$D$7,3)+B33)</f>
        <v>1172.050071687805</v>
      </c>
      <c r="C35">
        <f t="shared" si="6"/>
        <v>152.64780487804865</v>
      </c>
      <c r="D35">
        <f t="shared" si="7"/>
        <v>2335.9419267341254</v>
      </c>
      <c r="E35">
        <f>MIN(VLOOKUP(C34+0.01,Gearing!$A$2:$G$7,2,TRUE)+1,5)</f>
        <v>5</v>
      </c>
      <c r="F35">
        <f>Misc!$B$4*Misc!$B$5/Misc!$B$2*VLOOKUP(E35,Gearing!$B$2:$G$7,5,FALSE)</f>
        <v>8966220.9668758679</v>
      </c>
      <c r="G35">
        <f t="shared" si="0"/>
        <v>0.72827815040650423</v>
      </c>
      <c r="H35">
        <f t="shared" si="1"/>
        <v>341.46341463414603</v>
      </c>
      <c r="I35">
        <f t="shared" si="3"/>
        <v>0.29700000000000004</v>
      </c>
      <c r="J35">
        <f t="shared" si="4"/>
        <v>5571.1095344268315</v>
      </c>
      <c r="K35">
        <f t="shared" si="5"/>
        <v>-8959753.2103709672</v>
      </c>
      <c r="L35">
        <f t="shared" si="8"/>
        <v>1659.514572623382</v>
      </c>
      <c r="M35">
        <f>2*$P$1*VLOOKUP(E34,Gearing!$B$3:$D$7,3)+B33</f>
        <v>1172.050071687805</v>
      </c>
      <c r="N35">
        <f>2*B34-B33+Misc!$B$6*$P$1^2</f>
        <v>1318.189754608688</v>
      </c>
    </row>
    <row r="36" spans="1:14" x14ac:dyDescent="0.25">
      <c r="A36">
        <f t="shared" si="2"/>
        <v>8.25</v>
      </c>
      <c r="B36">
        <f>MIN((-J35+SQRT(J35^2-4*I35*K35))/2/I35,2*$P$1*VLOOKUP(E35,Gearing!$B$3:$D$7,3)+B34)</f>
        <v>1283.2102081177586</v>
      </c>
      <c r="C36">
        <f t="shared" si="6"/>
        <v>152.64780487804865</v>
      </c>
      <c r="D36">
        <f t="shared" si="7"/>
        <v>-2335.9419267341254</v>
      </c>
      <c r="E36">
        <f>MIN(VLOOKUP(C35+0.01,Gearing!$A$2:$G$7,2,TRUE)+1,5)</f>
        <v>5</v>
      </c>
      <c r="F36">
        <f>Misc!$B$4*Misc!$B$5/Misc!$B$2*VLOOKUP(E36,Gearing!$B$2:$G$7,5,FALSE)</f>
        <v>8966220.9668758679</v>
      </c>
      <c r="G36">
        <f t="shared" si="0"/>
        <v>0.79734985690924909</v>
      </c>
      <c r="H36">
        <f t="shared" si="1"/>
        <v>341.46341463414603</v>
      </c>
      <c r="I36">
        <f t="shared" si="3"/>
        <v>0.29700000000000004</v>
      </c>
      <c r="J36">
        <f t="shared" si="4"/>
        <v>5591.8022574174438</v>
      </c>
      <c r="K36">
        <f t="shared" si="5"/>
        <v>-10601366.661183594</v>
      </c>
      <c r="L36">
        <f t="shared" si="8"/>
        <v>1489.9117590957694</v>
      </c>
      <c r="M36">
        <f>2*$P$1*VLOOKUP(E35,Gearing!$B$3:$D$7,3)+B34</f>
        <v>1283.2102081177586</v>
      </c>
      <c r="N36">
        <f>2*B35-B34+Misc!$B$6*$P$1^2</f>
        <v>1137.3571501968759</v>
      </c>
    </row>
    <row r="37" spans="1:14" x14ac:dyDescent="0.25">
      <c r="A37">
        <f t="shared" si="2"/>
        <v>8.5</v>
      </c>
      <c r="B37">
        <f>MIN((-J36+SQRT(J36^2-4*I36*K36))/2/I36,2*$P$1*VLOOKUP(E36,Gearing!$B$3:$D$7,3)+B35)</f>
        <v>1248.3739741268294</v>
      </c>
      <c r="C37">
        <f t="shared" si="6"/>
        <v>152.64780487804865</v>
      </c>
      <c r="D37">
        <f t="shared" si="7"/>
        <v>2335.9419267341254</v>
      </c>
      <c r="E37">
        <f>MIN(VLOOKUP(C36+0.01,Gearing!$A$2:$G$7,2,TRUE)+1,5)</f>
        <v>5</v>
      </c>
      <c r="F37">
        <f>Misc!$B$4*Misc!$B$5/Misc!$B$2*VLOOKUP(E37,Gearing!$B$2:$G$7,5,FALSE)</f>
        <v>8966220.9668758679</v>
      </c>
      <c r="G37">
        <f t="shared" si="0"/>
        <v>0.77570362466124665</v>
      </c>
      <c r="H37">
        <f t="shared" si="1"/>
        <v>341.46341463414603</v>
      </c>
      <c r="I37">
        <f t="shared" si="3"/>
        <v>0.29700000000000004</v>
      </c>
      <c r="J37">
        <f t="shared" si="4"/>
        <v>5525.7731363780513</v>
      </c>
      <c r="K37">
        <f t="shared" si="5"/>
        <v>-9383231.9055428728</v>
      </c>
      <c r="L37">
        <f t="shared" si="8"/>
        <v>1735.8384750624075</v>
      </c>
      <c r="M37">
        <f>2*$P$1*VLOOKUP(E36,Gearing!$B$3:$D$7,3)+B35</f>
        <v>1248.3739741268294</v>
      </c>
      <c r="N37">
        <f>2*B36-B35+Misc!$B$6*$P$1^2</f>
        <v>1394.5136570477123</v>
      </c>
    </row>
    <row r="38" spans="1:14" x14ac:dyDescent="0.25">
      <c r="A38">
        <f t="shared" si="2"/>
        <v>8.75</v>
      </c>
      <c r="B38">
        <f>MIN((-J37+SQRT(J37^2-4*I37*K37))/2/I37,2*$P$1*VLOOKUP(E37,Gearing!$B$3:$D$7,3)+B36)</f>
        <v>1359.5341105567829</v>
      </c>
      <c r="C38">
        <f t="shared" si="6"/>
        <v>152.64780487804865</v>
      </c>
      <c r="D38">
        <f t="shared" si="7"/>
        <v>-2335.9419267341254</v>
      </c>
      <c r="E38">
        <f>MIN(VLOOKUP(C37+0.01,Gearing!$A$2:$G$7,2,TRUE)+1,5)</f>
        <v>5</v>
      </c>
      <c r="F38">
        <f>Misc!$B$4*Misc!$B$5/Misc!$B$2*VLOOKUP(E38,Gearing!$B$2:$G$7,5,FALSE)</f>
        <v>8966220.9668758679</v>
      </c>
      <c r="G38">
        <f t="shared" si="0"/>
        <v>0.84477533116399162</v>
      </c>
      <c r="H38">
        <f t="shared" si="1"/>
        <v>341.46341463414603</v>
      </c>
      <c r="I38">
        <f t="shared" si="3"/>
        <v>0.29700000000000004</v>
      </c>
      <c r="J38">
        <f t="shared" si="4"/>
        <v>5546.4658593686636</v>
      </c>
      <c r="K38">
        <f t="shared" si="5"/>
        <v>-11026424.705726234</v>
      </c>
      <c r="L38">
        <f t="shared" si="8"/>
        <v>1566.2356615347933</v>
      </c>
      <c r="M38">
        <f>2*$P$1*VLOOKUP(E37,Gearing!$B$3:$D$7,3)+B36</f>
        <v>1359.5341105567829</v>
      </c>
      <c r="N38">
        <f>2*B37-B36+Misc!$B$6*$P$1^2</f>
        <v>1213.6810526359002</v>
      </c>
    </row>
    <row r="39" spans="1:14" x14ac:dyDescent="0.25">
      <c r="A39">
        <f t="shared" si="2"/>
        <v>9</v>
      </c>
      <c r="B39">
        <f>MIN((-J38+SQRT(J38^2-4*I38*K38))/2/I38,2*$P$1*VLOOKUP(E38,Gearing!$B$3:$D$7,3)+B37)</f>
        <v>1324.6978765658537</v>
      </c>
      <c r="C39">
        <f t="shared" si="6"/>
        <v>152.64780487804865</v>
      </c>
      <c r="D39">
        <f t="shared" si="7"/>
        <v>2335.9419267341254</v>
      </c>
      <c r="E39">
        <f>MIN(VLOOKUP(C38+0.01,Gearing!$A$2:$G$7,2,TRUE)+1,5)</f>
        <v>5</v>
      </c>
      <c r="F39">
        <f>Misc!$B$4*Misc!$B$5/Misc!$B$2*VLOOKUP(E39,Gearing!$B$2:$G$7,5,FALSE)</f>
        <v>8966220.9668758679</v>
      </c>
      <c r="G39">
        <f t="shared" si="0"/>
        <v>0.82312909891598918</v>
      </c>
      <c r="H39">
        <f t="shared" si="1"/>
        <v>341.46341463414603</v>
      </c>
      <c r="I39">
        <f t="shared" si="3"/>
        <v>0.29700000000000004</v>
      </c>
      <c r="J39">
        <f t="shared" si="4"/>
        <v>5480.4367383292711</v>
      </c>
      <c r="K39">
        <f t="shared" si="5"/>
        <v>-9803250.3498931676</v>
      </c>
      <c r="L39">
        <f t="shared" si="8"/>
        <v>1812.1623775014314</v>
      </c>
      <c r="M39">
        <f>2*$P$1*VLOOKUP(E38,Gearing!$B$3:$D$7,3)+B37</f>
        <v>1324.6978765658537</v>
      </c>
      <c r="N39">
        <f>2*B38-B37+Misc!$B$6*$P$1^2</f>
        <v>1470.8375594867366</v>
      </c>
    </row>
    <row r="40" spans="1:14" x14ac:dyDescent="0.25">
      <c r="A40">
        <f t="shared" si="2"/>
        <v>9.25</v>
      </c>
      <c r="B40">
        <f>MIN((-J39+SQRT(J39^2-4*I39*K39))/2/I39,2*$P$1*VLOOKUP(E39,Gearing!$B$3:$D$7,3)+B38)</f>
        <v>1435.8580129958073</v>
      </c>
      <c r="C40">
        <f t="shared" si="6"/>
        <v>152.64780487804865</v>
      </c>
      <c r="D40">
        <f t="shared" si="7"/>
        <v>-2335.9419267341254</v>
      </c>
      <c r="E40">
        <f>MIN(VLOOKUP(C39+0.01,Gearing!$A$2:$G$7,2,TRUE)+1,5)</f>
        <v>5</v>
      </c>
      <c r="F40">
        <f>Misc!$B$4*Misc!$B$5/Misc!$B$2*VLOOKUP(E40,Gearing!$B$2:$G$7,5,FALSE)</f>
        <v>8966220.9668758679</v>
      </c>
      <c r="G40">
        <f t="shared" si="0"/>
        <v>0.89220080541873414</v>
      </c>
      <c r="H40">
        <f t="shared" si="1"/>
        <v>341.46341463414603</v>
      </c>
      <c r="I40">
        <f t="shared" si="3"/>
        <v>0.29700000000000004</v>
      </c>
      <c r="J40">
        <f t="shared" si="4"/>
        <v>5501.1294613198825</v>
      </c>
      <c r="K40">
        <f t="shared" si="5"/>
        <v>-11448022.49944726</v>
      </c>
      <c r="L40">
        <f t="shared" si="8"/>
        <v>1642.5595639738174</v>
      </c>
      <c r="M40">
        <f>2*$P$1*VLOOKUP(E39,Gearing!$B$3:$D$7,3)+B38</f>
        <v>1435.8580129958073</v>
      </c>
      <c r="N40">
        <f>2*B39-B38+Misc!$B$6*$P$1^2</f>
        <v>1290.0049550749245</v>
      </c>
    </row>
    <row r="41" spans="1:14" x14ac:dyDescent="0.25">
      <c r="A41">
        <f t="shared" si="2"/>
        <v>9.5</v>
      </c>
      <c r="B41">
        <f>MIN((-J40+SQRT(J40^2-4*I40*K40))/2/I40,2*$P$1*VLOOKUP(E40,Gearing!$B$3:$D$7,3)+B39)</f>
        <v>1401.021779004878</v>
      </c>
      <c r="C41">
        <f t="shared" si="6"/>
        <v>152.64780487804865</v>
      </c>
      <c r="D41">
        <f t="shared" si="7"/>
        <v>2335.9419267341254</v>
      </c>
      <c r="E41">
        <f>MIN(VLOOKUP(C40+0.01,Gearing!$A$2:$G$7,2,TRUE)+1,5)</f>
        <v>5</v>
      </c>
      <c r="F41">
        <f>Misc!$B$4*Misc!$B$5/Misc!$B$2*VLOOKUP(E41,Gearing!$B$2:$G$7,5,FALSE)</f>
        <v>8966220.9668758679</v>
      </c>
      <c r="G41">
        <f t="shared" si="0"/>
        <v>0.87055457317073159</v>
      </c>
      <c r="H41">
        <f t="shared" si="1"/>
        <v>341.46341463414603</v>
      </c>
      <c r="I41">
        <f t="shared" si="3"/>
        <v>0.29700000000000004</v>
      </c>
      <c r="J41">
        <f t="shared" si="4"/>
        <v>5435.1003402804909</v>
      </c>
      <c r="K41">
        <f t="shared" si="5"/>
        <v>-10219808.54342185</v>
      </c>
      <c r="L41">
        <f t="shared" si="8"/>
        <v>1888.4862799404568</v>
      </c>
      <c r="M41">
        <f>2*$P$1*VLOOKUP(E40,Gearing!$B$3:$D$7,3)+B39</f>
        <v>1401.021779004878</v>
      </c>
      <c r="N41">
        <f>2*B40-B39+Misc!$B$6*$P$1^2</f>
        <v>1547.1614619257609</v>
      </c>
    </row>
    <row r="42" spans="1:14" x14ac:dyDescent="0.25">
      <c r="A42">
        <f t="shared" si="2"/>
        <v>9.75</v>
      </c>
      <c r="B42">
        <f>MIN((-J41+SQRT(J41^2-4*I41*K41))/2/I41,2*$P$1*VLOOKUP(E41,Gearing!$B$3:$D$7,3)+B40)</f>
        <v>1512.1819154348316</v>
      </c>
      <c r="C42">
        <f t="shared" si="6"/>
        <v>152.64780487804865</v>
      </c>
      <c r="D42">
        <f t="shared" si="7"/>
        <v>-2335.9419267341254</v>
      </c>
      <c r="E42">
        <f>MIN(VLOOKUP(C41+0.01,Gearing!$A$2:$G$7,2,TRUE)+1,5)</f>
        <v>5</v>
      </c>
      <c r="F42">
        <f>Misc!$B$4*Misc!$B$5/Misc!$B$2*VLOOKUP(E42,Gearing!$B$2:$G$7,5,FALSE)</f>
        <v>8966220.9668758679</v>
      </c>
      <c r="G42">
        <f t="shared" si="0"/>
        <v>0.93962627967347667</v>
      </c>
      <c r="H42">
        <f t="shared" si="1"/>
        <v>341.46341463414603</v>
      </c>
      <c r="I42">
        <f t="shared" si="3"/>
        <v>0.29700000000000004</v>
      </c>
      <c r="J42">
        <f t="shared" si="4"/>
        <v>5455.7930632711023</v>
      </c>
      <c r="K42">
        <f t="shared" si="5"/>
        <v>-11866160.042346675</v>
      </c>
      <c r="L42">
        <f t="shared" si="8"/>
        <v>1718.8834664128412</v>
      </c>
      <c r="M42">
        <f>2*$P$1*VLOOKUP(E41,Gearing!$B$3:$D$7,3)+B40</f>
        <v>1512.1819154348316</v>
      </c>
      <c r="N42">
        <f>2*B41-B40+Misc!$B$6*$P$1^2</f>
        <v>1366.3288575139488</v>
      </c>
    </row>
    <row r="43" spans="1:14" x14ac:dyDescent="0.25">
      <c r="A43">
        <f t="shared" si="2"/>
        <v>10</v>
      </c>
      <c r="B43">
        <f>MIN((-J42+SQRT(J42^2-4*I42*K42))/2/I42,2*$P$1*VLOOKUP(E42,Gearing!$B$3:$D$7,3)+B41)</f>
        <v>1477.3456814439023</v>
      </c>
      <c r="C43">
        <f t="shared" si="6"/>
        <v>152.64780487804865</v>
      </c>
      <c r="D43">
        <f t="shared" si="7"/>
        <v>2335.9419267341254</v>
      </c>
      <c r="E43">
        <f>MIN(VLOOKUP(C42+0.01,Gearing!$A$2:$G$7,2,TRUE)+1,5)</f>
        <v>5</v>
      </c>
      <c r="F43">
        <f>Misc!$B$4*Misc!$B$5/Misc!$B$2*VLOOKUP(E43,Gearing!$B$2:$G$7,5,FALSE)</f>
        <v>8966220.9668758679</v>
      </c>
      <c r="G43">
        <f t="shared" si="0"/>
        <v>0.91798004742547423</v>
      </c>
      <c r="H43">
        <f t="shared" si="1"/>
        <v>341.46341463414603</v>
      </c>
      <c r="I43">
        <f t="shared" si="3"/>
        <v>0.29700000000000004</v>
      </c>
      <c r="J43">
        <f t="shared" si="4"/>
        <v>5389.7639422317097</v>
      </c>
      <c r="K43">
        <f t="shared" si="5"/>
        <v>-10632906.486128919</v>
      </c>
      <c r="L43">
        <f t="shared" si="8"/>
        <v>1964.8101823794807</v>
      </c>
      <c r="M43">
        <f>2*$P$1*VLOOKUP(E42,Gearing!$B$3:$D$7,3)+B41</f>
        <v>1477.3456814439023</v>
      </c>
      <c r="N43">
        <f>2*B42-B41+Misc!$B$6*$P$1^2</f>
        <v>1623.4853643647853</v>
      </c>
    </row>
    <row r="44" spans="1:14" x14ac:dyDescent="0.25">
      <c r="A44">
        <f t="shared" si="2"/>
        <v>10.25</v>
      </c>
      <c r="B44">
        <f>MIN((-J43+SQRT(J43^2-4*I43*K43))/2/I43,2*$P$1*VLOOKUP(E43,Gearing!$B$3:$D$7,3)+B42)</f>
        <v>1588.5058178738559</v>
      </c>
      <c r="C44">
        <f t="shared" si="6"/>
        <v>152.64780487804865</v>
      </c>
      <c r="D44">
        <f t="shared" si="7"/>
        <v>-2335.9419267341254</v>
      </c>
      <c r="E44">
        <f>MIN(VLOOKUP(C43+0.01,Gearing!$A$2:$G$7,2,TRUE)+1,5)</f>
        <v>5</v>
      </c>
      <c r="F44">
        <f>Misc!$B$4*Misc!$B$5/Misc!$B$2*VLOOKUP(E44,Gearing!$B$2:$G$7,5,FALSE)</f>
        <v>8966220.9668758679</v>
      </c>
      <c r="G44">
        <f t="shared" si="0"/>
        <v>0.98705175392821909</v>
      </c>
      <c r="H44">
        <f t="shared" si="1"/>
        <v>341.46341463414603</v>
      </c>
      <c r="I44">
        <f t="shared" si="3"/>
        <v>0.29700000000000004</v>
      </c>
      <c r="J44">
        <f t="shared" si="4"/>
        <v>5410.456665222322</v>
      </c>
      <c r="K44">
        <f t="shared" si="5"/>
        <v>-12280837.334424479</v>
      </c>
      <c r="L44">
        <f t="shared" si="8"/>
        <v>1795.2073688518667</v>
      </c>
      <c r="M44">
        <f>2*$P$1*VLOOKUP(E43,Gearing!$B$3:$D$7,3)+B42</f>
        <v>1588.5058178738559</v>
      </c>
      <c r="N44">
        <f>2*B43-B42+Misc!$B$6*$P$1^2</f>
        <v>1442.6527599529732</v>
      </c>
    </row>
    <row r="45" spans="1:14" x14ac:dyDescent="0.25">
      <c r="A45">
        <f t="shared" si="2"/>
        <v>10.5</v>
      </c>
      <c r="B45">
        <f>MIN((-J44+SQRT(J44^2-4*I44*K44))/2/I44,2*$P$1*VLOOKUP(E44,Gearing!$B$3:$D$7,3)+B43)</f>
        <v>1553.6695838829266</v>
      </c>
      <c r="C45">
        <f t="shared" si="6"/>
        <v>152.64780487804865</v>
      </c>
      <c r="D45">
        <f t="shared" si="7"/>
        <v>2335.9419267341254</v>
      </c>
      <c r="E45">
        <f>MIN(VLOOKUP(C44+0.01,Gearing!$A$2:$G$7,2,TRUE)+1,5)</f>
        <v>5</v>
      </c>
      <c r="F45">
        <f>Misc!$B$4*Misc!$B$5/Misc!$B$2*VLOOKUP(E45,Gearing!$B$2:$G$7,5,FALSE)</f>
        <v>8966220.9668758679</v>
      </c>
      <c r="G45">
        <f t="shared" si="0"/>
        <v>0.96540552168021665</v>
      </c>
      <c r="H45">
        <f t="shared" si="1"/>
        <v>341.46341463414603</v>
      </c>
      <c r="I45">
        <f t="shared" si="3"/>
        <v>0.29700000000000004</v>
      </c>
      <c r="J45">
        <f t="shared" si="4"/>
        <v>5344.4275441829295</v>
      </c>
      <c r="K45">
        <f t="shared" si="5"/>
        <v>-11042544.178014377</v>
      </c>
      <c r="L45">
        <f t="shared" si="8"/>
        <v>2041.1340848185046</v>
      </c>
      <c r="M45">
        <f>2*$P$1*VLOOKUP(E44,Gearing!$B$3:$D$7,3)+B43</f>
        <v>1553.6695838829266</v>
      </c>
      <c r="N45">
        <f>2*B44-B43+Misc!$B$6*$P$1^2</f>
        <v>1699.8092668038096</v>
      </c>
    </row>
    <row r="46" spans="1:14" x14ac:dyDescent="0.25">
      <c r="A46">
        <f t="shared" si="2"/>
        <v>10.75</v>
      </c>
      <c r="B46">
        <f>MIN((-J45+SQRT(J45^2-4*I45*K45))/2/I45,2*$P$1*VLOOKUP(E45,Gearing!$B$3:$D$7,3)+B44)</f>
        <v>1664.8297203128802</v>
      </c>
      <c r="C46">
        <f t="shared" si="6"/>
        <v>152.64780487804865</v>
      </c>
      <c r="D46">
        <f t="shared" si="7"/>
        <v>-2335.9419267341254</v>
      </c>
      <c r="E46">
        <f>MIN(VLOOKUP(C45+0.01,Gearing!$A$2:$G$7,2,TRUE)+1,5)</f>
        <v>5</v>
      </c>
      <c r="F46">
        <f>Misc!$B$4*Misc!$B$5/Misc!$B$2*VLOOKUP(E46,Gearing!$B$2:$G$7,5,FALSE)</f>
        <v>8966220.9668758679</v>
      </c>
      <c r="G46">
        <f t="shared" si="0"/>
        <v>1.0344772281829617</v>
      </c>
      <c r="H46">
        <f t="shared" si="1"/>
        <v>341.46341463414603</v>
      </c>
      <c r="I46">
        <f t="shared" si="3"/>
        <v>0.29700000000000004</v>
      </c>
      <c r="J46">
        <f t="shared" si="4"/>
        <v>5365.1202671735418</v>
      </c>
      <c r="K46">
        <f t="shared" si="5"/>
        <v>-12692054.37568067</v>
      </c>
      <c r="L46">
        <f t="shared" si="8"/>
        <v>1871.5312712908906</v>
      </c>
      <c r="M46">
        <f>2*$P$1*VLOOKUP(E45,Gearing!$B$3:$D$7,3)+B44</f>
        <v>1664.8297203128802</v>
      </c>
      <c r="N46">
        <f>2*B45-B44+Misc!$B$6*$P$1^2</f>
        <v>1518.9766623919975</v>
      </c>
    </row>
    <row r="47" spans="1:14" x14ac:dyDescent="0.25">
      <c r="A47">
        <f t="shared" si="2"/>
        <v>11</v>
      </c>
      <c r="B47">
        <f>MIN((-J46+SQRT(J46^2-4*I46*K46))/2/I46,2*$P$1*VLOOKUP(E46,Gearing!$B$3:$D$7,3)+B45)</f>
        <v>1629.993486321951</v>
      </c>
      <c r="C47">
        <f t="shared" si="6"/>
        <v>152.64780487804865</v>
      </c>
      <c r="D47">
        <f t="shared" si="7"/>
        <v>2335.9419267341254</v>
      </c>
      <c r="E47">
        <f>MIN(VLOOKUP(C46+0.01,Gearing!$A$2:$G$7,2,TRUE)+1,5)</f>
        <v>5</v>
      </c>
      <c r="F47">
        <f>Misc!$B$4*Misc!$B$5/Misc!$B$2*VLOOKUP(E47,Gearing!$B$2:$G$7,5,FALSE)</f>
        <v>8966220.9668758679</v>
      </c>
      <c r="G47">
        <f t="shared" si="0"/>
        <v>1.0128309959349593</v>
      </c>
      <c r="H47">
        <f t="shared" si="1"/>
        <v>341.46341463414603</v>
      </c>
      <c r="I47">
        <f t="shared" si="3"/>
        <v>0.29700000000000004</v>
      </c>
      <c r="J47">
        <f t="shared" si="4"/>
        <v>5299.0911461341493</v>
      </c>
      <c r="K47">
        <f t="shared" si="5"/>
        <v>-11448721.619078223</v>
      </c>
      <c r="L47">
        <f t="shared" si="8"/>
        <v>2117.4579872575287</v>
      </c>
      <c r="M47">
        <f>2*$P$1*VLOOKUP(E46,Gearing!$B$3:$D$7,3)+B45</f>
        <v>1629.993486321951</v>
      </c>
      <c r="N47">
        <f>2*B46-B45+Misc!$B$6*$P$1^2</f>
        <v>1776.1331692428339</v>
      </c>
    </row>
    <row r="48" spans="1:14" x14ac:dyDescent="0.25">
      <c r="A48">
        <f t="shared" si="2"/>
        <v>11.25</v>
      </c>
      <c r="B48">
        <f>MIN((-J47+SQRT(J47^2-4*I47*K47))/2/I47,2*$P$1*VLOOKUP(E47,Gearing!$B$3:$D$7,3)+B46)</f>
        <v>1741.1536227519045</v>
      </c>
      <c r="C48">
        <f t="shared" si="6"/>
        <v>152.64780487804865</v>
      </c>
      <c r="D48">
        <f t="shared" si="7"/>
        <v>-2335.9419267341254</v>
      </c>
      <c r="E48">
        <f>MIN(VLOOKUP(C47+0.01,Gearing!$A$2:$G$7,2,TRUE)+1,5)</f>
        <v>5</v>
      </c>
      <c r="F48">
        <f>Misc!$B$4*Misc!$B$5/Misc!$B$2*VLOOKUP(E48,Gearing!$B$2:$G$7,5,FALSE)</f>
        <v>8966220.9668758679</v>
      </c>
      <c r="G48">
        <f t="shared" si="0"/>
        <v>1.0819027024377041</v>
      </c>
      <c r="H48">
        <f t="shared" si="1"/>
        <v>341.46341463414603</v>
      </c>
      <c r="I48">
        <f t="shared" si="3"/>
        <v>0.29700000000000004</v>
      </c>
      <c r="J48">
        <f t="shared" si="4"/>
        <v>5319.7838691247607</v>
      </c>
      <c r="K48">
        <f t="shared" si="5"/>
        <v>-13099811.16611525</v>
      </c>
      <c r="L48">
        <f t="shared" si="8"/>
        <v>1947.8551737299144</v>
      </c>
      <c r="M48">
        <f>2*$P$1*VLOOKUP(E47,Gearing!$B$3:$D$7,3)+B46</f>
        <v>1741.1536227519045</v>
      </c>
      <c r="N48">
        <f>2*B47-B46+Misc!$B$6*$P$1^2</f>
        <v>1595.3005648310218</v>
      </c>
    </row>
    <row r="49" spans="1:14" x14ac:dyDescent="0.25">
      <c r="A49">
        <f t="shared" si="2"/>
        <v>11.5</v>
      </c>
      <c r="B49">
        <f>MIN((-J48+SQRT(J48^2-4*I48*K48))/2/I48,2*$P$1*VLOOKUP(E48,Gearing!$B$3:$D$7,3)+B47)</f>
        <v>1706.3173887609753</v>
      </c>
      <c r="C49">
        <f t="shared" si="6"/>
        <v>152.64780487804865</v>
      </c>
      <c r="D49">
        <f t="shared" si="7"/>
        <v>2335.9419267341254</v>
      </c>
      <c r="E49">
        <f>MIN(VLOOKUP(C48+0.01,Gearing!$A$2:$G$7,2,TRUE)+1,5)</f>
        <v>5</v>
      </c>
      <c r="F49">
        <f>Misc!$B$4*Misc!$B$5/Misc!$B$2*VLOOKUP(E49,Gearing!$B$2:$G$7,5,FALSE)</f>
        <v>8966220.9668758679</v>
      </c>
      <c r="G49">
        <f t="shared" si="0"/>
        <v>1.0602564701897017</v>
      </c>
      <c r="H49">
        <f t="shared" si="1"/>
        <v>341.46341463414603</v>
      </c>
      <c r="I49">
        <f t="shared" si="3"/>
        <v>0.29700000000000004</v>
      </c>
      <c r="J49">
        <f t="shared" si="4"/>
        <v>5253.7547480853682</v>
      </c>
      <c r="K49">
        <f t="shared" si="5"/>
        <v>-11851438.809320457</v>
      </c>
      <c r="L49">
        <f t="shared" si="8"/>
        <v>2193.7818896965541</v>
      </c>
      <c r="M49">
        <f>2*$P$1*VLOOKUP(E48,Gearing!$B$3:$D$7,3)+B47</f>
        <v>1706.3173887609753</v>
      </c>
      <c r="N49">
        <f>2*B48-B47+Misc!$B$6*$P$1^2</f>
        <v>1852.4570716818582</v>
      </c>
    </row>
    <row r="50" spans="1:14" x14ac:dyDescent="0.25">
      <c r="A50">
        <f t="shared" si="2"/>
        <v>11.75</v>
      </c>
      <c r="B50">
        <f>MIN((-J49+SQRT(J49^2-4*I49*K49))/2/I49,2*$P$1*VLOOKUP(E49,Gearing!$B$3:$D$7,3)+B48)</f>
        <v>1817.4775251909289</v>
      </c>
      <c r="C50">
        <f t="shared" si="6"/>
        <v>152.64780487804865</v>
      </c>
      <c r="D50">
        <f t="shared" si="7"/>
        <v>-2335.9419267341254</v>
      </c>
      <c r="E50">
        <f>MIN(VLOOKUP(C49+0.01,Gearing!$A$2:$G$7,2,TRUE)+1,5)</f>
        <v>5</v>
      </c>
      <c r="F50">
        <f>Misc!$B$4*Misc!$B$5/Misc!$B$2*VLOOKUP(E50,Gearing!$B$2:$G$7,5,FALSE)</f>
        <v>8966220.9668758679</v>
      </c>
      <c r="G50">
        <f t="shared" si="0"/>
        <v>1.1293281766924468</v>
      </c>
      <c r="H50">
        <f t="shared" si="1"/>
        <v>341.46341463414603</v>
      </c>
      <c r="I50">
        <f t="shared" si="3"/>
        <v>0.29700000000000004</v>
      </c>
      <c r="J50">
        <f t="shared" si="4"/>
        <v>5274.4474710759805</v>
      </c>
      <c r="K50">
        <f t="shared" si="5"/>
        <v>-13504107.705728218</v>
      </c>
      <c r="L50">
        <f t="shared" si="8"/>
        <v>2024.1790761689399</v>
      </c>
      <c r="M50">
        <f>2*$P$1*VLOOKUP(E49,Gearing!$B$3:$D$7,3)+B48</f>
        <v>1817.4775251909289</v>
      </c>
      <c r="N50">
        <f>2*B49-B48+Misc!$B$6*$P$1^2</f>
        <v>1671.6244672700461</v>
      </c>
    </row>
    <row r="51" spans="1:14" x14ac:dyDescent="0.25">
      <c r="A51">
        <f t="shared" si="2"/>
        <v>12</v>
      </c>
      <c r="B51">
        <f>MIN((-J50+SQRT(J50^2-4*I50*K50))/2/I50,2*$P$1*VLOOKUP(E50,Gearing!$B$3:$D$7,3)+B49)</f>
        <v>1782.6412911999996</v>
      </c>
      <c r="C51">
        <f t="shared" si="6"/>
        <v>152.64780487804865</v>
      </c>
      <c r="D51">
        <f t="shared" si="7"/>
        <v>2335.9419267341254</v>
      </c>
      <c r="E51">
        <f>MIN(VLOOKUP(C50+0.01,Gearing!$A$2:$G$7,2,TRUE)+1,5)</f>
        <v>5</v>
      </c>
      <c r="F51">
        <f>Misc!$B$4*Misc!$B$5/Misc!$B$2*VLOOKUP(E51,Gearing!$B$2:$G$7,5,FALSE)</f>
        <v>8966220.9668758679</v>
      </c>
      <c r="G51">
        <f t="shared" si="0"/>
        <v>1.1076819444444441</v>
      </c>
      <c r="H51">
        <f t="shared" si="1"/>
        <v>341.46341463414603</v>
      </c>
      <c r="I51">
        <f t="shared" si="3"/>
        <v>0.29700000000000004</v>
      </c>
      <c r="J51">
        <f t="shared" si="4"/>
        <v>5208.418350036588</v>
      </c>
      <c r="K51">
        <f t="shared" si="5"/>
        <v>-12250695.748741081</v>
      </c>
      <c r="L51">
        <f t="shared" si="8"/>
        <v>2270.1057921355778</v>
      </c>
      <c r="M51">
        <f>2*$P$1*VLOOKUP(E50,Gearing!$B$3:$D$7,3)+B49</f>
        <v>1782.6412911999996</v>
      </c>
      <c r="N51">
        <f>2*B50-B49+Misc!$B$6*$P$1^2</f>
        <v>1928.7809741208825</v>
      </c>
    </row>
    <row r="52" spans="1:14" x14ac:dyDescent="0.25">
      <c r="A52">
        <f t="shared" si="2"/>
        <v>12.25</v>
      </c>
      <c r="B52">
        <f>MIN((-J51+SQRT(J51^2-4*I51*K51))/2/I51,2*$P$1*VLOOKUP(E51,Gearing!$B$3:$D$7,3)+B50)</f>
        <v>1893.8014276299532</v>
      </c>
      <c r="C52">
        <f t="shared" si="6"/>
        <v>152.64780487804865</v>
      </c>
      <c r="D52">
        <f t="shared" si="7"/>
        <v>-2335.9419267341254</v>
      </c>
      <c r="E52">
        <f>MIN(VLOOKUP(C51+0.01,Gearing!$A$2:$G$7,2,TRUE)+1,5)</f>
        <v>5</v>
      </c>
      <c r="F52">
        <f>Misc!$B$4*Misc!$B$5/Misc!$B$2*VLOOKUP(E52,Gearing!$B$2:$G$7,5,FALSE)</f>
        <v>8966220.9668758679</v>
      </c>
      <c r="G52">
        <f t="shared" si="0"/>
        <v>1.1767536509471892</v>
      </c>
      <c r="H52">
        <f t="shared" si="1"/>
        <v>341.46341463414603</v>
      </c>
      <c r="I52">
        <f t="shared" si="3"/>
        <v>0.29700000000000004</v>
      </c>
      <c r="J52">
        <f t="shared" si="4"/>
        <v>5229.1110730272003</v>
      </c>
      <c r="K52">
        <f t="shared" si="5"/>
        <v>-13904943.994519575</v>
      </c>
      <c r="L52">
        <f t="shared" si="8"/>
        <v>2100.502978607964</v>
      </c>
      <c r="M52">
        <f>2*$P$1*VLOOKUP(E51,Gearing!$B$3:$D$7,3)+B50</f>
        <v>1893.8014276299532</v>
      </c>
      <c r="N52">
        <f>2*B51-B50+Misc!$B$6*$P$1^2</f>
        <v>1747.9483697090704</v>
      </c>
    </row>
    <row r="53" spans="1:14" x14ac:dyDescent="0.25">
      <c r="A53">
        <f t="shared" si="2"/>
        <v>12.5</v>
      </c>
      <c r="B53">
        <f>MIN((-J52+SQRT(J52^2-4*I52*K52))/2/I52,2*$P$1*VLOOKUP(E52,Gearing!$B$3:$D$7,3)+B51)</f>
        <v>1858.9651936390239</v>
      </c>
      <c r="C53">
        <f t="shared" si="6"/>
        <v>152.64780487804865</v>
      </c>
      <c r="D53">
        <f t="shared" si="7"/>
        <v>2335.9419267341254</v>
      </c>
      <c r="E53">
        <f>MIN(VLOOKUP(C52+0.01,Gearing!$A$2:$G$7,2,TRUE)+1,5)</f>
        <v>5</v>
      </c>
      <c r="F53">
        <f>Misc!$B$4*Misc!$B$5/Misc!$B$2*VLOOKUP(E53,Gearing!$B$2:$G$7,5,FALSE)</f>
        <v>8966220.9668758679</v>
      </c>
      <c r="G53">
        <f t="shared" si="0"/>
        <v>1.1551074186991865</v>
      </c>
      <c r="H53">
        <f t="shared" si="1"/>
        <v>341.46341463414603</v>
      </c>
      <c r="I53">
        <f t="shared" si="3"/>
        <v>0.29700000000000004</v>
      </c>
      <c r="J53">
        <f t="shared" si="4"/>
        <v>5163.0819519878078</v>
      </c>
      <c r="K53">
        <f t="shared" si="5"/>
        <v>-12646492.43734009</v>
      </c>
      <c r="L53">
        <f t="shared" si="8"/>
        <v>2346.4296945746019</v>
      </c>
      <c r="M53">
        <f>2*$P$1*VLOOKUP(E52,Gearing!$B$3:$D$7,3)+B51</f>
        <v>1858.9651936390239</v>
      </c>
      <c r="N53">
        <f>2*B52-B51+Misc!$B$6*$P$1^2</f>
        <v>2005.1048765599069</v>
      </c>
    </row>
    <row r="54" spans="1:14" x14ac:dyDescent="0.25">
      <c r="A54">
        <f t="shared" si="2"/>
        <v>12.75</v>
      </c>
      <c r="B54">
        <f>MIN((-J53+SQRT(J53^2-4*I53*K53))/2/I53,2*$P$1*VLOOKUP(E53,Gearing!$B$3:$D$7,3)+B52)</f>
        <v>1970.1253300689775</v>
      </c>
      <c r="C54">
        <f t="shared" si="6"/>
        <v>152.64780487804865</v>
      </c>
      <c r="D54">
        <f t="shared" si="7"/>
        <v>-2335.9419267341254</v>
      </c>
      <c r="E54">
        <f>MIN(VLOOKUP(C53+0.01,Gearing!$A$2:$G$7,2,TRUE)+1,5)</f>
        <v>5</v>
      </c>
      <c r="F54">
        <f>Misc!$B$4*Misc!$B$5/Misc!$B$2*VLOOKUP(E54,Gearing!$B$2:$G$7,5,FALSE)</f>
        <v>8966220.9668758679</v>
      </c>
      <c r="G54">
        <f t="shared" si="0"/>
        <v>1.2241791252019316</v>
      </c>
      <c r="H54">
        <f t="shared" si="1"/>
        <v>341.46341463414603</v>
      </c>
      <c r="I54">
        <f t="shared" si="3"/>
        <v>0.29700000000000004</v>
      </c>
      <c r="J54">
        <f t="shared" si="4"/>
        <v>5183.7746749784201</v>
      </c>
      <c r="K54">
        <f t="shared" si="5"/>
        <v>-14302320.032489315</v>
      </c>
      <c r="L54">
        <f t="shared" si="8"/>
        <v>2176.8268810469876</v>
      </c>
      <c r="M54">
        <f>2*$P$1*VLOOKUP(E53,Gearing!$B$3:$D$7,3)+B52</f>
        <v>1970.1253300689775</v>
      </c>
      <c r="N54">
        <f>2*B53-B52+Misc!$B$6*$P$1^2</f>
        <v>1824.2722721480948</v>
      </c>
    </row>
    <row r="55" spans="1:14" x14ac:dyDescent="0.25">
      <c r="A55">
        <f t="shared" si="2"/>
        <v>13</v>
      </c>
      <c r="B55">
        <f>MIN((-J54+SQRT(J54^2-4*I54*K54))/2/I54,2*$P$1*VLOOKUP(E54,Gearing!$B$3:$D$7,3)+B53)</f>
        <v>1935.2890960780483</v>
      </c>
      <c r="C55">
        <f t="shared" si="6"/>
        <v>152.64780487804865</v>
      </c>
      <c r="D55">
        <f t="shared" si="7"/>
        <v>2335.9419267341254</v>
      </c>
      <c r="E55">
        <f>MIN(VLOOKUP(C54+0.01,Gearing!$A$2:$G$7,2,TRUE)+1,5)</f>
        <v>5</v>
      </c>
      <c r="F55">
        <f>Misc!$B$4*Misc!$B$5/Misc!$B$2*VLOOKUP(E55,Gearing!$B$2:$G$7,5,FALSE)</f>
        <v>8966220.9668758679</v>
      </c>
      <c r="G55">
        <f t="shared" si="0"/>
        <v>1.2025328929539294</v>
      </c>
      <c r="H55">
        <f t="shared" si="1"/>
        <v>341.46341463414603</v>
      </c>
      <c r="I55">
        <f t="shared" si="3"/>
        <v>0.29700000000000004</v>
      </c>
      <c r="J55">
        <f t="shared" si="4"/>
        <v>5117.7455539390266</v>
      </c>
      <c r="K55">
        <f t="shared" si="5"/>
        <v>-13038828.87511749</v>
      </c>
      <c r="L55">
        <f t="shared" si="8"/>
        <v>2422.7535970136255</v>
      </c>
      <c r="M55">
        <f>2*$P$1*VLOOKUP(E54,Gearing!$B$3:$D$7,3)+B53</f>
        <v>1935.2890960780483</v>
      </c>
      <c r="N55">
        <f>2*B54-B53+Misc!$B$6*$P$1^2</f>
        <v>2081.4287789989307</v>
      </c>
    </row>
    <row r="56" spans="1:14" x14ac:dyDescent="0.25">
      <c r="A56">
        <f t="shared" si="2"/>
        <v>13.25</v>
      </c>
      <c r="B56">
        <f>MIN((-J55+SQRT(J55^2-4*I55*K55))/2/I55,2*$P$1*VLOOKUP(E55,Gearing!$B$3:$D$7,3)+B54)</f>
        <v>2046.4492325080018</v>
      </c>
      <c r="C56">
        <f t="shared" si="6"/>
        <v>152.64780487804865</v>
      </c>
      <c r="D56">
        <f t="shared" si="7"/>
        <v>-2335.9419267341218</v>
      </c>
      <c r="E56">
        <f>MIN(VLOOKUP(C55+0.01,Gearing!$A$2:$G$7,2,TRUE)+1,5)</f>
        <v>5</v>
      </c>
      <c r="F56">
        <f>Misc!$B$4*Misc!$B$5/Misc!$B$2*VLOOKUP(E56,Gearing!$B$2:$G$7,5,FALSE)</f>
        <v>8966220.9668758679</v>
      </c>
      <c r="G56">
        <f t="shared" si="0"/>
        <v>1.2716045994566743</v>
      </c>
      <c r="H56">
        <f t="shared" si="1"/>
        <v>341.46341463414603</v>
      </c>
      <c r="I56">
        <f t="shared" si="3"/>
        <v>0.29700000000000004</v>
      </c>
      <c r="J56">
        <f t="shared" si="4"/>
        <v>5138.438276929639</v>
      </c>
      <c r="K56">
        <f t="shared" si="5"/>
        <v>-14696235.819637448</v>
      </c>
      <c r="L56">
        <f t="shared" si="8"/>
        <v>2253.1507834860117</v>
      </c>
      <c r="M56">
        <f>2*$P$1*VLOOKUP(E55,Gearing!$B$3:$D$7,3)+B54</f>
        <v>2046.4492325080018</v>
      </c>
      <c r="N56">
        <f>2*B55-B54+Misc!$B$6*$P$1^2</f>
        <v>1900.5961745871191</v>
      </c>
    </row>
    <row r="57" spans="1:14" x14ac:dyDescent="0.25">
      <c r="A57">
        <f t="shared" si="2"/>
        <v>13.5</v>
      </c>
      <c r="B57">
        <f>MIN((-J56+SQRT(J56^2-4*I56*K56))/2/I56,2*$P$1*VLOOKUP(E56,Gearing!$B$3:$D$7,3)+B55)</f>
        <v>2011.6129985170726</v>
      </c>
      <c r="C57">
        <f t="shared" si="6"/>
        <v>152.6478048780491</v>
      </c>
      <c r="D57">
        <f t="shared" si="7"/>
        <v>2335.9419267341291</v>
      </c>
      <c r="E57">
        <f>MIN(VLOOKUP(C56+0.01,Gearing!$A$2:$G$7,2,TRUE)+1,5)</f>
        <v>5</v>
      </c>
      <c r="F57">
        <f>Misc!$B$4*Misc!$B$5/Misc!$B$2*VLOOKUP(E57,Gearing!$B$2:$G$7,5,FALSE)</f>
        <v>8966220.9668758679</v>
      </c>
      <c r="G57">
        <f t="shared" si="0"/>
        <v>1.2499583672086718</v>
      </c>
      <c r="H57">
        <f t="shared" si="1"/>
        <v>341.46341463414706</v>
      </c>
      <c r="I57">
        <f t="shared" si="3"/>
        <v>0.29700000000000004</v>
      </c>
      <c r="J57">
        <f t="shared" si="4"/>
        <v>5072.4091558902464</v>
      </c>
      <c r="K57">
        <f t="shared" si="5"/>
        <v>-13427705.062073275</v>
      </c>
      <c r="L57">
        <f t="shared" si="8"/>
        <v>2499.077499452651</v>
      </c>
      <c r="M57">
        <f>2*$P$1*VLOOKUP(E56,Gearing!$B$3:$D$7,3)+B55</f>
        <v>2011.6129985170726</v>
      </c>
      <c r="N57">
        <f>2*B56-B55+Misc!$B$6*$P$1^2</f>
        <v>2157.7526814379553</v>
      </c>
    </row>
    <row r="58" spans="1:14" x14ac:dyDescent="0.25">
      <c r="A58">
        <f t="shared" si="2"/>
        <v>13.75</v>
      </c>
      <c r="B58">
        <f>MIN((-J57+SQRT(J57^2-4*I57*K57))/2/I57,2*$P$1*VLOOKUP(E57,Gearing!$B$3:$D$7,3)+B56)</f>
        <v>2122.7731349470264</v>
      </c>
      <c r="C58">
        <f t="shared" si="6"/>
        <v>152.64780487804865</v>
      </c>
      <c r="D58">
        <f t="shared" si="7"/>
        <v>-2335.9419267341327</v>
      </c>
      <c r="E58">
        <f>MIN(VLOOKUP(C57+0.01,Gearing!$A$2:$G$7,2,TRUE)+1,5)</f>
        <v>5</v>
      </c>
      <c r="F58">
        <f>Misc!$B$4*Misc!$B$5/Misc!$B$2*VLOOKUP(E58,Gearing!$B$2:$G$7,5,FALSE)</f>
        <v>8966220.9668758679</v>
      </c>
      <c r="G58">
        <f t="shared" si="0"/>
        <v>1.3190300737114169</v>
      </c>
      <c r="H58">
        <f t="shared" si="1"/>
        <v>341.46341463414603</v>
      </c>
      <c r="I58">
        <f t="shared" si="3"/>
        <v>0.29700000000000004</v>
      </c>
      <c r="J58">
        <f t="shared" si="4"/>
        <v>5093.1018788808587</v>
      </c>
      <c r="K58">
        <f t="shared" si="5"/>
        <v>-15086691.355963971</v>
      </c>
      <c r="L58">
        <f t="shared" si="8"/>
        <v>2329.4746859250372</v>
      </c>
      <c r="M58">
        <f>2*$P$1*VLOOKUP(E57,Gearing!$B$3:$D$7,3)+B56</f>
        <v>2122.7731349470264</v>
      </c>
      <c r="N58">
        <f>2*B57-B56+Misc!$B$6*$P$1^2</f>
        <v>1976.9200770261434</v>
      </c>
    </row>
    <row r="59" spans="1:14" x14ac:dyDescent="0.25">
      <c r="A59">
        <f t="shared" si="2"/>
        <v>14</v>
      </c>
      <c r="B59">
        <f>MIN((-J58+SQRT(J58^2-4*I58*K58))/2/I58,2*$P$1*VLOOKUP(E58,Gearing!$B$3:$D$7,3)+B57)</f>
        <v>2087.9369009560969</v>
      </c>
      <c r="C59">
        <f t="shared" si="6"/>
        <v>152.6478048780491</v>
      </c>
      <c r="D59">
        <f t="shared" si="7"/>
        <v>2335.9419267341364</v>
      </c>
      <c r="E59">
        <f>MIN(VLOOKUP(C58+0.01,Gearing!$A$2:$G$7,2,TRUE)+1,5)</f>
        <v>5</v>
      </c>
      <c r="F59">
        <f>Misc!$B$4*Misc!$B$5/Misc!$B$2*VLOOKUP(E59,Gearing!$B$2:$G$7,5,FALSE)</f>
        <v>8966220.9668758679</v>
      </c>
      <c r="G59">
        <f t="shared" si="0"/>
        <v>1.2973838414634142</v>
      </c>
      <c r="H59">
        <f t="shared" si="1"/>
        <v>341.46341463414706</v>
      </c>
      <c r="I59">
        <f t="shared" si="3"/>
        <v>0.29700000000000004</v>
      </c>
      <c r="J59">
        <f t="shared" si="4"/>
        <v>5027.0727578414662</v>
      </c>
      <c r="K59">
        <f t="shared" si="5"/>
        <v>-13813120.99820745</v>
      </c>
      <c r="L59">
        <f t="shared" si="8"/>
        <v>2575.4014018916751</v>
      </c>
      <c r="M59">
        <f>2*$P$1*VLOOKUP(E58,Gearing!$B$3:$D$7,3)+B57</f>
        <v>2087.9369009560969</v>
      </c>
      <c r="N59">
        <f>2*B58-B57+Misc!$B$6*$P$1^2</f>
        <v>2234.0765838769798</v>
      </c>
    </row>
    <row r="60" spans="1:14" x14ac:dyDescent="0.25">
      <c r="A60">
        <f t="shared" si="2"/>
        <v>14.25</v>
      </c>
      <c r="B60">
        <f>MIN((-J59+SQRT(J59^2-4*I59*K59))/2/I59,2*$P$1*VLOOKUP(E59,Gearing!$B$3:$D$7,3)+B58)</f>
        <v>2199.0970373860509</v>
      </c>
      <c r="C60">
        <f t="shared" si="6"/>
        <v>152.6478048780491</v>
      </c>
      <c r="D60">
        <f t="shared" si="7"/>
        <v>-2335.9419267341364</v>
      </c>
      <c r="E60">
        <f>MIN(VLOOKUP(C59+0.01,Gearing!$A$2:$G$7,2,TRUE)+1,5)</f>
        <v>5</v>
      </c>
      <c r="F60">
        <f>Misc!$B$4*Misc!$B$5/Misc!$B$2*VLOOKUP(E60,Gearing!$B$2:$G$7,5,FALSE)</f>
        <v>8966220.9668758679</v>
      </c>
      <c r="G60">
        <f t="shared" si="0"/>
        <v>1.3664555479661593</v>
      </c>
      <c r="H60">
        <f t="shared" si="1"/>
        <v>341.46341463414706</v>
      </c>
      <c r="I60">
        <f t="shared" si="3"/>
        <v>0.29700000000000004</v>
      </c>
      <c r="J60">
        <f t="shared" si="4"/>
        <v>5047.7654808320785</v>
      </c>
      <c r="K60">
        <f t="shared" si="5"/>
        <v>-15473686.641468883</v>
      </c>
      <c r="L60">
        <f t="shared" si="8"/>
        <v>2405.7985883640608</v>
      </c>
      <c r="M60">
        <f>2*$P$1*VLOOKUP(E59,Gearing!$B$3:$D$7,3)+B58</f>
        <v>2199.0970373860509</v>
      </c>
      <c r="N60">
        <f>2*B59-B58+Misc!$B$6*$P$1^2</f>
        <v>2053.2439794651673</v>
      </c>
    </row>
    <row r="61" spans="1:14" x14ac:dyDescent="0.25">
      <c r="A61">
        <f t="shared" si="2"/>
        <v>14.5</v>
      </c>
      <c r="B61">
        <f>MIN((-J60+SQRT(J60^2-4*I60*K60))/2/I60,2*$P$1*VLOOKUP(E60,Gearing!$B$3:$D$7,3)+B59)</f>
        <v>2164.2608033951215</v>
      </c>
      <c r="C61">
        <f t="shared" si="6"/>
        <v>152.6478048780491</v>
      </c>
      <c r="D61">
        <f t="shared" si="7"/>
        <v>2335.9419267341364</v>
      </c>
      <c r="E61">
        <f>MIN(VLOOKUP(C60+0.01,Gearing!$A$2:$G$7,2,TRUE)+1,5)</f>
        <v>5</v>
      </c>
      <c r="F61">
        <f>Misc!$B$4*Misc!$B$5/Misc!$B$2*VLOOKUP(E61,Gearing!$B$2:$G$7,5,FALSE)</f>
        <v>8966220.9668758679</v>
      </c>
      <c r="G61">
        <f t="shared" si="0"/>
        <v>1.3448093157181569</v>
      </c>
      <c r="H61">
        <f t="shared" si="1"/>
        <v>341.46341463414706</v>
      </c>
      <c r="I61">
        <f t="shared" si="3"/>
        <v>0.29700000000000004</v>
      </c>
      <c r="J61">
        <f t="shared" si="4"/>
        <v>4981.7363597926851</v>
      </c>
      <c r="K61">
        <f t="shared" si="5"/>
        <v>-14195076.683520013</v>
      </c>
      <c r="L61">
        <f t="shared" si="8"/>
        <v>2651.7253043307005</v>
      </c>
      <c r="M61">
        <f>2*$P$1*VLOOKUP(E60,Gearing!$B$3:$D$7,3)+B59</f>
        <v>2164.2608033951215</v>
      </c>
      <c r="N61">
        <f>2*B60-B59+Misc!$B$6*$P$1^2</f>
        <v>2310.4004863160048</v>
      </c>
    </row>
    <row r="62" spans="1:14" x14ac:dyDescent="0.25">
      <c r="A62">
        <f t="shared" si="2"/>
        <v>14.75</v>
      </c>
      <c r="B62">
        <f>MIN((-J61+SQRT(J61^2-4*I61*K61))/2/I61,2*$P$1*VLOOKUP(E61,Gearing!$B$3:$D$7,3)+B60)</f>
        <v>2275.4209398250755</v>
      </c>
      <c r="C62">
        <f t="shared" si="6"/>
        <v>152.6478048780491</v>
      </c>
      <c r="D62">
        <f t="shared" si="7"/>
        <v>-2335.9419267341364</v>
      </c>
      <c r="E62">
        <f>MIN(VLOOKUP(C61+0.01,Gearing!$A$2:$G$7,2,TRUE)+1,5)</f>
        <v>5</v>
      </c>
      <c r="F62">
        <f>Misc!$B$4*Misc!$B$5/Misc!$B$2*VLOOKUP(E62,Gearing!$B$2:$G$7,5,FALSE)</f>
        <v>8966220.9668758679</v>
      </c>
      <c r="G62">
        <f t="shared" si="0"/>
        <v>1.413881022220902</v>
      </c>
      <c r="H62">
        <f t="shared" si="1"/>
        <v>341.46341463414706</v>
      </c>
      <c r="I62">
        <f t="shared" si="3"/>
        <v>0.29700000000000004</v>
      </c>
      <c r="J62">
        <f t="shared" si="4"/>
        <v>5002.4290827832974</v>
      </c>
      <c r="K62">
        <f t="shared" si="5"/>
        <v>-15857221.676152181</v>
      </c>
      <c r="L62">
        <f t="shared" si="8"/>
        <v>2482.1224908030849</v>
      </c>
      <c r="M62">
        <f>2*$P$1*VLOOKUP(E61,Gearing!$B$3:$D$7,3)+B60</f>
        <v>2275.4209398250755</v>
      </c>
      <c r="N62">
        <f>2*B61-B60+Misc!$B$6*$P$1^2</f>
        <v>2129.5678819041918</v>
      </c>
    </row>
    <row r="63" spans="1:14" x14ac:dyDescent="0.25">
      <c r="A63">
        <f t="shared" si="2"/>
        <v>15</v>
      </c>
      <c r="B63">
        <f>MIN((-J62+SQRT(J62^2-4*I62*K62))/2/I62,2*$P$1*VLOOKUP(E62,Gearing!$B$3:$D$7,3)+B61)</f>
        <v>2240.584705834146</v>
      </c>
      <c r="C63">
        <f t="shared" si="6"/>
        <v>152.6478048780491</v>
      </c>
      <c r="D63">
        <f t="shared" si="7"/>
        <v>2335.9419267341364</v>
      </c>
      <c r="E63">
        <f>MIN(VLOOKUP(C62+0.01,Gearing!$A$2:$G$7,2,TRUE)+1,5)</f>
        <v>5</v>
      </c>
      <c r="F63">
        <f>Misc!$B$4*Misc!$B$5/Misc!$B$2*VLOOKUP(E63,Gearing!$B$2:$G$7,5,FALSE)</f>
        <v>8966220.9668758679</v>
      </c>
      <c r="G63">
        <f t="shared" si="0"/>
        <v>1.3922347899728995</v>
      </c>
      <c r="H63">
        <f t="shared" si="1"/>
        <v>341.46341463414706</v>
      </c>
      <c r="I63">
        <f t="shared" si="3"/>
        <v>0.29700000000000004</v>
      </c>
      <c r="J63">
        <f t="shared" si="4"/>
        <v>4936.3999617439049</v>
      </c>
      <c r="K63">
        <f t="shared" si="5"/>
        <v>-14573572.118010966</v>
      </c>
      <c r="L63">
        <f t="shared" si="8"/>
        <v>2728.0492067697246</v>
      </c>
      <c r="M63">
        <f>2*$P$1*VLOOKUP(E62,Gearing!$B$3:$D$7,3)+B61</f>
        <v>2240.584705834146</v>
      </c>
      <c r="N63">
        <f>2*B62-B61+Misc!$B$6*$P$1^2</f>
        <v>2386.7243887550294</v>
      </c>
    </row>
    <row r="64" spans="1:14" x14ac:dyDescent="0.25">
      <c r="A64">
        <f t="shared" si="2"/>
        <v>15.25</v>
      </c>
      <c r="B64">
        <f>MIN((-J63+SQRT(J63^2-4*I63*K63))/2/I63,2*$P$1*VLOOKUP(E63,Gearing!$B$3:$D$7,3)+B62)</f>
        <v>2351.7448422641</v>
      </c>
      <c r="C64">
        <f t="shared" si="6"/>
        <v>152.6478048780491</v>
      </c>
      <c r="D64">
        <f t="shared" si="7"/>
        <v>-2335.9419267341364</v>
      </c>
      <c r="E64">
        <f>MIN(VLOOKUP(C63+0.01,Gearing!$A$2:$G$7,2,TRUE)+1,5)</f>
        <v>5</v>
      </c>
      <c r="F64">
        <f>Misc!$B$4*Misc!$B$5/Misc!$B$2*VLOOKUP(E64,Gearing!$B$2:$G$7,5,FALSE)</f>
        <v>8966220.9668758679</v>
      </c>
      <c r="G64">
        <f t="shared" si="0"/>
        <v>1.4613064964756448</v>
      </c>
      <c r="H64">
        <f t="shared" si="1"/>
        <v>341.46341463414706</v>
      </c>
      <c r="I64">
        <f t="shared" si="3"/>
        <v>0.29700000000000004</v>
      </c>
      <c r="J64">
        <f t="shared" si="4"/>
        <v>4957.0926847345172</v>
      </c>
      <c r="K64">
        <f t="shared" si="5"/>
        <v>-16237296.460013866</v>
      </c>
      <c r="L64">
        <f t="shared" si="8"/>
        <v>2558.4463932421104</v>
      </c>
      <c r="M64">
        <f>2*$P$1*VLOOKUP(E63,Gearing!$B$3:$D$7,3)+B62</f>
        <v>2351.7448422641</v>
      </c>
      <c r="N64">
        <f>2*B63-B62+Misc!$B$6*$P$1^2</f>
        <v>2205.8917843432164</v>
      </c>
    </row>
    <row r="65" spans="1:14" x14ac:dyDescent="0.25">
      <c r="A65">
        <f t="shared" si="2"/>
        <v>15.5</v>
      </c>
      <c r="B65">
        <f>MIN((-J64+SQRT(J64^2-4*I64*K64))/2/I64,2*$P$1*VLOOKUP(E64,Gearing!$B$3:$D$7,3)+B63)</f>
        <v>2316.9086082731706</v>
      </c>
      <c r="C65">
        <f t="shared" si="6"/>
        <v>152.6478048780491</v>
      </c>
      <c r="D65">
        <f t="shared" si="7"/>
        <v>2335.9419267341364</v>
      </c>
      <c r="E65">
        <f>MIN(VLOOKUP(C64+0.01,Gearing!$A$2:$G$7,2,TRUE)+1,5)</f>
        <v>5</v>
      </c>
      <c r="F65">
        <f>Misc!$B$4*Misc!$B$5/Misc!$B$2*VLOOKUP(E65,Gearing!$B$2:$G$7,5,FALSE)</f>
        <v>8966220.9668758679</v>
      </c>
      <c r="G65">
        <f t="shared" si="0"/>
        <v>1.4396602642276422</v>
      </c>
      <c r="H65">
        <f t="shared" si="1"/>
        <v>341.46341463414706</v>
      </c>
      <c r="I65">
        <f t="shared" si="3"/>
        <v>0.29700000000000004</v>
      </c>
      <c r="J65">
        <f t="shared" si="4"/>
        <v>4891.0635636951247</v>
      </c>
      <c r="K65">
        <f t="shared" si="5"/>
        <v>-14948607.301680306</v>
      </c>
      <c r="L65">
        <f t="shared" si="8"/>
        <v>2804.3731092087482</v>
      </c>
      <c r="M65">
        <f>2*$P$1*VLOOKUP(E64,Gearing!$B$3:$D$7,3)+B63</f>
        <v>2316.9086082731706</v>
      </c>
      <c r="N65">
        <f>2*B64-B63+Misc!$B$6*$P$1^2</f>
        <v>2463.0482911940539</v>
      </c>
    </row>
    <row r="66" spans="1:14" x14ac:dyDescent="0.25">
      <c r="A66">
        <f t="shared" si="2"/>
        <v>15.75</v>
      </c>
      <c r="B66">
        <f>MIN((-J65+SQRT(J65^2-4*I65*K65))/2/I65,2*$P$1*VLOOKUP(E65,Gearing!$B$3:$D$7,3)+B64)</f>
        <v>2428.0687447031246</v>
      </c>
      <c r="C66">
        <f t="shared" si="6"/>
        <v>152.6478048780491</v>
      </c>
      <c r="D66">
        <f t="shared" si="7"/>
        <v>-2335.9419267341364</v>
      </c>
      <c r="E66">
        <f>MIN(VLOOKUP(C65+0.01,Gearing!$A$2:$G$7,2,TRUE)+1,5)</f>
        <v>5</v>
      </c>
      <c r="F66">
        <f>Misc!$B$4*Misc!$B$5/Misc!$B$2*VLOOKUP(E66,Gearing!$B$2:$G$7,5,FALSE)</f>
        <v>8966220.9668758679</v>
      </c>
      <c r="G66">
        <f t="shared" si="0"/>
        <v>1.5087319707303875</v>
      </c>
      <c r="H66">
        <f t="shared" si="1"/>
        <v>341.46341463414706</v>
      </c>
      <c r="I66">
        <f t="shared" si="3"/>
        <v>0.29700000000000004</v>
      </c>
      <c r="J66">
        <f t="shared" si="4"/>
        <v>4911.756286685737</v>
      </c>
      <c r="K66">
        <f t="shared" si="5"/>
        <v>-16613910.993053939</v>
      </c>
      <c r="L66">
        <f t="shared" si="8"/>
        <v>2634.7702956811345</v>
      </c>
      <c r="M66">
        <f>2*$P$1*VLOOKUP(E65,Gearing!$B$3:$D$7,3)+B64</f>
        <v>2428.0687447031246</v>
      </c>
      <c r="N66">
        <f>2*B65-B64+Misc!$B$6*$P$1^2</f>
        <v>2282.2156867822409</v>
      </c>
    </row>
    <row r="67" spans="1:14" x14ac:dyDescent="0.25">
      <c r="A67">
        <f t="shared" si="2"/>
        <v>16</v>
      </c>
      <c r="B67">
        <f>MIN((-J66+SQRT(J66^2-4*I66*K66))/2/I66,2*$P$1*VLOOKUP(E66,Gearing!$B$3:$D$7,3)+B65)</f>
        <v>2393.2325107121951</v>
      </c>
      <c r="C67">
        <f t="shared" si="6"/>
        <v>152.6478048780491</v>
      </c>
      <c r="D67">
        <f t="shared" si="7"/>
        <v>2335.9419267341364</v>
      </c>
      <c r="E67">
        <f>MIN(VLOOKUP(C66+0.01,Gearing!$A$2:$G$7,2,TRUE)+1,5)</f>
        <v>5</v>
      </c>
      <c r="F67">
        <f>Misc!$B$4*Misc!$B$5/Misc!$B$2*VLOOKUP(E67,Gearing!$B$2:$G$7,5,FALSE)</f>
        <v>8966220.9668758679</v>
      </c>
      <c r="G67">
        <f t="shared" ref="G67:G130" si="9">CONVERT(B67,$B$1,$G$1)</f>
        <v>1.4870857384823848</v>
      </c>
      <c r="H67">
        <f t="shared" ref="H67:H130" si="10">CONVERT(C67,$C$1,$H$1)</f>
        <v>341.46341463414706</v>
      </c>
      <c r="I67">
        <f t="shared" si="3"/>
        <v>0.29700000000000004</v>
      </c>
      <c r="J67">
        <f t="shared" si="4"/>
        <v>4845.7271656463436</v>
      </c>
      <c r="K67">
        <f t="shared" si="5"/>
        <v>-15320182.234528035</v>
      </c>
      <c r="L67">
        <f t="shared" si="8"/>
        <v>2880.6970116477737</v>
      </c>
      <c r="M67">
        <f>2*$P$1*VLOOKUP(E66,Gearing!$B$3:$D$7,3)+B65</f>
        <v>2393.2325107121951</v>
      </c>
      <c r="N67">
        <f>2*B66-B65+Misc!$B$6*$P$1^2</f>
        <v>2539.3721936330785</v>
      </c>
    </row>
    <row r="68" spans="1:14" x14ac:dyDescent="0.25">
      <c r="A68">
        <f t="shared" ref="A68:A131" si="11">A67+$P$1</f>
        <v>16.25</v>
      </c>
      <c r="B68">
        <f>MIN((-J67+SQRT(J67^2-4*I67*K67))/2/I67,2*$P$1*VLOOKUP(E67,Gearing!$B$3:$D$7,3)+B66)</f>
        <v>2504.3926471421491</v>
      </c>
      <c r="C68">
        <f t="shared" si="6"/>
        <v>152.6478048780491</v>
      </c>
      <c r="D68">
        <f t="shared" si="7"/>
        <v>-2335.9419267341364</v>
      </c>
      <c r="E68">
        <f>MIN(VLOOKUP(C67+0.01,Gearing!$A$2:$G$7,2,TRUE)+1,5)</f>
        <v>5</v>
      </c>
      <c r="F68">
        <f>Misc!$B$4*Misc!$B$5/Misc!$B$2*VLOOKUP(E68,Gearing!$B$2:$G$7,5,FALSE)</f>
        <v>8966220.9668758679</v>
      </c>
      <c r="G68">
        <f t="shared" si="9"/>
        <v>1.5561574449851301</v>
      </c>
      <c r="H68">
        <f t="shared" si="10"/>
        <v>341.46341463414706</v>
      </c>
      <c r="I68">
        <f t="shared" ref="I68:I131" si="12">$P$3</f>
        <v>0.29700000000000004</v>
      </c>
      <c r="J68">
        <f t="shared" ref="J68:J131" si="13">(4*$P$2-2*$P$3*B67)</f>
        <v>4866.4198886369559</v>
      </c>
      <c r="K68">
        <f t="shared" ref="K68:K131" si="14">4*$P$2*(B67-2*B68)+$P$3*B67*B67-4*F68*$P$1*$P$1</f>
        <v>-16987065.275272403</v>
      </c>
      <c r="L68">
        <f t="shared" si="8"/>
        <v>2711.0941981201595</v>
      </c>
      <c r="M68">
        <f>2*$P$1*VLOOKUP(E67,Gearing!$B$3:$D$7,3)+B66</f>
        <v>2504.3926471421491</v>
      </c>
      <c r="N68">
        <f>2*B67-B66+Misc!$B$6*$P$1^2</f>
        <v>2358.5395892212655</v>
      </c>
    </row>
    <row r="69" spans="1:14" x14ac:dyDescent="0.25">
      <c r="A69">
        <f t="shared" si="11"/>
        <v>16.5</v>
      </c>
      <c r="B69">
        <f>MIN((-J68+SQRT(J68^2-4*I68*K68))/2/I68,2*$P$1*VLOOKUP(E68,Gearing!$B$3:$D$7,3)+B67)</f>
        <v>2469.5564131512197</v>
      </c>
      <c r="C69">
        <f t="shared" ref="C69:C132" si="15">(B70-B68)/2/$P$1</f>
        <v>152.6478048780491</v>
      </c>
      <c r="D69">
        <f t="shared" ref="D69:D132" si="16">(B70-2*B69+B68)/$P$1^2</f>
        <v>2335.9419267341364</v>
      </c>
      <c r="E69">
        <f>MIN(VLOOKUP(C68+0.01,Gearing!$A$2:$G$7,2,TRUE)+1,5)</f>
        <v>5</v>
      </c>
      <c r="F69">
        <f>Misc!$B$4*Misc!$B$5/Misc!$B$2*VLOOKUP(E69,Gearing!$B$2:$G$7,5,FALSE)</f>
        <v>8966220.9668758679</v>
      </c>
      <c r="G69">
        <f t="shared" si="9"/>
        <v>1.5345112127371274</v>
      </c>
      <c r="H69">
        <f t="shared" si="10"/>
        <v>341.46341463414706</v>
      </c>
      <c r="I69">
        <f t="shared" si="12"/>
        <v>0.29700000000000004</v>
      </c>
      <c r="J69">
        <f t="shared" si="13"/>
        <v>4800.3907675975634</v>
      </c>
      <c r="K69">
        <f t="shared" si="14"/>
        <v>-15688296.916554151</v>
      </c>
      <c r="L69">
        <f t="shared" si="8"/>
        <v>2957.0209140867978</v>
      </c>
      <c r="M69">
        <f>2*$P$1*VLOOKUP(E68,Gearing!$B$3:$D$7,3)+B67</f>
        <v>2469.5564131512197</v>
      </c>
      <c r="N69">
        <f>2*B68-B67+Misc!$B$6*$P$1^2</f>
        <v>2615.696096072103</v>
      </c>
    </row>
    <row r="70" spans="1:14" x14ac:dyDescent="0.25">
      <c r="A70">
        <f t="shared" si="11"/>
        <v>16.75</v>
      </c>
      <c r="B70">
        <f>MIN((-J69+SQRT(J69^2-4*I69*K69))/2/I69,2*$P$1*VLOOKUP(E69,Gearing!$B$3:$D$7,3)+B68)</f>
        <v>2580.7165495811737</v>
      </c>
      <c r="C70">
        <f t="shared" si="15"/>
        <v>152.6478048780491</v>
      </c>
      <c r="D70">
        <f t="shared" si="16"/>
        <v>-2335.9419267341364</v>
      </c>
      <c r="E70">
        <f>MIN(VLOOKUP(C69+0.01,Gearing!$A$2:$G$7,2,TRUE)+1,5)</f>
        <v>5</v>
      </c>
      <c r="F70">
        <f>Misc!$B$4*Misc!$B$5/Misc!$B$2*VLOOKUP(E70,Gearing!$B$2:$G$7,5,FALSE)</f>
        <v>8966220.9668758679</v>
      </c>
      <c r="G70">
        <f t="shared" si="9"/>
        <v>1.6035829192398727</v>
      </c>
      <c r="H70">
        <f t="shared" si="10"/>
        <v>341.46341463414706</v>
      </c>
      <c r="I70">
        <f t="shared" si="12"/>
        <v>0.29700000000000004</v>
      </c>
      <c r="J70">
        <f t="shared" si="13"/>
        <v>4821.0834905881748</v>
      </c>
      <c r="K70">
        <f t="shared" si="14"/>
        <v>-17356759.30666925</v>
      </c>
      <c r="L70">
        <f t="shared" ref="L70:L133" si="17">(-J69+SQRT(J69^2-4*I69*K69))/2/I69</f>
        <v>2787.4181005591836</v>
      </c>
      <c r="M70">
        <f>2*$P$1*VLOOKUP(E69,Gearing!$B$3:$D$7,3)+B68</f>
        <v>2580.7165495811737</v>
      </c>
      <c r="N70">
        <f>2*B69-B68+Misc!$B$6*$P$1^2</f>
        <v>2434.86349166029</v>
      </c>
    </row>
    <row r="71" spans="1:14" x14ac:dyDescent="0.25">
      <c r="A71">
        <f t="shared" si="11"/>
        <v>17</v>
      </c>
      <c r="B71">
        <f>MIN((-J70+SQRT(J70^2-4*I70*K70))/2/I70,2*$P$1*VLOOKUP(E70,Gearing!$B$3:$D$7,3)+B69)</f>
        <v>2545.8803155902442</v>
      </c>
      <c r="C71">
        <f t="shared" si="15"/>
        <v>152.6478048780491</v>
      </c>
      <c r="D71">
        <f t="shared" si="16"/>
        <v>2335.9419267341364</v>
      </c>
      <c r="E71">
        <f>MIN(VLOOKUP(C70+0.01,Gearing!$A$2:$G$7,2,TRUE)+1,5)</f>
        <v>5</v>
      </c>
      <c r="F71">
        <f>Misc!$B$4*Misc!$B$5/Misc!$B$2*VLOOKUP(E71,Gearing!$B$2:$G$7,5,FALSE)</f>
        <v>8966220.9668758679</v>
      </c>
      <c r="G71">
        <f t="shared" si="9"/>
        <v>1.5819366869918701</v>
      </c>
      <c r="H71">
        <f t="shared" si="10"/>
        <v>341.46341463414706</v>
      </c>
      <c r="I71">
        <f t="shared" si="12"/>
        <v>0.29700000000000004</v>
      </c>
      <c r="J71">
        <f t="shared" si="13"/>
        <v>4755.0543695487831</v>
      </c>
      <c r="K71">
        <f t="shared" si="14"/>
        <v>-16052951.347758656</v>
      </c>
      <c r="L71">
        <f t="shared" si="17"/>
        <v>3033.3448165258233</v>
      </c>
      <c r="M71">
        <f>2*$P$1*VLOOKUP(E70,Gearing!$B$3:$D$7,3)+B69</f>
        <v>2545.8803155902442</v>
      </c>
      <c r="N71">
        <f>2*B70-B69+Misc!$B$6*$P$1^2</f>
        <v>2692.0199985111276</v>
      </c>
    </row>
    <row r="72" spans="1:14" x14ac:dyDescent="0.25">
      <c r="A72">
        <f t="shared" si="11"/>
        <v>17.25</v>
      </c>
      <c r="B72">
        <f>MIN((-J71+SQRT(J71^2-4*I71*K71))/2/I71,2*$P$1*VLOOKUP(E71,Gearing!$B$3:$D$7,3)+B70)</f>
        <v>2657.0404520201982</v>
      </c>
      <c r="C72">
        <f t="shared" si="15"/>
        <v>152.6478048780491</v>
      </c>
      <c r="D72">
        <f t="shared" si="16"/>
        <v>-2335.9419267341364</v>
      </c>
      <c r="E72">
        <f>MIN(VLOOKUP(C71+0.01,Gearing!$A$2:$G$7,2,TRUE)+1,5)</f>
        <v>5</v>
      </c>
      <c r="F72">
        <f>Misc!$B$4*Misc!$B$5/Misc!$B$2*VLOOKUP(E72,Gearing!$B$2:$G$7,5,FALSE)</f>
        <v>8966220.9668758679</v>
      </c>
      <c r="G72">
        <f t="shared" si="9"/>
        <v>1.6510083934946154</v>
      </c>
      <c r="H72">
        <f t="shared" si="10"/>
        <v>341.46341463414706</v>
      </c>
      <c r="I72">
        <f t="shared" si="12"/>
        <v>0.29700000000000004</v>
      </c>
      <c r="J72">
        <f t="shared" si="13"/>
        <v>4775.7470925393945</v>
      </c>
      <c r="K72">
        <f t="shared" si="14"/>
        <v>-17722993.087244488</v>
      </c>
      <c r="L72">
        <f t="shared" si="17"/>
        <v>2863.7420029982077</v>
      </c>
      <c r="M72">
        <f>2*$P$1*VLOOKUP(E71,Gearing!$B$3:$D$7,3)+B70</f>
        <v>2657.0404520201982</v>
      </c>
      <c r="N72">
        <f>2*B71-B70+Misc!$B$6*$P$1^2</f>
        <v>2511.1873940993146</v>
      </c>
    </row>
    <row r="73" spans="1:14" x14ac:dyDescent="0.25">
      <c r="A73">
        <f t="shared" si="11"/>
        <v>17.5</v>
      </c>
      <c r="B73">
        <f>MIN((-J72+SQRT(J72^2-4*I72*K72))/2/I72,2*$P$1*VLOOKUP(E72,Gearing!$B$3:$D$7,3)+B71)</f>
        <v>2622.2042180292688</v>
      </c>
      <c r="C73">
        <f t="shared" si="15"/>
        <v>152.6478048780491</v>
      </c>
      <c r="D73">
        <f t="shared" si="16"/>
        <v>2335.9419267341364</v>
      </c>
      <c r="E73">
        <f>MIN(VLOOKUP(C72+0.01,Gearing!$A$2:$G$7,2,TRUE)+1,5)</f>
        <v>5</v>
      </c>
      <c r="F73">
        <f>Misc!$B$4*Misc!$B$5/Misc!$B$2*VLOOKUP(E73,Gearing!$B$2:$G$7,5,FALSE)</f>
        <v>8966220.9668758679</v>
      </c>
      <c r="G73">
        <f t="shared" si="9"/>
        <v>1.6293621612466127</v>
      </c>
      <c r="H73">
        <f t="shared" si="10"/>
        <v>341.46341463414706</v>
      </c>
      <c r="I73">
        <f t="shared" si="12"/>
        <v>0.29700000000000004</v>
      </c>
      <c r="J73">
        <f t="shared" si="13"/>
        <v>4709.717971500002</v>
      </c>
      <c r="K73">
        <f t="shared" si="14"/>
        <v>-16414145.528141549</v>
      </c>
      <c r="L73">
        <f t="shared" si="17"/>
        <v>3109.6687189648469</v>
      </c>
      <c r="M73">
        <f>2*$P$1*VLOOKUP(E72,Gearing!$B$3:$D$7,3)+B71</f>
        <v>2622.2042180292688</v>
      </c>
      <c r="N73">
        <f>2*B72-B71+Misc!$B$6*$P$1^2</f>
        <v>2768.3439009501521</v>
      </c>
    </row>
    <row r="74" spans="1:14" x14ac:dyDescent="0.25">
      <c r="A74">
        <f t="shared" si="11"/>
        <v>17.75</v>
      </c>
      <c r="B74">
        <f>MIN((-J73+SQRT(J73^2-4*I73*K73))/2/I73,2*$P$1*VLOOKUP(E73,Gearing!$B$3:$D$7,3)+B72)</f>
        <v>2733.3643544592228</v>
      </c>
      <c r="C74">
        <f t="shared" si="15"/>
        <v>152.6478048780491</v>
      </c>
      <c r="D74">
        <f t="shared" si="16"/>
        <v>-2335.9419267341364</v>
      </c>
      <c r="E74">
        <f>MIN(VLOOKUP(C73+0.01,Gearing!$A$2:$G$7,2,TRUE)+1,5)</f>
        <v>5</v>
      </c>
      <c r="F74">
        <f>Misc!$B$4*Misc!$B$5/Misc!$B$2*VLOOKUP(E74,Gearing!$B$2:$G$7,5,FALSE)</f>
        <v>8966220.9668758679</v>
      </c>
      <c r="G74">
        <f t="shared" si="9"/>
        <v>1.698433867749358</v>
      </c>
      <c r="H74">
        <f t="shared" si="10"/>
        <v>341.46341463414706</v>
      </c>
      <c r="I74">
        <f t="shared" si="12"/>
        <v>0.29700000000000004</v>
      </c>
      <c r="J74">
        <f t="shared" si="13"/>
        <v>4730.4106944906143</v>
      </c>
      <c r="K74">
        <f t="shared" si="14"/>
        <v>-18085766.616998114</v>
      </c>
      <c r="L74">
        <f t="shared" si="17"/>
        <v>2940.0659054372331</v>
      </c>
      <c r="M74">
        <f>2*$P$1*VLOOKUP(E73,Gearing!$B$3:$D$7,3)+B72</f>
        <v>2733.3643544592228</v>
      </c>
      <c r="N74">
        <f>2*B73-B72+Misc!$B$6*$P$1^2</f>
        <v>2587.5112965383391</v>
      </c>
    </row>
    <row r="75" spans="1:14" x14ac:dyDescent="0.25">
      <c r="A75">
        <f t="shared" si="11"/>
        <v>18</v>
      </c>
      <c r="B75">
        <f>MIN((-J74+SQRT(J74^2-4*I74*K74))/2/I74,2*$P$1*VLOOKUP(E74,Gearing!$B$3:$D$7,3,TRUE)+B73)</f>
        <v>2698.5281204682933</v>
      </c>
      <c r="C75">
        <f t="shared" si="15"/>
        <v>152.6478048780491</v>
      </c>
      <c r="D75">
        <f t="shared" si="16"/>
        <v>2335.9419267341364</v>
      </c>
      <c r="E75">
        <f>MIN(VLOOKUP(C74+0.01,Gearing!$A$2:$G$7,2,TRUE)+1,5)</f>
        <v>5</v>
      </c>
      <c r="F75">
        <f>Misc!$B$4*Misc!$B$5/Misc!$B$2*VLOOKUP(E75,Gearing!$B$2:$G$7,5,FALSE)</f>
        <v>8966220.9668758679</v>
      </c>
      <c r="G75">
        <f t="shared" si="9"/>
        <v>1.6767876355013553</v>
      </c>
      <c r="H75">
        <f t="shared" si="10"/>
        <v>341.46341463414706</v>
      </c>
      <c r="I75">
        <f t="shared" si="12"/>
        <v>0.29700000000000004</v>
      </c>
      <c r="J75">
        <f t="shared" si="13"/>
        <v>4664.3815734512209</v>
      </c>
      <c r="K75">
        <f t="shared" si="14"/>
        <v>-16771879.457702829</v>
      </c>
      <c r="L75">
        <f t="shared" si="17"/>
        <v>3185.992621403871</v>
      </c>
      <c r="M75">
        <f>2*$P$1*VLOOKUP(E74,Gearing!$B$3:$D$7,3)+B73</f>
        <v>2698.5281204682933</v>
      </c>
      <c r="N75">
        <f>2*B74-B73+Misc!$B$6*$P$1^2</f>
        <v>2844.6678033891767</v>
      </c>
    </row>
    <row r="76" spans="1:14" x14ac:dyDescent="0.25">
      <c r="A76">
        <f t="shared" si="11"/>
        <v>18.25</v>
      </c>
      <c r="B76">
        <f>MIN((-J75+SQRT(J75^2-4*I75*K75))/2/I75,2*$P$1*VLOOKUP(E75,Gearing!$B$3:$D$7,3,TRUE)+B74)</f>
        <v>2809.6882568982473</v>
      </c>
      <c r="C76">
        <f t="shared" si="15"/>
        <v>152.6478048780491</v>
      </c>
      <c r="D76">
        <f t="shared" si="16"/>
        <v>-2335.9419267341364</v>
      </c>
      <c r="E76">
        <f>MIN(VLOOKUP(C75+0.01,Gearing!$A$2:$G$7,2,TRUE)+1,5)</f>
        <v>5</v>
      </c>
      <c r="F76">
        <f>Misc!$B$4*Misc!$B$5/Misc!$B$2*VLOOKUP(E76,Gearing!$B$2:$G$7,5,FALSE)</f>
        <v>8966220.9668758679</v>
      </c>
      <c r="G76">
        <f t="shared" si="9"/>
        <v>1.7458593420041006</v>
      </c>
      <c r="H76">
        <f t="shared" si="10"/>
        <v>341.46341463414706</v>
      </c>
      <c r="I76">
        <f t="shared" si="12"/>
        <v>0.29700000000000004</v>
      </c>
      <c r="J76">
        <f t="shared" si="13"/>
        <v>4685.0742964418332</v>
      </c>
      <c r="K76">
        <f t="shared" si="14"/>
        <v>-18445079.895930126</v>
      </c>
      <c r="L76">
        <f t="shared" si="17"/>
        <v>3016.3898078762568</v>
      </c>
      <c r="M76">
        <f>2*$P$1*VLOOKUP(E75,Gearing!$B$3:$D$7,3)+B74</f>
        <v>2809.6882568982473</v>
      </c>
      <c r="N76">
        <f>2*B75-B74+Misc!$B$6*$P$1^2</f>
        <v>2663.8351989773637</v>
      </c>
    </row>
    <row r="77" spans="1:14" x14ac:dyDescent="0.25">
      <c r="A77">
        <f t="shared" si="11"/>
        <v>18.5</v>
      </c>
      <c r="B77">
        <f>MIN((-J76+SQRT(J76^2-4*I76*K76))/2/I76,2*$P$1*VLOOKUP(E76,Gearing!$B$3:$D$7,3,TRUE)+B75)</f>
        <v>2774.8520229073179</v>
      </c>
      <c r="C77">
        <f t="shared" si="15"/>
        <v>152.6478048780491</v>
      </c>
      <c r="D77">
        <f t="shared" si="16"/>
        <v>2335.9419267341364</v>
      </c>
      <c r="E77">
        <f>MIN(VLOOKUP(C76+0.01,Gearing!$A$2:$G$7,2,TRUE)+1,5)</f>
        <v>5</v>
      </c>
      <c r="F77">
        <f>Misc!$B$4*Misc!$B$5/Misc!$B$2*VLOOKUP(E77,Gearing!$B$2:$G$7,5,FALSE)</f>
        <v>8966220.9668758679</v>
      </c>
      <c r="G77">
        <f t="shared" si="9"/>
        <v>1.7242131097560982</v>
      </c>
      <c r="H77">
        <f t="shared" si="10"/>
        <v>341.46341463414706</v>
      </c>
      <c r="I77">
        <f t="shared" si="12"/>
        <v>0.29700000000000004</v>
      </c>
      <c r="J77">
        <f t="shared" si="13"/>
        <v>4619.0451754024407</v>
      </c>
      <c r="K77">
        <f t="shared" si="14"/>
        <v>-17126153.136442497</v>
      </c>
      <c r="L77">
        <f t="shared" si="17"/>
        <v>3262.3165238428965</v>
      </c>
      <c r="M77">
        <f>2*$P$1*VLOOKUP(E76,Gearing!$B$3:$D$7,3)+B75</f>
        <v>2774.8520229073179</v>
      </c>
      <c r="N77">
        <f>2*B76-B75+Misc!$B$6*$P$1^2</f>
        <v>2920.9917058282012</v>
      </c>
    </row>
    <row r="78" spans="1:14" x14ac:dyDescent="0.25">
      <c r="A78">
        <f t="shared" si="11"/>
        <v>18.75</v>
      </c>
      <c r="B78">
        <f>MIN((-J77+SQRT(J77^2-4*I77*K77))/2/I77,2*$P$1*VLOOKUP(E77,Gearing!$B$3:$D$7,3,TRUE)+B76)</f>
        <v>2886.0121593372719</v>
      </c>
      <c r="C78">
        <f t="shared" si="15"/>
        <v>152.6478048780491</v>
      </c>
      <c r="D78">
        <f t="shared" si="16"/>
        <v>-2335.9419267341364</v>
      </c>
      <c r="E78">
        <f>MIN(VLOOKUP(C77+0.01,Gearing!$A$2:$G$7,2,TRUE)+1,5)</f>
        <v>5</v>
      </c>
      <c r="F78">
        <f>Misc!$B$4*Misc!$B$5/Misc!$B$2*VLOOKUP(E78,Gearing!$B$2:$G$7,5,FALSE)</f>
        <v>8966220.9668758679</v>
      </c>
      <c r="G78">
        <f t="shared" si="9"/>
        <v>1.7932848162588433</v>
      </c>
      <c r="H78">
        <f t="shared" si="10"/>
        <v>341.46341463414706</v>
      </c>
      <c r="I78">
        <f t="shared" si="12"/>
        <v>0.29700000000000004</v>
      </c>
      <c r="J78">
        <f t="shared" si="13"/>
        <v>4639.737898393053</v>
      </c>
      <c r="K78">
        <f t="shared" si="14"/>
        <v>-18800932.924040534</v>
      </c>
      <c r="L78">
        <f t="shared" si="17"/>
        <v>3092.7137103152809</v>
      </c>
      <c r="M78">
        <f>2*$P$1*VLOOKUP(E77,Gearing!$B$3:$D$7,3)+B76</f>
        <v>2886.0121593372719</v>
      </c>
      <c r="N78">
        <f>2*B77-B76+Misc!$B$6*$P$1^2</f>
        <v>2740.1591014163882</v>
      </c>
    </row>
    <row r="79" spans="1:14" x14ac:dyDescent="0.25">
      <c r="A79">
        <f t="shared" si="11"/>
        <v>19</v>
      </c>
      <c r="B79">
        <f>MIN((-J78+SQRT(J78^2-4*I78*K78))/2/I78,2*$P$1*VLOOKUP(E78,Gearing!$B$3:$D$7,3,TRUE)+B77)</f>
        <v>2851.1759253463424</v>
      </c>
      <c r="C79">
        <f t="shared" si="15"/>
        <v>152.6478048780491</v>
      </c>
      <c r="D79">
        <f t="shared" si="16"/>
        <v>2335.9419267341364</v>
      </c>
      <c r="E79">
        <f>MIN(VLOOKUP(C78+0.01,Gearing!$A$2:$G$7,2,TRUE)+1,5)</f>
        <v>5</v>
      </c>
      <c r="F79">
        <f>Misc!$B$4*Misc!$B$5/Misc!$B$2*VLOOKUP(E79,Gearing!$B$2:$G$7,5,FALSE)</f>
        <v>8966220.9668758679</v>
      </c>
      <c r="G79">
        <f t="shared" si="9"/>
        <v>1.7716385840108408</v>
      </c>
      <c r="H79">
        <f t="shared" si="10"/>
        <v>341.46341463414706</v>
      </c>
      <c r="I79">
        <f t="shared" si="12"/>
        <v>0.29700000000000004</v>
      </c>
      <c r="J79">
        <f t="shared" si="13"/>
        <v>4573.7087773536605</v>
      </c>
      <c r="K79">
        <f t="shared" si="14"/>
        <v>-17476966.564360555</v>
      </c>
      <c r="L79">
        <f t="shared" si="17"/>
        <v>3338.6404262819219</v>
      </c>
      <c r="M79">
        <f>2*$P$1*VLOOKUP(E78,Gearing!$B$3:$D$7,3)+B77</f>
        <v>2851.1759253463424</v>
      </c>
      <c r="N79">
        <f>2*B78-B77+Misc!$B$6*$P$1^2</f>
        <v>2997.3156082672258</v>
      </c>
    </row>
    <row r="80" spans="1:14" x14ac:dyDescent="0.25">
      <c r="A80">
        <f t="shared" si="11"/>
        <v>19.25</v>
      </c>
      <c r="B80">
        <f>MIN((-J79+SQRT(J79^2-4*I79*K79))/2/I79,2*$P$1*VLOOKUP(E79,Gearing!$B$3:$D$7,3,TRUE)+B78)</f>
        <v>2962.3360617762964</v>
      </c>
      <c r="C80">
        <f t="shared" si="15"/>
        <v>152.6478048780491</v>
      </c>
      <c r="D80">
        <f t="shared" si="16"/>
        <v>-2335.9419267341364</v>
      </c>
      <c r="E80">
        <f>MIN(VLOOKUP(C79+0.01,Gearing!$A$2:$G$7,2,TRUE)+1,5)</f>
        <v>5</v>
      </c>
      <c r="F80">
        <f>Misc!$B$4*Misc!$B$5/Misc!$B$2*VLOOKUP(E80,Gearing!$B$2:$G$7,5,FALSE)</f>
        <v>8966220.9668758679</v>
      </c>
      <c r="G80">
        <f t="shared" si="9"/>
        <v>1.8407102905135859</v>
      </c>
      <c r="H80">
        <f t="shared" si="10"/>
        <v>341.46341463414706</v>
      </c>
      <c r="I80">
        <f t="shared" si="12"/>
        <v>0.29700000000000004</v>
      </c>
      <c r="J80">
        <f t="shared" si="13"/>
        <v>4594.4015003442728</v>
      </c>
      <c r="K80">
        <f t="shared" si="14"/>
        <v>-19153325.701329324</v>
      </c>
      <c r="L80">
        <f t="shared" si="17"/>
        <v>3169.0376127543063</v>
      </c>
      <c r="M80">
        <f>2*$P$1*VLOOKUP(E79,Gearing!$B$3:$D$7,3)+B78</f>
        <v>2962.3360617762964</v>
      </c>
      <c r="N80">
        <f>2*B79-B78+Misc!$B$6*$P$1^2</f>
        <v>2816.4830038554128</v>
      </c>
    </row>
    <row r="81" spans="1:14" x14ac:dyDescent="0.25">
      <c r="A81">
        <f t="shared" si="11"/>
        <v>19.5</v>
      </c>
      <c r="B81">
        <f>MIN((-J80+SQRT(J80^2-4*I80*K80))/2/I80,2*$P$1*VLOOKUP(E80,Gearing!$B$3:$D$7,3,TRUE)+B79)</f>
        <v>2927.499827785367</v>
      </c>
      <c r="C81">
        <f t="shared" si="15"/>
        <v>152.6478048780491</v>
      </c>
      <c r="D81">
        <f t="shared" si="16"/>
        <v>2335.9419267341364</v>
      </c>
      <c r="E81">
        <f>MIN(VLOOKUP(C80+0.01,Gearing!$A$2:$G$7,2,TRUE)+1,5)</f>
        <v>5</v>
      </c>
      <c r="F81">
        <f>Misc!$B$4*Misc!$B$5/Misc!$B$2*VLOOKUP(E81,Gearing!$B$2:$G$7,5,FALSE)</f>
        <v>8966220.9668758679</v>
      </c>
      <c r="G81">
        <f t="shared" si="9"/>
        <v>1.8190640582655833</v>
      </c>
      <c r="H81">
        <f t="shared" si="10"/>
        <v>341.46341463414706</v>
      </c>
      <c r="I81">
        <f t="shared" si="12"/>
        <v>0.29700000000000004</v>
      </c>
      <c r="J81">
        <f t="shared" si="13"/>
        <v>4528.3723793048794</v>
      </c>
      <c r="K81">
        <f t="shared" si="14"/>
        <v>-17824319.741457</v>
      </c>
      <c r="L81">
        <f t="shared" si="17"/>
        <v>3414.9643287209456</v>
      </c>
      <c r="M81">
        <f>2*$P$1*VLOOKUP(E80,Gearing!$B$3:$D$7,3)+B79</f>
        <v>2927.499827785367</v>
      </c>
      <c r="N81">
        <f>2*B80-B79+Misc!$B$6*$P$1^2</f>
        <v>3073.6395107062503</v>
      </c>
    </row>
    <row r="82" spans="1:14" x14ac:dyDescent="0.25">
      <c r="A82">
        <f t="shared" si="11"/>
        <v>19.75</v>
      </c>
      <c r="B82">
        <f>MIN((-J81+SQRT(J81^2-4*I81*K81))/2/I81,2*$P$1*VLOOKUP(E81,Gearing!$B$3:$D$7,3,TRUE)+B80)</f>
        <v>3038.659964215321</v>
      </c>
      <c r="C82">
        <f t="shared" si="15"/>
        <v>152.6478048780491</v>
      </c>
      <c r="D82">
        <f t="shared" si="16"/>
        <v>-2335.9419267341364</v>
      </c>
      <c r="E82">
        <f>MIN(VLOOKUP(C81+0.01,Gearing!$A$2:$G$7,2,TRUE)+1,5)</f>
        <v>5</v>
      </c>
      <c r="F82">
        <f>Misc!$B$4*Misc!$B$5/Misc!$B$2*VLOOKUP(E82,Gearing!$B$2:$G$7,5,FALSE)</f>
        <v>8966220.9668758679</v>
      </c>
      <c r="G82">
        <f t="shared" si="9"/>
        <v>1.8881357647683286</v>
      </c>
      <c r="H82">
        <f t="shared" si="10"/>
        <v>341.46341463414706</v>
      </c>
      <c r="I82">
        <f t="shared" si="12"/>
        <v>0.29700000000000004</v>
      </c>
      <c r="J82">
        <f t="shared" si="13"/>
        <v>4549.0651022954917</v>
      </c>
      <c r="K82">
        <f t="shared" si="14"/>
        <v>-19502258.227796499</v>
      </c>
      <c r="L82">
        <f t="shared" si="17"/>
        <v>3245.36151519333</v>
      </c>
      <c r="M82">
        <f>2*$P$1*VLOOKUP(E81,Gearing!$B$3:$D$7,3)+B80</f>
        <v>3038.659964215321</v>
      </c>
      <c r="N82">
        <f>2*B81-B80+Misc!$B$6*$P$1^2</f>
        <v>2892.8069062944373</v>
      </c>
    </row>
    <row r="83" spans="1:14" x14ac:dyDescent="0.25">
      <c r="A83">
        <f t="shared" si="11"/>
        <v>20</v>
      </c>
      <c r="B83">
        <f>MIN((-J82+SQRT(J82^2-4*I82*K82))/2/I82,2*$P$1*VLOOKUP(E82,Gearing!$B$3:$D$7,3,TRUE)+B81)</f>
        <v>3003.8237302243915</v>
      </c>
      <c r="C83">
        <f t="shared" si="15"/>
        <v>152.6478048780491</v>
      </c>
      <c r="D83">
        <f t="shared" si="16"/>
        <v>2335.9419267341364</v>
      </c>
      <c r="E83">
        <f>MIN(VLOOKUP(C82+0.01,Gearing!$A$2:$G$7,2,TRUE)+1,5)</f>
        <v>5</v>
      </c>
      <c r="F83">
        <f>Misc!$B$4*Misc!$B$5/Misc!$B$2*VLOOKUP(E83,Gearing!$B$2:$G$7,5,FALSE)</f>
        <v>8966220.9668758679</v>
      </c>
      <c r="G83">
        <f t="shared" si="9"/>
        <v>1.8664895325203259</v>
      </c>
      <c r="H83">
        <f t="shared" si="10"/>
        <v>341.46341463414706</v>
      </c>
      <c r="I83">
        <f t="shared" si="12"/>
        <v>0.29700000000000004</v>
      </c>
      <c r="J83">
        <f t="shared" si="13"/>
        <v>4483.0359812560991</v>
      </c>
      <c r="K83">
        <f t="shared" si="14"/>
        <v>-18168212.667731836</v>
      </c>
      <c r="L83">
        <f t="shared" si="17"/>
        <v>3491.2882311599697</v>
      </c>
      <c r="M83">
        <f>2*$P$1*VLOOKUP(E82,Gearing!$B$3:$D$7,3)+B81</f>
        <v>3003.8237302243915</v>
      </c>
      <c r="N83">
        <f>2*B82-B81+Misc!$B$6*$P$1^2</f>
        <v>3149.9634131452749</v>
      </c>
    </row>
    <row r="84" spans="1:14" x14ac:dyDescent="0.25">
      <c r="A84">
        <f t="shared" si="11"/>
        <v>20.25</v>
      </c>
      <c r="B84">
        <f>MIN((-J83+SQRT(J83^2-4*I83*K83))/2/I83,2*$P$1*VLOOKUP(E83,Gearing!$B$3:$D$7,3,TRUE)+B82)</f>
        <v>3114.9838666543455</v>
      </c>
      <c r="C84">
        <f t="shared" si="15"/>
        <v>152.6478048780491</v>
      </c>
      <c r="D84">
        <f t="shared" si="16"/>
        <v>-2335.9419267341364</v>
      </c>
      <c r="E84">
        <f>MIN(VLOOKUP(C83+0.01,Gearing!$A$2:$G$7,2,TRUE)+1,5)</f>
        <v>5</v>
      </c>
      <c r="F84">
        <f>Misc!$B$4*Misc!$B$5/Misc!$B$2*VLOOKUP(E84,Gearing!$B$2:$G$7,5,FALSE)</f>
        <v>8966220.9668758679</v>
      </c>
      <c r="G84">
        <f t="shared" si="9"/>
        <v>1.9355612390230714</v>
      </c>
      <c r="H84">
        <f t="shared" si="10"/>
        <v>341.46341463414706</v>
      </c>
      <c r="I84">
        <f t="shared" si="12"/>
        <v>0.29700000000000004</v>
      </c>
      <c r="J84">
        <f t="shared" si="13"/>
        <v>4503.7287042467115</v>
      </c>
      <c r="K84">
        <f t="shared" si="14"/>
        <v>-19847730.503442068</v>
      </c>
      <c r="L84">
        <f t="shared" si="17"/>
        <v>3321.6854176323554</v>
      </c>
      <c r="M84">
        <f>2*$P$1*VLOOKUP(E83,Gearing!$B$3:$D$7,3)+B82</f>
        <v>3114.9838666543455</v>
      </c>
      <c r="N84">
        <f>2*B83-B82+Misc!$B$6*$P$1^2</f>
        <v>2969.1308087334619</v>
      </c>
    </row>
    <row r="85" spans="1:14" x14ac:dyDescent="0.25">
      <c r="A85">
        <f t="shared" si="11"/>
        <v>20.5</v>
      </c>
      <c r="B85">
        <f>MIN((-J84+SQRT(J84^2-4*I84*K84))/2/I84,2*$P$1*VLOOKUP(E84,Gearing!$B$3:$D$7,3,TRUE)+B83)</f>
        <v>3080.1476326634161</v>
      </c>
      <c r="C85">
        <f t="shared" si="15"/>
        <v>152.6478048780491</v>
      </c>
      <c r="D85">
        <f t="shared" si="16"/>
        <v>2335.9419267341364</v>
      </c>
      <c r="E85">
        <f>MIN(VLOOKUP(C84+0.01,Gearing!$A$2:$G$7,2,TRUE)+1,5)</f>
        <v>5</v>
      </c>
      <c r="F85">
        <f>Misc!$B$4*Misc!$B$5/Misc!$B$2*VLOOKUP(E85,Gearing!$B$2:$G$7,5,FALSE)</f>
        <v>8966220.9668758679</v>
      </c>
      <c r="G85">
        <f t="shared" si="9"/>
        <v>1.9139150067750685</v>
      </c>
      <c r="H85">
        <f t="shared" si="10"/>
        <v>341.46341463414706</v>
      </c>
      <c r="I85">
        <f t="shared" si="12"/>
        <v>0.29700000000000004</v>
      </c>
      <c r="J85">
        <f t="shared" si="13"/>
        <v>4437.6995832073189</v>
      </c>
      <c r="K85">
        <f t="shared" si="14"/>
        <v>-18508645.343185056</v>
      </c>
      <c r="L85">
        <f t="shared" si="17"/>
        <v>3567.6121335989951</v>
      </c>
      <c r="M85">
        <f>2*$P$1*VLOOKUP(E84,Gearing!$B$3:$D$7,3)+B83</f>
        <v>3080.1476326634161</v>
      </c>
      <c r="N85">
        <f>2*B84-B83+Misc!$B$6*$P$1^2</f>
        <v>3226.2873155842994</v>
      </c>
    </row>
    <row r="86" spans="1:14" x14ac:dyDescent="0.25">
      <c r="A86">
        <f t="shared" si="11"/>
        <v>20.75</v>
      </c>
      <c r="B86">
        <f>MIN((-J85+SQRT(J85^2-4*I85*K85))/2/I85,2*$P$1*VLOOKUP(E85,Gearing!$B$3:$D$7,3,TRUE)+B84)</f>
        <v>3191.3077690933701</v>
      </c>
      <c r="C86">
        <f t="shared" si="15"/>
        <v>152.6478048780491</v>
      </c>
      <c r="D86">
        <f t="shared" si="16"/>
        <v>-2335.9419267341364</v>
      </c>
      <c r="E86">
        <f>MIN(VLOOKUP(C85+0.01,Gearing!$A$2:$G$7,2,TRUE)+1,5)</f>
        <v>5</v>
      </c>
      <c r="F86">
        <f>Misc!$B$4*Misc!$B$5/Misc!$B$2*VLOOKUP(E86,Gearing!$B$2:$G$7,5,FALSE)</f>
        <v>8966220.9668758679</v>
      </c>
      <c r="G86">
        <f t="shared" si="9"/>
        <v>1.9829867132778138</v>
      </c>
      <c r="H86">
        <f t="shared" si="10"/>
        <v>341.46341463414706</v>
      </c>
      <c r="I86">
        <f t="shared" si="12"/>
        <v>0.29700000000000004</v>
      </c>
      <c r="J86">
        <f t="shared" si="13"/>
        <v>4458.3923061979303</v>
      </c>
      <c r="K86">
        <f t="shared" si="14"/>
        <v>-20189742.52826602</v>
      </c>
      <c r="L86">
        <f t="shared" si="17"/>
        <v>3398.0093200713795</v>
      </c>
      <c r="M86">
        <f>2*$P$1*VLOOKUP(E85,Gearing!$B$3:$D$7,3)+B84</f>
        <v>3191.3077690933701</v>
      </c>
      <c r="N86">
        <f>2*B85-B84+Misc!$B$6*$P$1^2</f>
        <v>3045.4547111724864</v>
      </c>
    </row>
    <row r="87" spans="1:14" x14ac:dyDescent="0.25">
      <c r="A87">
        <f t="shared" si="11"/>
        <v>21</v>
      </c>
      <c r="B87">
        <f>MIN((-J86+SQRT(J86^2-4*I86*K86))/2/I86,2*$P$1*VLOOKUP(E86,Gearing!$B$3:$D$7,3,TRUE)+B85)</f>
        <v>3156.4715351024406</v>
      </c>
      <c r="C87">
        <f t="shared" si="15"/>
        <v>152.6478048780491</v>
      </c>
      <c r="D87">
        <f t="shared" si="16"/>
        <v>2335.9419267341364</v>
      </c>
      <c r="E87">
        <f>MIN(VLOOKUP(C86+0.01,Gearing!$A$2:$G$7,2,TRUE)+1,5)</f>
        <v>5</v>
      </c>
      <c r="F87">
        <f>Misc!$B$4*Misc!$B$5/Misc!$B$2*VLOOKUP(E87,Gearing!$B$2:$G$7,5,FALSE)</f>
        <v>8966220.9668758679</v>
      </c>
      <c r="G87">
        <f t="shared" si="9"/>
        <v>1.9613404810298114</v>
      </c>
      <c r="H87">
        <f t="shared" si="10"/>
        <v>341.46341463414706</v>
      </c>
      <c r="I87">
        <f t="shared" si="12"/>
        <v>0.29700000000000004</v>
      </c>
      <c r="J87">
        <f t="shared" si="13"/>
        <v>4392.3631851585378</v>
      </c>
      <c r="K87">
        <f t="shared" si="14"/>
        <v>-18845617.767816667</v>
      </c>
      <c r="L87">
        <f t="shared" si="17"/>
        <v>3643.9360360380192</v>
      </c>
      <c r="M87">
        <f>2*$P$1*VLOOKUP(E86,Gearing!$B$3:$D$7,3)+B85</f>
        <v>3156.4715351024406</v>
      </c>
      <c r="N87">
        <f>2*B86-B85+Misc!$B$6*$P$1^2</f>
        <v>3302.611218023324</v>
      </c>
    </row>
    <row r="88" spans="1:14" x14ac:dyDescent="0.25">
      <c r="A88">
        <f t="shared" si="11"/>
        <v>21.25</v>
      </c>
      <c r="B88">
        <f>MIN((-J87+SQRT(J87^2-4*I87*K87))/2/I87,2*$P$1*VLOOKUP(E87,Gearing!$B$3:$D$7,3,TRUE)+B86)</f>
        <v>3267.6316715323946</v>
      </c>
      <c r="C88">
        <f t="shared" si="15"/>
        <v>152.6478048780491</v>
      </c>
      <c r="D88">
        <f t="shared" si="16"/>
        <v>-2335.9419267341364</v>
      </c>
      <c r="E88">
        <f>MIN(VLOOKUP(C87+0.01,Gearing!$A$2:$G$7,2,TRUE)+1,5)</f>
        <v>5</v>
      </c>
      <c r="F88">
        <f>Misc!$B$4*Misc!$B$5/Misc!$B$2*VLOOKUP(E88,Gearing!$B$2:$G$7,5,FALSE)</f>
        <v>8966220.9668758679</v>
      </c>
      <c r="G88">
        <f t="shared" si="9"/>
        <v>2.0304121875325563</v>
      </c>
      <c r="H88">
        <f t="shared" si="10"/>
        <v>341.46341463414706</v>
      </c>
      <c r="I88">
        <f t="shared" si="12"/>
        <v>0.29700000000000004</v>
      </c>
      <c r="J88">
        <f t="shared" si="13"/>
        <v>4413.0559081491501</v>
      </c>
      <c r="K88">
        <f t="shared" si="14"/>
        <v>-20528294.302268364</v>
      </c>
      <c r="L88">
        <f t="shared" si="17"/>
        <v>3474.333222510405</v>
      </c>
      <c r="M88">
        <f>2*$P$1*VLOOKUP(E87,Gearing!$B$3:$D$7,3)+B86</f>
        <v>3267.6316715323946</v>
      </c>
      <c r="N88">
        <f>2*B87-B86+Misc!$B$6*$P$1^2</f>
        <v>3121.778613611511</v>
      </c>
    </row>
    <row r="89" spans="1:14" x14ac:dyDescent="0.25">
      <c r="A89">
        <f t="shared" si="11"/>
        <v>21.5</v>
      </c>
      <c r="B89">
        <f>MIN((-J88+SQRT(J88^2-4*I88*K88))/2/I88,2*$P$1*VLOOKUP(E88,Gearing!$B$3:$D$7,3,TRUE)+B87)</f>
        <v>3232.7954375414652</v>
      </c>
      <c r="C89">
        <f t="shared" si="15"/>
        <v>152.6478048780491</v>
      </c>
      <c r="D89">
        <f t="shared" si="16"/>
        <v>2335.9419267341364</v>
      </c>
      <c r="E89">
        <f>MIN(VLOOKUP(C88+0.01,Gearing!$A$2:$G$7,2,TRUE)+1,5)</f>
        <v>5</v>
      </c>
      <c r="F89">
        <f>Misc!$B$4*Misc!$B$5/Misc!$B$2*VLOOKUP(E89,Gearing!$B$2:$G$7,5,FALSE)</f>
        <v>8966220.9668758679</v>
      </c>
      <c r="G89">
        <f t="shared" si="9"/>
        <v>2.008765955284554</v>
      </c>
      <c r="H89">
        <f t="shared" si="10"/>
        <v>341.46341463414706</v>
      </c>
      <c r="I89">
        <f t="shared" si="12"/>
        <v>0.29700000000000004</v>
      </c>
      <c r="J89">
        <f t="shared" si="13"/>
        <v>4347.0267871097576</v>
      </c>
      <c r="K89">
        <f t="shared" si="14"/>
        <v>-19179129.941626664</v>
      </c>
      <c r="L89">
        <f t="shared" si="17"/>
        <v>3720.2599384770429</v>
      </c>
      <c r="M89">
        <f>2*$P$1*VLOOKUP(E88,Gearing!$B$3:$D$7,3)+B87</f>
        <v>3232.7954375414652</v>
      </c>
      <c r="N89">
        <f>2*B88-B87+Misc!$B$6*$P$1^2</f>
        <v>3378.9351204623486</v>
      </c>
    </row>
    <row r="90" spans="1:14" x14ac:dyDescent="0.25">
      <c r="A90">
        <f t="shared" si="11"/>
        <v>21.75</v>
      </c>
      <c r="B90">
        <f>MIN((-J89+SQRT(J89^2-4*I89*K89))/2/I89,2*$P$1*VLOOKUP(E89,Gearing!$B$3:$D$7,3,TRUE)+B88)</f>
        <v>3343.9555739714192</v>
      </c>
      <c r="C90">
        <f t="shared" si="15"/>
        <v>152.6478048780491</v>
      </c>
      <c r="D90">
        <f t="shared" si="16"/>
        <v>-2335.9419267341364</v>
      </c>
      <c r="E90">
        <f>MIN(VLOOKUP(C89+0.01,Gearing!$A$2:$G$7,2,TRUE)+1,5)</f>
        <v>5</v>
      </c>
      <c r="F90">
        <f>Misc!$B$4*Misc!$B$5/Misc!$B$2*VLOOKUP(E90,Gearing!$B$2:$G$7,5,FALSE)</f>
        <v>8966220.9668758679</v>
      </c>
      <c r="G90">
        <f t="shared" si="9"/>
        <v>2.0778376617872993</v>
      </c>
      <c r="H90">
        <f t="shared" si="10"/>
        <v>341.46341463414706</v>
      </c>
      <c r="I90">
        <f t="shared" si="12"/>
        <v>0.29700000000000004</v>
      </c>
      <c r="J90">
        <f t="shared" si="13"/>
        <v>4367.719510100369</v>
      </c>
      <c r="K90">
        <f t="shared" si="14"/>
        <v>-20863385.825449094</v>
      </c>
      <c r="L90">
        <f t="shared" si="17"/>
        <v>3550.6571249494291</v>
      </c>
      <c r="M90">
        <f>2*$P$1*VLOOKUP(E89,Gearing!$B$3:$D$7,3)+B88</f>
        <v>3343.9555739714192</v>
      </c>
      <c r="N90">
        <f>2*B89-B88+Misc!$B$6*$P$1^2</f>
        <v>3198.1025160505355</v>
      </c>
    </row>
    <row r="91" spans="1:14" x14ac:dyDescent="0.25">
      <c r="A91">
        <f t="shared" si="11"/>
        <v>22</v>
      </c>
      <c r="B91">
        <f>MIN((-J90+SQRT(J90^2-4*I90*K90))/2/I90,2*$P$1*VLOOKUP(E90,Gearing!$B$3:$D$7,3,TRUE)+B89)</f>
        <v>3309.1193399804897</v>
      </c>
      <c r="C91">
        <f t="shared" si="15"/>
        <v>152.6478048780491</v>
      </c>
      <c r="D91">
        <f t="shared" si="16"/>
        <v>2335.9419267341364</v>
      </c>
      <c r="E91">
        <f>MIN(VLOOKUP(C90+0.01,Gearing!$A$2:$G$7,2,TRUE)+1,5)</f>
        <v>5</v>
      </c>
      <c r="F91">
        <f>Misc!$B$4*Misc!$B$5/Misc!$B$2*VLOOKUP(E91,Gearing!$B$2:$G$7,5,FALSE)</f>
        <v>8966220.9668758679</v>
      </c>
      <c r="G91">
        <f t="shared" si="9"/>
        <v>2.0561914295392967</v>
      </c>
      <c r="H91">
        <f t="shared" si="10"/>
        <v>341.46341463414706</v>
      </c>
      <c r="I91">
        <f t="shared" si="12"/>
        <v>0.29700000000000004</v>
      </c>
      <c r="J91">
        <f t="shared" si="13"/>
        <v>4301.6903890609765</v>
      </c>
      <c r="K91">
        <f t="shared" si="14"/>
        <v>-19509181.864615049</v>
      </c>
      <c r="L91">
        <f t="shared" si="17"/>
        <v>3796.5838409160683</v>
      </c>
      <c r="M91">
        <f>2*$P$1*VLOOKUP(E90,Gearing!$B$3:$D$7,3)+B89</f>
        <v>3309.1193399804897</v>
      </c>
      <c r="N91">
        <f>2*B90-B89+Misc!$B$6*$P$1^2</f>
        <v>3455.2590229013731</v>
      </c>
    </row>
    <row r="92" spans="1:14" x14ac:dyDescent="0.25">
      <c r="A92">
        <f t="shared" si="11"/>
        <v>22.25</v>
      </c>
      <c r="B92">
        <f>MIN((-J91+SQRT(J91^2-4*I91*K91))/2/I91,2*$P$1*VLOOKUP(E91,Gearing!$B$3:$D$7,3,TRUE)+B90)</f>
        <v>3420.2794764104437</v>
      </c>
      <c r="C92">
        <f t="shared" si="15"/>
        <v>152.6478048780491</v>
      </c>
      <c r="D92">
        <f t="shared" si="16"/>
        <v>-2335.9419267341364</v>
      </c>
      <c r="E92">
        <f>MIN(VLOOKUP(C91+0.01,Gearing!$A$2:$G$7,2,TRUE)+1,5)</f>
        <v>5</v>
      </c>
      <c r="F92">
        <f>Misc!$B$4*Misc!$B$5/Misc!$B$2*VLOOKUP(E92,Gearing!$B$2:$G$7,5,FALSE)</f>
        <v>8966220.9668758679</v>
      </c>
      <c r="G92">
        <f t="shared" si="9"/>
        <v>2.125263136042042</v>
      </c>
      <c r="H92">
        <f t="shared" si="10"/>
        <v>341.46341463414706</v>
      </c>
      <c r="I92">
        <f t="shared" si="12"/>
        <v>0.29700000000000004</v>
      </c>
      <c r="J92">
        <f t="shared" si="13"/>
        <v>4322.3831120515888</v>
      </c>
      <c r="K92">
        <f t="shared" si="14"/>
        <v>-21195017.097808212</v>
      </c>
      <c r="L92">
        <f t="shared" si="17"/>
        <v>3626.9810273884545</v>
      </c>
      <c r="M92">
        <f>2*$P$1*VLOOKUP(E91,Gearing!$B$3:$D$7,3)+B90</f>
        <v>3420.2794764104437</v>
      </c>
      <c r="N92">
        <f>2*B91-B90+Misc!$B$6*$P$1^2</f>
        <v>3274.4264184895601</v>
      </c>
    </row>
    <row r="93" spans="1:14" x14ac:dyDescent="0.25">
      <c r="A93">
        <f t="shared" si="11"/>
        <v>22.5</v>
      </c>
      <c r="B93">
        <f>MIN((-J92+SQRT(J92^2-4*I92*K92))/2/I92,2*$P$1*VLOOKUP(E92,Gearing!$B$3:$D$7,3,TRUE)+B91)</f>
        <v>3385.4432424195143</v>
      </c>
      <c r="C93">
        <f t="shared" si="15"/>
        <v>152.6478048780491</v>
      </c>
      <c r="D93">
        <f t="shared" si="16"/>
        <v>2335.9419267341364</v>
      </c>
      <c r="E93">
        <f>MIN(VLOOKUP(C92+0.01,Gearing!$A$2:$G$7,2,TRUE)+1,5)</f>
        <v>5</v>
      </c>
      <c r="F93">
        <f>Misc!$B$4*Misc!$B$5/Misc!$B$2*VLOOKUP(E93,Gearing!$B$2:$G$7,5,FALSE)</f>
        <v>8966220.9668758679</v>
      </c>
      <c r="G93">
        <f t="shared" si="9"/>
        <v>2.1036169037940393</v>
      </c>
      <c r="H93">
        <f t="shared" si="10"/>
        <v>341.46341463414706</v>
      </c>
      <c r="I93">
        <f t="shared" si="12"/>
        <v>0.29700000000000004</v>
      </c>
      <c r="J93">
        <f t="shared" si="13"/>
        <v>4256.3539910121963</v>
      </c>
      <c r="K93">
        <f t="shared" si="14"/>
        <v>-19835773.536781821</v>
      </c>
      <c r="L93">
        <f t="shared" si="17"/>
        <v>3872.9077433550924</v>
      </c>
      <c r="M93">
        <f>2*$P$1*VLOOKUP(E92,Gearing!$B$3:$D$7,3)+B91</f>
        <v>3385.4432424195143</v>
      </c>
      <c r="N93">
        <f>2*B92-B91+Misc!$B$6*$P$1^2</f>
        <v>3531.5829253403977</v>
      </c>
    </row>
    <row r="94" spans="1:14" x14ac:dyDescent="0.25">
      <c r="A94">
        <f t="shared" si="11"/>
        <v>22.75</v>
      </c>
      <c r="B94">
        <f>MIN((-J93+SQRT(J93^2-4*I93*K93))/2/I93,2*$P$1*VLOOKUP(E93,Gearing!$B$3:$D$7,3,TRUE)+B92)</f>
        <v>3496.6033788494683</v>
      </c>
      <c r="C94">
        <f t="shared" si="15"/>
        <v>152.6478048780491</v>
      </c>
      <c r="D94">
        <f t="shared" si="16"/>
        <v>-2335.9419267341364</v>
      </c>
      <c r="E94">
        <f>MIN(VLOOKUP(C93+0.01,Gearing!$A$2:$G$7,2,TRUE)+1,5)</f>
        <v>5</v>
      </c>
      <c r="F94">
        <f>Misc!$B$4*Misc!$B$5/Misc!$B$2*VLOOKUP(E94,Gearing!$B$2:$G$7,5,FALSE)</f>
        <v>8966220.9668758679</v>
      </c>
      <c r="G94">
        <f t="shared" si="9"/>
        <v>2.1726886102967846</v>
      </c>
      <c r="H94">
        <f t="shared" si="10"/>
        <v>341.46341463414706</v>
      </c>
      <c r="I94">
        <f t="shared" si="12"/>
        <v>0.29700000000000004</v>
      </c>
      <c r="J94">
        <f t="shared" si="13"/>
        <v>4277.0467140028086</v>
      </c>
      <c r="K94">
        <f t="shared" si="14"/>
        <v>-21523188.119345717</v>
      </c>
      <c r="L94">
        <f t="shared" si="17"/>
        <v>3703.3049298274782</v>
      </c>
      <c r="M94">
        <f>2*$P$1*VLOOKUP(E93,Gearing!$B$3:$D$7,3)+B92</f>
        <v>3496.6033788494683</v>
      </c>
      <c r="N94">
        <f>2*B93-B92+Misc!$B$6*$P$1^2</f>
        <v>3350.7503209285846</v>
      </c>
    </row>
    <row r="95" spans="1:14" x14ac:dyDescent="0.25">
      <c r="A95">
        <f t="shared" si="11"/>
        <v>23</v>
      </c>
      <c r="B95">
        <f>MIN((-J94+SQRT(J94^2-4*I94*K94))/2/I94,2*$P$1*VLOOKUP(E94,Gearing!$B$3:$D$7,3,TRUE)+B93)</f>
        <v>3461.7671448585388</v>
      </c>
      <c r="C95">
        <f t="shared" si="15"/>
        <v>152.6478048780491</v>
      </c>
      <c r="D95">
        <f t="shared" si="16"/>
        <v>2335.9419267341364</v>
      </c>
      <c r="E95">
        <f>MIN(VLOOKUP(C94+0.01,Gearing!$A$2:$G$7,2,TRUE)+1,5)</f>
        <v>5</v>
      </c>
      <c r="F95">
        <f>Misc!$B$4*Misc!$B$5/Misc!$B$2*VLOOKUP(E95,Gearing!$B$2:$G$7,5,FALSE)</f>
        <v>8966220.9668758679</v>
      </c>
      <c r="G95">
        <f t="shared" si="9"/>
        <v>2.151042378048782</v>
      </c>
      <c r="H95">
        <f t="shared" si="10"/>
        <v>341.46341463414706</v>
      </c>
      <c r="I95">
        <f t="shared" si="12"/>
        <v>0.29700000000000004</v>
      </c>
      <c r="J95">
        <f t="shared" si="13"/>
        <v>4211.0175929634152</v>
      </c>
      <c r="K95">
        <f t="shared" si="14"/>
        <v>-20158904.958126981</v>
      </c>
      <c r="L95">
        <f t="shared" si="17"/>
        <v>3949.231645794116</v>
      </c>
      <c r="M95">
        <f>2*$P$1*VLOOKUP(E94,Gearing!$B$3:$D$7,3)+B93</f>
        <v>3461.7671448585388</v>
      </c>
      <c r="N95">
        <f>2*B94-B93+Misc!$B$6*$P$1^2</f>
        <v>3607.9068277794222</v>
      </c>
    </row>
    <row r="96" spans="1:14" x14ac:dyDescent="0.25">
      <c r="A96">
        <f t="shared" si="11"/>
        <v>23.25</v>
      </c>
      <c r="B96">
        <f>MIN((-J95+SQRT(J95^2-4*I95*K95))/2/I95,2*$P$1*VLOOKUP(E95,Gearing!$B$3:$D$7,3,TRUE)+B94)</f>
        <v>3572.9272812884928</v>
      </c>
      <c r="C96">
        <f t="shared" si="15"/>
        <v>152.6478048780491</v>
      </c>
      <c r="D96">
        <f t="shared" si="16"/>
        <v>-2335.9419267341364</v>
      </c>
      <c r="E96">
        <f>MIN(VLOOKUP(C95+0.01,Gearing!$A$2:$G$7,2,TRUE)+1,5)</f>
        <v>5</v>
      </c>
      <c r="F96">
        <f>Misc!$B$4*Misc!$B$5/Misc!$B$2*VLOOKUP(E96,Gearing!$B$2:$G$7,5,FALSE)</f>
        <v>8966220.9668758679</v>
      </c>
      <c r="G96">
        <f t="shared" si="9"/>
        <v>2.2201140845515273</v>
      </c>
      <c r="H96">
        <f t="shared" si="10"/>
        <v>341.46341463414706</v>
      </c>
      <c r="I96">
        <f t="shared" si="12"/>
        <v>0.29700000000000004</v>
      </c>
      <c r="J96">
        <f t="shared" si="13"/>
        <v>4231.7103159540275</v>
      </c>
      <c r="K96">
        <f t="shared" si="14"/>
        <v>-21847898.890061613</v>
      </c>
      <c r="L96">
        <f t="shared" si="17"/>
        <v>3779.6288322665023</v>
      </c>
      <c r="M96">
        <f>2*$P$1*VLOOKUP(E95,Gearing!$B$3:$D$7,3)+B94</f>
        <v>3572.9272812884928</v>
      </c>
      <c r="N96">
        <f>2*B95-B94+Misc!$B$6*$P$1^2</f>
        <v>3427.0742233676092</v>
      </c>
    </row>
    <row r="97" spans="1:14" x14ac:dyDescent="0.25">
      <c r="A97">
        <f t="shared" si="11"/>
        <v>23.5</v>
      </c>
      <c r="B97">
        <f>MIN((-J96+SQRT(J96^2-4*I96*K96))/2/I96,2*$P$1*VLOOKUP(E96,Gearing!$B$3:$D$7,3,TRUE)+B95)</f>
        <v>3538.0910472975634</v>
      </c>
      <c r="C97">
        <f t="shared" si="15"/>
        <v>152.6478048780491</v>
      </c>
      <c r="D97">
        <f t="shared" si="16"/>
        <v>2335.9419267341364</v>
      </c>
      <c r="E97">
        <f>MIN(VLOOKUP(C96+0.01,Gearing!$A$2:$G$7,2,TRUE)+1,5)</f>
        <v>5</v>
      </c>
      <c r="F97">
        <f>Misc!$B$4*Misc!$B$5/Misc!$B$2*VLOOKUP(E97,Gearing!$B$2:$G$7,5,FALSE)</f>
        <v>8966220.9668758679</v>
      </c>
      <c r="G97">
        <f t="shared" si="9"/>
        <v>2.1984678523035246</v>
      </c>
      <c r="H97">
        <f t="shared" si="10"/>
        <v>341.46341463414706</v>
      </c>
      <c r="I97">
        <f t="shared" si="12"/>
        <v>0.29700000000000004</v>
      </c>
      <c r="J97">
        <f t="shared" si="13"/>
        <v>4165.6811949146349</v>
      </c>
      <c r="K97">
        <f t="shared" si="14"/>
        <v>-20478576.128650531</v>
      </c>
      <c r="L97">
        <f t="shared" si="17"/>
        <v>4025.5555482331415</v>
      </c>
      <c r="M97">
        <f>2*$P$1*VLOOKUP(E96,Gearing!$B$3:$D$7,3)+B95</f>
        <v>3538.0910472975634</v>
      </c>
      <c r="N97">
        <f>2*B96-B95+Misc!$B$6*$P$1^2</f>
        <v>3684.2307302184468</v>
      </c>
    </row>
    <row r="98" spans="1:14" x14ac:dyDescent="0.25">
      <c r="A98">
        <f t="shared" si="11"/>
        <v>23.75</v>
      </c>
      <c r="B98">
        <f>MIN((-J97+SQRT(J97^2-4*I97*K97))/2/I97,2*$P$1*VLOOKUP(E97,Gearing!$B$3:$D$7,3,TRUE)+B96)</f>
        <v>3649.2511837275174</v>
      </c>
      <c r="C98">
        <f t="shared" si="15"/>
        <v>152.6478048780491</v>
      </c>
      <c r="D98">
        <f t="shared" si="16"/>
        <v>-2335.9419267341364</v>
      </c>
      <c r="E98">
        <f>MIN(VLOOKUP(C97+0.01,Gearing!$A$2:$G$7,2,TRUE)+1,5)</f>
        <v>5</v>
      </c>
      <c r="F98">
        <f>Misc!$B$4*Misc!$B$5/Misc!$B$2*VLOOKUP(E98,Gearing!$B$2:$G$7,5,FALSE)</f>
        <v>8966220.9668758679</v>
      </c>
      <c r="G98">
        <f t="shared" si="9"/>
        <v>2.2675395588062695</v>
      </c>
      <c r="H98">
        <f t="shared" si="10"/>
        <v>341.46341463414706</v>
      </c>
      <c r="I98">
        <f t="shared" si="12"/>
        <v>0.29700000000000004</v>
      </c>
      <c r="J98">
        <f t="shared" si="13"/>
        <v>4186.3739179052473</v>
      </c>
      <c r="K98">
        <f t="shared" si="14"/>
        <v>-22169149.409955896</v>
      </c>
      <c r="L98">
        <f t="shared" si="17"/>
        <v>3855.9527347055277</v>
      </c>
      <c r="M98">
        <f>2*$P$1*VLOOKUP(E97,Gearing!$B$3:$D$7,3)+B96</f>
        <v>3649.2511837275174</v>
      </c>
      <c r="N98">
        <f>2*B97-B96+Misc!$B$6*$P$1^2</f>
        <v>3503.3981258066337</v>
      </c>
    </row>
    <row r="99" spans="1:14" x14ac:dyDescent="0.25">
      <c r="A99">
        <f t="shared" si="11"/>
        <v>24</v>
      </c>
      <c r="B99">
        <f>MIN((-J98+SQRT(J98^2-4*I98*K98))/2/I98,2*$P$1*VLOOKUP(E98,Gearing!$B$3:$D$7,3,TRUE)+B97)</f>
        <v>3614.4149497365879</v>
      </c>
      <c r="C99">
        <f t="shared" si="15"/>
        <v>152.6478048780491</v>
      </c>
      <c r="D99">
        <f t="shared" si="16"/>
        <v>2335.9419267341364</v>
      </c>
      <c r="E99">
        <f>MIN(VLOOKUP(C98+0.01,Gearing!$A$2:$G$7,2,TRUE)+1,5)</f>
        <v>5</v>
      </c>
      <c r="F99">
        <f>Misc!$B$4*Misc!$B$5/Misc!$B$2*VLOOKUP(E99,Gearing!$B$2:$G$7,5,FALSE)</f>
        <v>8966220.9668758679</v>
      </c>
      <c r="G99">
        <f t="shared" si="9"/>
        <v>2.2458933265582672</v>
      </c>
      <c r="H99">
        <f t="shared" si="10"/>
        <v>341.46341463414706</v>
      </c>
      <c r="I99">
        <f t="shared" si="12"/>
        <v>0.29700000000000004</v>
      </c>
      <c r="J99">
        <f t="shared" si="13"/>
        <v>4120.3447968658547</v>
      </c>
      <c r="K99">
        <f t="shared" si="14"/>
        <v>-20794787.048352469</v>
      </c>
      <c r="L99">
        <f t="shared" si="17"/>
        <v>4101.8794506721651</v>
      </c>
      <c r="M99">
        <f>2*$P$1*VLOOKUP(E98,Gearing!$B$3:$D$7,3)+B97</f>
        <v>3614.4149497365879</v>
      </c>
      <c r="N99">
        <f>2*B98-B97+Misc!$B$6*$P$1^2</f>
        <v>3760.5546326574713</v>
      </c>
    </row>
    <row r="100" spans="1:14" x14ac:dyDescent="0.25">
      <c r="A100">
        <f t="shared" si="11"/>
        <v>24.25</v>
      </c>
      <c r="B100">
        <f>MIN((-J99+SQRT(J99^2-4*I99*K99))/2/I99,2*$P$1*VLOOKUP(E99,Gearing!$B$3:$D$7,3,TRUE)+B98)</f>
        <v>3725.575086166542</v>
      </c>
      <c r="C100">
        <f t="shared" si="15"/>
        <v>152.6478048780491</v>
      </c>
      <c r="D100">
        <f t="shared" si="16"/>
        <v>-2335.9419267341364</v>
      </c>
      <c r="E100">
        <f>MIN(VLOOKUP(C99+0.01,Gearing!$A$2:$G$7,2,TRUE)+1,5)</f>
        <v>5</v>
      </c>
      <c r="F100">
        <f>Misc!$B$4*Misc!$B$5/Misc!$B$2*VLOOKUP(E100,Gearing!$B$2:$G$7,5,FALSE)</f>
        <v>8966220.9668758679</v>
      </c>
      <c r="G100">
        <f t="shared" si="9"/>
        <v>2.3149650330610125</v>
      </c>
      <c r="H100">
        <f t="shared" si="10"/>
        <v>341.46341463414706</v>
      </c>
      <c r="I100">
        <f t="shared" si="12"/>
        <v>0.29700000000000004</v>
      </c>
      <c r="J100">
        <f t="shared" si="13"/>
        <v>4141.037519856467</v>
      </c>
      <c r="K100">
        <f t="shared" si="14"/>
        <v>-22486939.679028571</v>
      </c>
      <c r="L100">
        <f t="shared" si="17"/>
        <v>3932.2766371445514</v>
      </c>
      <c r="M100">
        <f>2*$P$1*VLOOKUP(E99,Gearing!$B$3:$D$7,3)+B98</f>
        <v>3725.575086166542</v>
      </c>
      <c r="N100">
        <f>2*B99-B98+Misc!$B$6*$P$1^2</f>
        <v>3579.7220282456583</v>
      </c>
    </row>
    <row r="101" spans="1:14" x14ac:dyDescent="0.25">
      <c r="A101">
        <f t="shared" si="11"/>
        <v>24.5</v>
      </c>
      <c r="B101">
        <f>MIN((-J100+SQRT(J100^2-4*I100*K100))/2/I100,2*$P$1*VLOOKUP(E100,Gearing!$B$3:$D$7,3,TRUE)+B99)</f>
        <v>3690.7388521756125</v>
      </c>
      <c r="C101">
        <f t="shared" si="15"/>
        <v>152.6478048780491</v>
      </c>
      <c r="D101">
        <f t="shared" si="16"/>
        <v>2335.9419267341364</v>
      </c>
      <c r="E101">
        <f>MIN(VLOOKUP(C100+0.01,Gearing!$A$2:$G$7,2,TRUE)+1,5)</f>
        <v>5</v>
      </c>
      <c r="F101">
        <f>Misc!$B$4*Misc!$B$5/Misc!$B$2*VLOOKUP(E101,Gearing!$B$2:$G$7,5,FALSE)</f>
        <v>8966220.9668758679</v>
      </c>
      <c r="G101">
        <f t="shared" si="9"/>
        <v>2.2933188008130099</v>
      </c>
      <c r="H101">
        <f t="shared" si="10"/>
        <v>341.46341463414706</v>
      </c>
      <c r="I101">
        <f t="shared" si="12"/>
        <v>0.29700000000000004</v>
      </c>
      <c r="J101">
        <f t="shared" si="13"/>
        <v>4075.0083988170736</v>
      </c>
      <c r="K101">
        <f t="shared" si="14"/>
        <v>-21107537.717232794</v>
      </c>
      <c r="L101">
        <f t="shared" si="17"/>
        <v>4178.2033531111911</v>
      </c>
      <c r="M101">
        <f>2*$P$1*VLOOKUP(E100,Gearing!$B$3:$D$7,3)+B99</f>
        <v>3690.7388521756125</v>
      </c>
      <c r="N101">
        <f>2*B100-B99+Misc!$B$6*$P$1^2</f>
        <v>3836.8785350964959</v>
      </c>
    </row>
    <row r="102" spans="1:14" x14ac:dyDescent="0.25">
      <c r="A102">
        <f t="shared" si="11"/>
        <v>24.75</v>
      </c>
      <c r="B102">
        <f>MIN((-J101+SQRT(J101^2-4*I101*K101))/2/I101,2*$P$1*VLOOKUP(E101,Gearing!$B$3:$D$7,3,TRUE)+B100)</f>
        <v>3801.8989886055665</v>
      </c>
      <c r="C102">
        <f t="shared" si="15"/>
        <v>152.6478048780491</v>
      </c>
      <c r="D102">
        <f t="shared" si="16"/>
        <v>-2335.9419267341364</v>
      </c>
      <c r="E102">
        <f>MIN(VLOOKUP(C101+0.01,Gearing!$A$2:$G$7,2,TRUE)+1,5)</f>
        <v>5</v>
      </c>
      <c r="F102">
        <f>Misc!$B$4*Misc!$B$5/Misc!$B$2*VLOOKUP(E102,Gearing!$B$2:$G$7,5,FALSE)</f>
        <v>8966220.9668758679</v>
      </c>
      <c r="G102">
        <f t="shared" si="9"/>
        <v>2.3623905073157552</v>
      </c>
      <c r="H102">
        <f t="shared" si="10"/>
        <v>341.46341463414706</v>
      </c>
      <c r="I102">
        <f t="shared" si="12"/>
        <v>0.29700000000000004</v>
      </c>
      <c r="J102">
        <f t="shared" si="13"/>
        <v>4095.7011218076859</v>
      </c>
      <c r="K102">
        <f t="shared" si="14"/>
        <v>-22801269.697279628</v>
      </c>
      <c r="L102">
        <f t="shared" si="17"/>
        <v>4008.6005395835755</v>
      </c>
      <c r="M102">
        <f>2*$P$1*VLOOKUP(E101,Gearing!$B$3:$D$7,3)+B100</f>
        <v>3801.8989886055665</v>
      </c>
      <c r="N102">
        <f>2*B101-B100+Misc!$B$6*$P$1^2</f>
        <v>3656.0459306846828</v>
      </c>
    </row>
    <row r="103" spans="1:14" x14ac:dyDescent="0.25">
      <c r="A103">
        <f t="shared" si="11"/>
        <v>25</v>
      </c>
      <c r="B103">
        <f>MIN((-J102+SQRT(J102^2-4*I102*K102))/2/I102,2*$P$1*VLOOKUP(E102,Gearing!$B$3:$D$7,3,TRUE)+B101)</f>
        <v>3767.062754614637</v>
      </c>
      <c r="C103">
        <f t="shared" si="15"/>
        <v>152.6478048780491</v>
      </c>
      <c r="D103">
        <f t="shared" si="16"/>
        <v>2335.9419267341364</v>
      </c>
      <c r="E103">
        <f>MIN(VLOOKUP(C102+0.01,Gearing!$A$2:$G$7,2,TRUE)+1,5)</f>
        <v>5</v>
      </c>
      <c r="F103">
        <f>Misc!$B$4*Misc!$B$5/Misc!$B$2*VLOOKUP(E103,Gearing!$B$2:$G$7,5,FALSE)</f>
        <v>8966220.9668758679</v>
      </c>
      <c r="G103">
        <f t="shared" si="9"/>
        <v>2.3407442750677521</v>
      </c>
      <c r="H103">
        <f t="shared" si="10"/>
        <v>341.46341463414706</v>
      </c>
      <c r="I103">
        <f t="shared" si="12"/>
        <v>0.29700000000000004</v>
      </c>
      <c r="J103">
        <f t="shared" si="13"/>
        <v>4029.6720007682934</v>
      </c>
      <c r="K103">
        <f t="shared" si="14"/>
        <v>-21416828.135291509</v>
      </c>
      <c r="L103">
        <f t="shared" si="17"/>
        <v>4254.5272555502152</v>
      </c>
      <c r="M103">
        <f>2*$P$1*VLOOKUP(E102,Gearing!$B$3:$D$7,3)+B101</f>
        <v>3767.062754614637</v>
      </c>
      <c r="N103">
        <f>2*B102-B101+Misc!$B$6*$P$1^2</f>
        <v>3913.2024375355204</v>
      </c>
    </row>
    <row r="104" spans="1:14" x14ac:dyDescent="0.25">
      <c r="A104">
        <f t="shared" si="11"/>
        <v>25.25</v>
      </c>
      <c r="B104">
        <f>MIN((-J103+SQRT(J103^2-4*I103*K103))/2/I103,2*$P$1*VLOOKUP(E103,Gearing!$B$3:$D$7,3,TRUE)+B102)</f>
        <v>3878.2228910445911</v>
      </c>
      <c r="C104">
        <f t="shared" si="15"/>
        <v>152.6478048780491</v>
      </c>
      <c r="D104">
        <f t="shared" si="16"/>
        <v>-2335.9419267341364</v>
      </c>
      <c r="E104">
        <f>MIN(VLOOKUP(C103+0.01,Gearing!$A$2:$G$7,2,TRUE)+1,5)</f>
        <v>5</v>
      </c>
      <c r="F104">
        <f>Misc!$B$4*Misc!$B$5/Misc!$B$2*VLOOKUP(E104,Gearing!$B$2:$G$7,5,FALSE)</f>
        <v>8966220.9668758679</v>
      </c>
      <c r="G104">
        <f t="shared" si="9"/>
        <v>2.4098159815704978</v>
      </c>
      <c r="H104">
        <f t="shared" si="10"/>
        <v>341.46341463414706</v>
      </c>
      <c r="I104">
        <f t="shared" si="12"/>
        <v>0.29700000000000004</v>
      </c>
      <c r="J104">
        <f t="shared" si="13"/>
        <v>4050.3647237589053</v>
      </c>
      <c r="K104">
        <f t="shared" si="14"/>
        <v>-23112139.464709077</v>
      </c>
      <c r="L104">
        <f t="shared" si="17"/>
        <v>4084.9244420226009</v>
      </c>
      <c r="M104">
        <f>2*$P$1*VLOOKUP(E103,Gearing!$B$3:$D$7,3)+B102</f>
        <v>3878.2228910445911</v>
      </c>
      <c r="N104">
        <f>2*B103-B102+Misc!$B$6*$P$1^2</f>
        <v>3732.3698331237074</v>
      </c>
    </row>
    <row r="105" spans="1:14" x14ac:dyDescent="0.25">
      <c r="A105">
        <f t="shared" si="11"/>
        <v>25.5</v>
      </c>
      <c r="B105">
        <f>MIN((-J104+SQRT(J104^2-4*I104*K104))/2/I104,2*$P$1*VLOOKUP(E104,Gearing!$B$3:$D$7,3,TRUE)+B103)</f>
        <v>3843.3866570536616</v>
      </c>
      <c r="C105">
        <f t="shared" si="15"/>
        <v>152.6478048780491</v>
      </c>
      <c r="D105">
        <f t="shared" si="16"/>
        <v>2335.9419267341364</v>
      </c>
      <c r="E105">
        <f>MIN(VLOOKUP(C104+0.01,Gearing!$A$2:$G$7,2,TRUE)+1,5)</f>
        <v>5</v>
      </c>
      <c r="F105">
        <f>Misc!$B$4*Misc!$B$5/Misc!$B$2*VLOOKUP(E105,Gearing!$B$2:$G$7,5,FALSE)</f>
        <v>8966220.9668758679</v>
      </c>
      <c r="G105">
        <f t="shared" si="9"/>
        <v>2.3881697493224952</v>
      </c>
      <c r="H105">
        <f t="shared" si="10"/>
        <v>341.46341463414706</v>
      </c>
      <c r="I105">
        <f t="shared" si="12"/>
        <v>0.29700000000000004</v>
      </c>
      <c r="J105">
        <f t="shared" si="13"/>
        <v>3984.3356027195127</v>
      </c>
      <c r="K105">
        <f t="shared" si="14"/>
        <v>-21722658.302528616</v>
      </c>
      <c r="L105">
        <f t="shared" si="17"/>
        <v>4330.8511579892393</v>
      </c>
      <c r="M105">
        <f>2*$P$1*VLOOKUP(E104,Gearing!$B$3:$D$7,3)+B103</f>
        <v>3843.3866570536616</v>
      </c>
      <c r="N105">
        <f>2*B104-B103+Misc!$B$6*$P$1^2</f>
        <v>3989.526339974545</v>
      </c>
    </row>
    <row r="106" spans="1:14" x14ac:dyDescent="0.25">
      <c r="A106">
        <f t="shared" si="11"/>
        <v>25.75</v>
      </c>
      <c r="B106">
        <f>MIN((-J105+SQRT(J105^2-4*I105*K105))/2/I105,2*$P$1*VLOOKUP(E105,Gearing!$B$3:$D$7,3,TRUE)+B104)</f>
        <v>3954.5467934836156</v>
      </c>
      <c r="C106">
        <f t="shared" si="15"/>
        <v>152.6478048780491</v>
      </c>
      <c r="D106">
        <f t="shared" si="16"/>
        <v>-2335.9419267341364</v>
      </c>
      <c r="E106">
        <f>MIN(VLOOKUP(C105+0.01,Gearing!$A$2:$G$7,2,TRUE)+1,5)</f>
        <v>5</v>
      </c>
      <c r="F106">
        <f>Misc!$B$4*Misc!$B$5/Misc!$B$2*VLOOKUP(E106,Gearing!$B$2:$G$7,5,FALSE)</f>
        <v>8966220.9668758679</v>
      </c>
      <c r="G106">
        <f t="shared" si="9"/>
        <v>2.4572414558252405</v>
      </c>
      <c r="H106">
        <f t="shared" si="10"/>
        <v>341.46341463414706</v>
      </c>
      <c r="I106">
        <f t="shared" si="12"/>
        <v>0.29700000000000004</v>
      </c>
      <c r="J106">
        <f t="shared" si="13"/>
        <v>4005.0283257101246</v>
      </c>
      <c r="K106">
        <f t="shared" si="14"/>
        <v>-23419548.981316909</v>
      </c>
      <c r="L106">
        <f t="shared" si="17"/>
        <v>4161.2483444616255</v>
      </c>
      <c r="M106">
        <f>2*$P$1*VLOOKUP(E105,Gearing!$B$3:$D$7,3)+B104</f>
        <v>3954.5467934836156</v>
      </c>
      <c r="N106">
        <f>2*B105-B104+Misc!$B$6*$P$1^2</f>
        <v>3808.6937355627319</v>
      </c>
    </row>
    <row r="107" spans="1:14" x14ac:dyDescent="0.25">
      <c r="A107">
        <f t="shared" si="11"/>
        <v>26</v>
      </c>
      <c r="B107">
        <f>MIN((-J106+SQRT(J106^2-4*I106*K106))/2/I106,2*$P$1*VLOOKUP(E106,Gearing!$B$3:$D$7,3,TRUE)+B105)</f>
        <v>3919.7105594926861</v>
      </c>
      <c r="C107">
        <f t="shared" si="15"/>
        <v>152.6478048780491</v>
      </c>
      <c r="D107">
        <f t="shared" si="16"/>
        <v>2335.9419267341364</v>
      </c>
      <c r="E107">
        <f>MIN(VLOOKUP(C106+0.01,Gearing!$A$2:$G$7,2,TRUE)+1,5)</f>
        <v>5</v>
      </c>
      <c r="F107">
        <f>Misc!$B$4*Misc!$B$5/Misc!$B$2*VLOOKUP(E107,Gearing!$B$2:$G$7,5,FALSE)</f>
        <v>8966220.9668758679</v>
      </c>
      <c r="G107">
        <f t="shared" si="9"/>
        <v>2.4355952235772378</v>
      </c>
      <c r="H107">
        <f t="shared" si="10"/>
        <v>341.46341463414706</v>
      </c>
      <c r="I107">
        <f t="shared" si="12"/>
        <v>0.29700000000000004</v>
      </c>
      <c r="J107">
        <f t="shared" si="13"/>
        <v>3938.9992046707321</v>
      </c>
      <c r="K107">
        <f t="shared" si="14"/>
        <v>-22025028.218944103</v>
      </c>
      <c r="L107">
        <f t="shared" si="17"/>
        <v>4407.1750604282643</v>
      </c>
      <c r="M107">
        <f>2*$P$1*VLOOKUP(E106,Gearing!$B$3:$D$7,3)+B105</f>
        <v>3919.7105594926861</v>
      </c>
      <c r="N107">
        <f>2*B106-B105+Misc!$B$6*$P$1^2</f>
        <v>4065.8502424135695</v>
      </c>
    </row>
    <row r="108" spans="1:14" x14ac:dyDescent="0.25">
      <c r="A108">
        <f t="shared" si="11"/>
        <v>26.25</v>
      </c>
      <c r="B108">
        <f>MIN((-J107+SQRT(J107^2-4*I107*K107))/2/I107,2*$P$1*VLOOKUP(E107,Gearing!$B$3:$D$7,3,TRUE)+B106)</f>
        <v>4030.8706959226402</v>
      </c>
      <c r="C108">
        <f t="shared" si="15"/>
        <v>152.6478048780491</v>
      </c>
      <c r="D108">
        <f t="shared" si="16"/>
        <v>-2335.9419267341364</v>
      </c>
      <c r="E108">
        <f>MIN(VLOOKUP(C107+0.01,Gearing!$A$2:$G$7,2,TRUE)+1,5)</f>
        <v>5</v>
      </c>
      <c r="F108">
        <f>Misc!$B$4*Misc!$B$5/Misc!$B$2*VLOOKUP(E108,Gearing!$B$2:$G$7,5,FALSE)</f>
        <v>8966220.9668758679</v>
      </c>
      <c r="G108">
        <f t="shared" si="9"/>
        <v>2.5046669300799826</v>
      </c>
      <c r="H108">
        <f t="shared" si="10"/>
        <v>341.46341463414706</v>
      </c>
      <c r="I108">
        <f t="shared" si="12"/>
        <v>0.29700000000000004</v>
      </c>
      <c r="J108">
        <f t="shared" si="13"/>
        <v>3959.6919276613439</v>
      </c>
      <c r="K108">
        <f t="shared" si="14"/>
        <v>-23723498.247103132</v>
      </c>
      <c r="L108">
        <f t="shared" si="17"/>
        <v>4237.5722469006505</v>
      </c>
      <c r="M108">
        <f>2*$P$1*VLOOKUP(E107,Gearing!$B$3:$D$7,3)+B106</f>
        <v>4030.8706959226402</v>
      </c>
      <c r="N108">
        <f>2*B107-B106+Misc!$B$6*$P$1^2</f>
        <v>3885.0176380017565</v>
      </c>
    </row>
    <row r="109" spans="1:14" x14ac:dyDescent="0.25">
      <c r="A109">
        <f t="shared" si="11"/>
        <v>26.5</v>
      </c>
      <c r="B109">
        <f>MIN((-J108+SQRT(J108^2-4*I108*K108))/2/I108,2*$P$1*VLOOKUP(E108,Gearing!$B$3:$D$7,3,TRUE)+B107)</f>
        <v>3996.0344619317107</v>
      </c>
      <c r="C109">
        <f t="shared" si="15"/>
        <v>152.64780487804819</v>
      </c>
      <c r="D109">
        <f t="shared" si="16"/>
        <v>2335.9419267341291</v>
      </c>
      <c r="E109">
        <f>MIN(VLOOKUP(C108+0.01,Gearing!$A$2:$G$7,2,TRUE)+1,5)</f>
        <v>5</v>
      </c>
      <c r="F109">
        <f>Misc!$B$4*Misc!$B$5/Misc!$B$2*VLOOKUP(E109,Gearing!$B$2:$G$7,5,FALSE)</f>
        <v>8966220.9668758679</v>
      </c>
      <c r="G109">
        <f t="shared" si="9"/>
        <v>2.4830206978319804</v>
      </c>
      <c r="H109">
        <f t="shared" si="10"/>
        <v>341.46341463414501</v>
      </c>
      <c r="I109">
        <f t="shared" si="12"/>
        <v>0.29700000000000004</v>
      </c>
      <c r="J109">
        <f t="shared" si="13"/>
        <v>3893.6628066219514</v>
      </c>
      <c r="K109">
        <f t="shared" si="14"/>
        <v>-22323937.884537984</v>
      </c>
      <c r="L109">
        <f t="shared" si="17"/>
        <v>4483.4989628672893</v>
      </c>
      <c r="M109">
        <f>2*$P$1*VLOOKUP(E108,Gearing!$B$3:$D$7,3)+B107</f>
        <v>3996.0344619317107</v>
      </c>
      <c r="N109">
        <f>2*B108-B107+Misc!$B$6*$P$1^2</f>
        <v>4142.1741448525945</v>
      </c>
    </row>
    <row r="110" spans="1:14" x14ac:dyDescent="0.25">
      <c r="A110">
        <f t="shared" si="11"/>
        <v>26.75</v>
      </c>
      <c r="B110">
        <f>MIN((-J109+SQRT(J109^2-4*I109*K109))/2/I109,2*$P$1*VLOOKUP(E109,Gearing!$B$3:$D$7,3,TRUE)+B108)</f>
        <v>4107.1945983616642</v>
      </c>
      <c r="C110">
        <f t="shared" si="15"/>
        <v>152.6478048780491</v>
      </c>
      <c r="D110">
        <f t="shared" si="16"/>
        <v>-2335.9419267341218</v>
      </c>
      <c r="E110">
        <f>MIN(VLOOKUP(C109+0.01,Gearing!$A$2:$G$7,2,TRUE)+1,5)</f>
        <v>5</v>
      </c>
      <c r="F110">
        <f>Misc!$B$4*Misc!$B$5/Misc!$B$2*VLOOKUP(E110,Gearing!$B$2:$G$7,5,FALSE)</f>
        <v>8966220.9668758679</v>
      </c>
      <c r="G110">
        <f t="shared" si="9"/>
        <v>2.5520924043347253</v>
      </c>
      <c r="H110">
        <f t="shared" si="10"/>
        <v>341.46341463414706</v>
      </c>
      <c r="I110">
        <f t="shared" si="12"/>
        <v>0.29700000000000004</v>
      </c>
      <c r="J110">
        <f t="shared" si="13"/>
        <v>3914.3555296125637</v>
      </c>
      <c r="K110">
        <f t="shared" si="14"/>
        <v>-24023987.262067739</v>
      </c>
      <c r="L110">
        <f t="shared" si="17"/>
        <v>4313.8961493396746</v>
      </c>
      <c r="M110">
        <f>2*$P$1*VLOOKUP(E109,Gearing!$B$3:$D$7,3)+B108</f>
        <v>4107.1945983616642</v>
      </c>
      <c r="N110">
        <f>2*B109-B108+Misc!$B$6*$P$1^2</f>
        <v>3961.341540440781</v>
      </c>
    </row>
    <row r="111" spans="1:14" x14ac:dyDescent="0.25">
      <c r="A111">
        <f t="shared" si="11"/>
        <v>27</v>
      </c>
      <c r="B111">
        <f>MIN((-J110+SQRT(J110^2-4*I110*K110))/2/I110,2*$P$1*VLOOKUP(E110,Gearing!$B$3:$D$7,3,TRUE)+B109)</f>
        <v>4072.3583643707352</v>
      </c>
      <c r="C111">
        <f t="shared" si="15"/>
        <v>152.64780487804819</v>
      </c>
      <c r="D111">
        <f t="shared" si="16"/>
        <v>2335.9419267341145</v>
      </c>
      <c r="E111">
        <f>MIN(VLOOKUP(C110+0.01,Gearing!$A$2:$G$7,2,TRUE)+1,5)</f>
        <v>5</v>
      </c>
      <c r="F111">
        <f>Misc!$B$4*Misc!$B$5/Misc!$B$2*VLOOKUP(E111,Gearing!$B$2:$G$7,5,FALSE)</f>
        <v>8966220.9668758679</v>
      </c>
      <c r="G111">
        <f t="shared" si="9"/>
        <v>2.5304461720867231</v>
      </c>
      <c r="H111">
        <f t="shared" si="10"/>
        <v>341.46341463414501</v>
      </c>
      <c r="I111">
        <f t="shared" si="12"/>
        <v>0.29700000000000004</v>
      </c>
      <c r="J111">
        <f t="shared" si="13"/>
        <v>3848.3264085731712</v>
      </c>
      <c r="K111">
        <f t="shared" si="14"/>
        <v>-22619387.299310252</v>
      </c>
      <c r="L111">
        <f t="shared" si="17"/>
        <v>4559.8228653063125</v>
      </c>
      <c r="M111">
        <f>2*$P$1*VLOOKUP(E110,Gearing!$B$3:$D$7,3)+B109</f>
        <v>4072.3583643707352</v>
      </c>
      <c r="N111">
        <f>2*B110-B109+Misc!$B$6*$P$1^2</f>
        <v>4218.4980472916177</v>
      </c>
    </row>
    <row r="112" spans="1:14" x14ac:dyDescent="0.25">
      <c r="A112">
        <f t="shared" si="11"/>
        <v>27.25</v>
      </c>
      <c r="B112">
        <f>MIN((-J111+SQRT(J111^2-4*I111*K111))/2/I111,2*$P$1*VLOOKUP(E111,Gearing!$B$3:$D$7,3,TRUE)+B110)</f>
        <v>4183.5185008006883</v>
      </c>
      <c r="C112">
        <f t="shared" si="15"/>
        <v>152.64780487804819</v>
      </c>
      <c r="D112">
        <f t="shared" si="16"/>
        <v>-2335.9419267341145</v>
      </c>
      <c r="E112">
        <f>MIN(VLOOKUP(C111+0.01,Gearing!$A$2:$G$7,2,TRUE)+1,5)</f>
        <v>5</v>
      </c>
      <c r="F112">
        <f>Misc!$B$4*Misc!$B$5/Misc!$B$2*VLOOKUP(E112,Gearing!$B$2:$G$7,5,FALSE)</f>
        <v>8966220.9668758679</v>
      </c>
      <c r="G112">
        <f t="shared" si="9"/>
        <v>2.5995178785894675</v>
      </c>
      <c r="H112">
        <f t="shared" si="10"/>
        <v>341.46341463414501</v>
      </c>
      <c r="I112">
        <f t="shared" si="12"/>
        <v>0.29700000000000004</v>
      </c>
      <c r="J112">
        <f t="shared" si="13"/>
        <v>3869.019131563783</v>
      </c>
      <c r="K112">
        <f t="shared" si="14"/>
        <v>-24321016.026210733</v>
      </c>
      <c r="L112">
        <f t="shared" si="17"/>
        <v>4390.2200517786987</v>
      </c>
      <c r="M112">
        <f>2*$P$1*VLOOKUP(E111,Gearing!$B$3:$D$7,3)+B110</f>
        <v>4183.5185008006883</v>
      </c>
      <c r="N112">
        <f>2*B111-B110+Misc!$B$6*$P$1^2</f>
        <v>4037.6654428798061</v>
      </c>
    </row>
    <row r="113" spans="1:14" x14ac:dyDescent="0.25">
      <c r="A113">
        <f t="shared" si="11"/>
        <v>27.5</v>
      </c>
      <c r="B113">
        <f>MIN((-J112+SQRT(J112^2-4*I112*K112))/2/I112,2*$P$1*VLOOKUP(E112,Gearing!$B$3:$D$7,3,TRUE)+B111)</f>
        <v>4148.6822668097593</v>
      </c>
      <c r="C113">
        <f t="shared" si="15"/>
        <v>152.64780487804819</v>
      </c>
      <c r="D113">
        <f t="shared" si="16"/>
        <v>2335.9419267341145</v>
      </c>
      <c r="E113">
        <f>MIN(VLOOKUP(C112+0.01,Gearing!$A$2:$G$7,2,TRUE)+1,5)</f>
        <v>5</v>
      </c>
      <c r="F113">
        <f>Misc!$B$4*Misc!$B$5/Misc!$B$2*VLOOKUP(E113,Gearing!$B$2:$G$7,5,FALSE)</f>
        <v>8966220.9668758679</v>
      </c>
      <c r="G113">
        <f t="shared" si="9"/>
        <v>2.5778716463414653</v>
      </c>
      <c r="H113">
        <f t="shared" si="10"/>
        <v>341.46341463414501</v>
      </c>
      <c r="I113">
        <f t="shared" si="12"/>
        <v>0.29700000000000004</v>
      </c>
      <c r="J113">
        <f t="shared" si="13"/>
        <v>3802.990010524391</v>
      </c>
      <c r="K113">
        <f t="shared" si="14"/>
        <v>-22911376.463260904</v>
      </c>
      <c r="L113">
        <f t="shared" si="17"/>
        <v>4636.1467677453356</v>
      </c>
      <c r="M113">
        <f>2*$P$1*VLOOKUP(E112,Gearing!$B$3:$D$7,3)+B111</f>
        <v>4148.6822668097593</v>
      </c>
      <c r="N113">
        <f>2*B112-B111+Misc!$B$6*$P$1^2</f>
        <v>4294.8219497306418</v>
      </c>
    </row>
    <row r="114" spans="1:14" x14ac:dyDescent="0.25">
      <c r="A114">
        <f t="shared" si="11"/>
        <v>27.75</v>
      </c>
      <c r="B114">
        <f>MIN((-J113+SQRT(J113^2-4*I113*K113))/2/I113,2*$P$1*VLOOKUP(E113,Gearing!$B$3:$D$7,3,TRUE)+B112)</f>
        <v>4259.8424032397124</v>
      </c>
      <c r="C114">
        <f t="shared" si="15"/>
        <v>152.64780487804819</v>
      </c>
      <c r="D114">
        <f t="shared" si="16"/>
        <v>-2335.9419267341145</v>
      </c>
      <c r="E114">
        <f>MIN(VLOOKUP(C113+0.01,Gearing!$A$2:$G$7,2,TRUE)+1,5)</f>
        <v>5</v>
      </c>
      <c r="F114">
        <f>Misc!$B$4*Misc!$B$5/Misc!$B$2*VLOOKUP(E114,Gearing!$B$2:$G$7,5,FALSE)</f>
        <v>8966220.9668758679</v>
      </c>
      <c r="G114">
        <f t="shared" si="9"/>
        <v>2.6469433528442101</v>
      </c>
      <c r="H114">
        <f t="shared" si="10"/>
        <v>341.46341463414501</v>
      </c>
      <c r="I114">
        <f t="shared" si="12"/>
        <v>0.29700000000000004</v>
      </c>
      <c r="J114">
        <f t="shared" si="13"/>
        <v>3823.6827335150028</v>
      </c>
      <c r="K114">
        <f t="shared" si="14"/>
        <v>-24614584.539532118</v>
      </c>
      <c r="L114">
        <f t="shared" si="17"/>
        <v>4466.5439542177228</v>
      </c>
      <c r="M114">
        <f>2*$P$1*VLOOKUP(E113,Gearing!$B$3:$D$7,3)+B112</f>
        <v>4259.8424032397124</v>
      </c>
      <c r="N114">
        <f>2*B113-B112+Misc!$B$6*$P$1^2</f>
        <v>4113.9893453188306</v>
      </c>
    </row>
    <row r="115" spans="1:14" x14ac:dyDescent="0.25">
      <c r="A115">
        <f t="shared" si="11"/>
        <v>28</v>
      </c>
      <c r="B115">
        <f>MIN((-J114+SQRT(J114^2-4*I114*K114))/2/I114,2*$P$1*VLOOKUP(E114,Gearing!$B$3:$D$7,3,TRUE)+B113)</f>
        <v>4225.0061692487834</v>
      </c>
      <c r="C115">
        <f t="shared" si="15"/>
        <v>152.64780487804819</v>
      </c>
      <c r="D115">
        <f t="shared" si="16"/>
        <v>2335.9419267341145</v>
      </c>
      <c r="E115">
        <f>MIN(VLOOKUP(C114+0.01,Gearing!$A$2:$G$7,2,TRUE)+1,5)</f>
        <v>5</v>
      </c>
      <c r="F115">
        <f>Misc!$B$4*Misc!$B$5/Misc!$B$2*VLOOKUP(E115,Gearing!$B$2:$G$7,5,FALSE)</f>
        <v>8966220.9668758679</v>
      </c>
      <c r="G115">
        <f t="shared" si="9"/>
        <v>2.6252971205962079</v>
      </c>
      <c r="H115">
        <f t="shared" si="10"/>
        <v>341.46341463414501</v>
      </c>
      <c r="I115">
        <f t="shared" si="12"/>
        <v>0.29700000000000004</v>
      </c>
      <c r="J115">
        <f t="shared" si="13"/>
        <v>3757.6536124756103</v>
      </c>
      <c r="K115">
        <f t="shared" si="14"/>
        <v>-23199905.376389943</v>
      </c>
      <c r="L115">
        <f t="shared" si="17"/>
        <v>4712.4706701843597</v>
      </c>
      <c r="M115">
        <f>2*$P$1*VLOOKUP(E114,Gearing!$B$3:$D$7,3)+B113</f>
        <v>4225.0061692487834</v>
      </c>
      <c r="N115">
        <f>2*B114-B113+Misc!$B$6*$P$1^2</f>
        <v>4371.1458521696659</v>
      </c>
    </row>
    <row r="116" spans="1:14" x14ac:dyDescent="0.25">
      <c r="A116">
        <f t="shared" si="11"/>
        <v>28.25</v>
      </c>
      <c r="B116">
        <f>MIN((-J115+SQRT(J115^2-4*I115*K115))/2/I115,2*$P$1*VLOOKUP(E115,Gearing!$B$3:$D$7,3,TRUE)+B114)</f>
        <v>4336.1663056787365</v>
      </c>
      <c r="C116">
        <f t="shared" si="15"/>
        <v>152.64780487804819</v>
      </c>
      <c r="D116">
        <f t="shared" si="16"/>
        <v>-2335.9419267341145</v>
      </c>
      <c r="E116">
        <f>MIN(VLOOKUP(C115+0.01,Gearing!$A$2:$G$7,2,TRUE)+1,5)</f>
        <v>5</v>
      </c>
      <c r="F116">
        <f>Misc!$B$4*Misc!$B$5/Misc!$B$2*VLOOKUP(E116,Gearing!$B$2:$G$7,5,FALSE)</f>
        <v>8966220.9668758679</v>
      </c>
      <c r="G116">
        <f t="shared" si="9"/>
        <v>2.6943688270989528</v>
      </c>
      <c r="H116">
        <f t="shared" si="10"/>
        <v>341.46341463414501</v>
      </c>
      <c r="I116">
        <f t="shared" si="12"/>
        <v>0.29700000000000004</v>
      </c>
      <c r="J116">
        <f t="shared" si="13"/>
        <v>3778.3463354662222</v>
      </c>
      <c r="K116">
        <f t="shared" si="14"/>
        <v>-24904692.802031893</v>
      </c>
      <c r="L116">
        <f t="shared" si="17"/>
        <v>4542.8678566567478</v>
      </c>
      <c r="M116">
        <f>2*$P$1*VLOOKUP(E115,Gearing!$B$3:$D$7,3)+B114</f>
        <v>4336.1663056787365</v>
      </c>
      <c r="N116">
        <f>2*B115-B114+Misc!$B$6*$P$1^2</f>
        <v>4190.3132477578547</v>
      </c>
    </row>
    <row r="117" spans="1:14" x14ac:dyDescent="0.25">
      <c r="A117">
        <f t="shared" si="11"/>
        <v>28.5</v>
      </c>
      <c r="B117">
        <f>MIN((-J116+SQRT(J116^2-4*I116*K116))/2/I116,2*$P$1*VLOOKUP(E116,Gearing!$B$3:$D$7,3,TRUE)+B115)</f>
        <v>4301.3300716878075</v>
      </c>
      <c r="C117">
        <f t="shared" si="15"/>
        <v>152.64780487804819</v>
      </c>
      <c r="D117">
        <f t="shared" si="16"/>
        <v>2335.9419267341145</v>
      </c>
      <c r="E117">
        <f>MIN(VLOOKUP(C116+0.01,Gearing!$A$2:$G$7,2,TRUE)+1,5)</f>
        <v>5</v>
      </c>
      <c r="F117">
        <f>Misc!$B$4*Misc!$B$5/Misc!$B$2*VLOOKUP(E117,Gearing!$B$2:$G$7,5,FALSE)</f>
        <v>8966220.9668758679</v>
      </c>
      <c r="G117">
        <f t="shared" si="9"/>
        <v>2.6727225948509505</v>
      </c>
      <c r="H117">
        <f t="shared" si="10"/>
        <v>341.46341463414501</v>
      </c>
      <c r="I117">
        <f t="shared" si="12"/>
        <v>0.29700000000000004</v>
      </c>
      <c r="J117">
        <f t="shared" si="13"/>
        <v>3712.3172144268301</v>
      </c>
      <c r="K117">
        <f t="shared" si="14"/>
        <v>-23484974.038697373</v>
      </c>
      <c r="L117">
        <f t="shared" si="17"/>
        <v>4788.7945726233847</v>
      </c>
      <c r="M117">
        <f>2*$P$1*VLOOKUP(E116,Gearing!$B$3:$D$7,3)+B115</f>
        <v>4301.3300716878075</v>
      </c>
      <c r="N117">
        <f>2*B116-B115+Misc!$B$6*$P$1^2</f>
        <v>4447.46975460869</v>
      </c>
    </row>
    <row r="118" spans="1:14" x14ac:dyDescent="0.25">
      <c r="A118">
        <f t="shared" si="11"/>
        <v>28.75</v>
      </c>
      <c r="B118">
        <f>MIN((-J117+SQRT(J117^2-4*I117*K117))/2/I117,2*$P$1*VLOOKUP(E117,Gearing!$B$3:$D$7,3,TRUE)+B116)</f>
        <v>4412.4902081177606</v>
      </c>
      <c r="C118">
        <f t="shared" si="15"/>
        <v>152.64780487804819</v>
      </c>
      <c r="D118">
        <f t="shared" si="16"/>
        <v>-2335.9419267341145</v>
      </c>
      <c r="E118">
        <f>MIN(VLOOKUP(C117+0.01,Gearing!$A$2:$G$7,2,TRUE)+1,5)</f>
        <v>5</v>
      </c>
      <c r="F118">
        <f>Misc!$B$4*Misc!$B$5/Misc!$B$2*VLOOKUP(E118,Gearing!$B$2:$G$7,5,FALSE)</f>
        <v>8966220.9668758679</v>
      </c>
      <c r="G118">
        <f t="shared" si="9"/>
        <v>2.741794301353695</v>
      </c>
      <c r="H118">
        <f t="shared" si="10"/>
        <v>341.46341463414501</v>
      </c>
      <c r="I118">
        <f t="shared" si="12"/>
        <v>0.29700000000000004</v>
      </c>
      <c r="J118">
        <f t="shared" si="13"/>
        <v>3733.009937417442</v>
      </c>
      <c r="K118">
        <f t="shared" si="14"/>
        <v>-25191340.813710056</v>
      </c>
      <c r="L118">
        <f t="shared" si="17"/>
        <v>4619.191759095771</v>
      </c>
      <c r="M118">
        <f>2*$P$1*VLOOKUP(E117,Gearing!$B$3:$D$7,3)+B116</f>
        <v>4412.4902081177606</v>
      </c>
      <c r="N118">
        <f>2*B117-B116+Misc!$B$6*$P$1^2</f>
        <v>4266.6371501968788</v>
      </c>
    </row>
    <row r="119" spans="1:14" x14ac:dyDescent="0.25">
      <c r="A119">
        <f t="shared" si="11"/>
        <v>29</v>
      </c>
      <c r="B119">
        <f>MIN((-J118+SQRT(J118^2-4*I118*K118))/2/I118,2*$P$1*VLOOKUP(E118,Gearing!$B$3:$D$7,3,TRUE)+B117)</f>
        <v>4377.6539741268316</v>
      </c>
      <c r="C119">
        <f t="shared" si="15"/>
        <v>152.64780487804819</v>
      </c>
      <c r="D119">
        <f t="shared" si="16"/>
        <v>2335.9419267341145</v>
      </c>
      <c r="E119">
        <f>MIN(VLOOKUP(C118+0.01,Gearing!$A$2:$G$7,2,TRUE)+1,5)</f>
        <v>5</v>
      </c>
      <c r="F119">
        <f>Misc!$B$4*Misc!$B$5/Misc!$B$2*VLOOKUP(E119,Gearing!$B$2:$G$7,5,FALSE)</f>
        <v>8966220.9668758679</v>
      </c>
      <c r="G119">
        <f t="shared" si="9"/>
        <v>2.7201480691056923</v>
      </c>
      <c r="H119">
        <f t="shared" si="10"/>
        <v>341.46341463414501</v>
      </c>
      <c r="I119">
        <f t="shared" si="12"/>
        <v>0.29700000000000004</v>
      </c>
      <c r="J119">
        <f t="shared" si="13"/>
        <v>3666.9808163780499</v>
      </c>
      <c r="K119">
        <f t="shared" si="14"/>
        <v>-23766582.45018319</v>
      </c>
      <c r="L119">
        <f t="shared" si="17"/>
        <v>4865.1184750624088</v>
      </c>
      <c r="M119">
        <f>2*$P$1*VLOOKUP(E118,Gearing!$B$3:$D$7,3)+B117</f>
        <v>4377.6539741268316</v>
      </c>
      <c r="N119">
        <f>2*B118-B117+Misc!$B$6*$P$1^2</f>
        <v>4523.7936570477141</v>
      </c>
    </row>
    <row r="120" spans="1:14" x14ac:dyDescent="0.25">
      <c r="A120">
        <f t="shared" si="11"/>
        <v>29.25</v>
      </c>
      <c r="B120">
        <f>MIN((-J119+SQRT(J119^2-4*I119*K119))/2/I119,2*$P$1*VLOOKUP(E119,Gearing!$B$3:$D$7,3,TRUE)+B118)</f>
        <v>4488.8141105567847</v>
      </c>
      <c r="C120">
        <f t="shared" si="15"/>
        <v>152.64780487804819</v>
      </c>
      <c r="D120">
        <f t="shared" si="16"/>
        <v>-2335.9419267341145</v>
      </c>
      <c r="E120">
        <f>MIN(VLOOKUP(C119+0.01,Gearing!$A$2:$G$7,2,TRUE)+1,5)</f>
        <v>5</v>
      </c>
      <c r="F120">
        <f>Misc!$B$4*Misc!$B$5/Misc!$B$2*VLOOKUP(E120,Gearing!$B$2:$G$7,5,FALSE)</f>
        <v>8966220.9668758679</v>
      </c>
      <c r="G120">
        <f t="shared" si="9"/>
        <v>2.7892197756084371</v>
      </c>
      <c r="H120">
        <f t="shared" si="10"/>
        <v>341.46341463414501</v>
      </c>
      <c r="I120">
        <f t="shared" si="12"/>
        <v>0.29700000000000004</v>
      </c>
      <c r="J120">
        <f t="shared" si="13"/>
        <v>3687.6735393686617</v>
      </c>
      <c r="K120">
        <f t="shared" si="14"/>
        <v>-25474528.574566606</v>
      </c>
      <c r="L120">
        <f t="shared" si="17"/>
        <v>4695.5156615347951</v>
      </c>
      <c r="M120">
        <f>2*$P$1*VLOOKUP(E119,Gearing!$B$3:$D$7,3)+B118</f>
        <v>4488.8141105567847</v>
      </c>
      <c r="N120">
        <f>2*B119-B118+Misc!$B$6*$P$1^2</f>
        <v>4342.9610526359029</v>
      </c>
    </row>
    <row r="121" spans="1:14" x14ac:dyDescent="0.25">
      <c r="A121">
        <f t="shared" si="11"/>
        <v>29.5</v>
      </c>
      <c r="B121">
        <f>MIN((-J120+SQRT(J120^2-4*I120*K120))/2/I120,2*$P$1*VLOOKUP(E120,Gearing!$B$3:$D$7,3,TRUE)+B119)</f>
        <v>4453.9778765658557</v>
      </c>
      <c r="C121">
        <f t="shared" si="15"/>
        <v>152.64780487804819</v>
      </c>
      <c r="D121">
        <f t="shared" si="16"/>
        <v>2335.9419267341145</v>
      </c>
      <c r="E121">
        <f>MIN(VLOOKUP(C120+0.01,Gearing!$A$2:$G$7,2,TRUE)+1,5)</f>
        <v>5</v>
      </c>
      <c r="F121">
        <f>Misc!$B$4*Misc!$B$5/Misc!$B$2*VLOOKUP(E121,Gearing!$B$2:$G$7,5,FALSE)</f>
        <v>8966220.9668758679</v>
      </c>
      <c r="G121">
        <f t="shared" si="9"/>
        <v>2.7675735433604349</v>
      </c>
      <c r="H121">
        <f t="shared" si="10"/>
        <v>341.46341463414501</v>
      </c>
      <c r="I121">
        <f t="shared" si="12"/>
        <v>0.29700000000000004</v>
      </c>
      <c r="J121">
        <f t="shared" si="13"/>
        <v>3621.6444183292697</v>
      </c>
      <c r="K121">
        <f t="shared" si="14"/>
        <v>-24044730.610847395</v>
      </c>
      <c r="L121">
        <f t="shared" si="17"/>
        <v>4941.442377501432</v>
      </c>
      <c r="M121">
        <f>2*$P$1*VLOOKUP(E120,Gearing!$B$3:$D$7,3)+B119</f>
        <v>4453.9778765658557</v>
      </c>
      <c r="N121">
        <f>2*B120-B119+Misc!$B$6*$P$1^2</f>
        <v>4600.1175594867382</v>
      </c>
    </row>
    <row r="122" spans="1:14" x14ac:dyDescent="0.25">
      <c r="A122">
        <f t="shared" si="11"/>
        <v>29.75</v>
      </c>
      <c r="B122">
        <f>MIN((-J121+SQRT(J121^2-4*I121*K121))/2/I121,2*$P$1*VLOOKUP(E121,Gearing!$B$3:$D$7,3,TRUE)+B120)</f>
        <v>4565.1380129958088</v>
      </c>
      <c r="C122">
        <f t="shared" si="15"/>
        <v>152.64780487804819</v>
      </c>
      <c r="D122">
        <f t="shared" si="16"/>
        <v>-2335.9419267341145</v>
      </c>
      <c r="E122">
        <f>MIN(VLOOKUP(C121+0.01,Gearing!$A$2:$G$7,2,TRUE)+1,5)</f>
        <v>5</v>
      </c>
      <c r="F122">
        <f>Misc!$B$4*Misc!$B$5/Misc!$B$2*VLOOKUP(E122,Gearing!$B$2:$G$7,5,FALSE)</f>
        <v>8966220.9668758679</v>
      </c>
      <c r="G122">
        <f t="shared" si="9"/>
        <v>2.8366452498631793</v>
      </c>
      <c r="H122">
        <f t="shared" si="10"/>
        <v>341.46341463414501</v>
      </c>
      <c r="I122">
        <f t="shared" si="12"/>
        <v>0.29700000000000004</v>
      </c>
      <c r="J122">
        <f t="shared" si="13"/>
        <v>3642.3371413198815</v>
      </c>
      <c r="K122">
        <f t="shared" si="14"/>
        <v>-25754256.084601548</v>
      </c>
      <c r="L122">
        <f t="shared" si="17"/>
        <v>4771.8395639738192</v>
      </c>
      <c r="M122">
        <f>2*$P$1*VLOOKUP(E121,Gearing!$B$3:$D$7,3)+B120</f>
        <v>4565.1380129958088</v>
      </c>
      <c r="N122">
        <f>2*B121-B120+Misc!$B$6*$P$1^2</f>
        <v>4419.284955074927</v>
      </c>
    </row>
    <row r="123" spans="1:14" x14ac:dyDescent="0.25">
      <c r="A123">
        <f t="shared" si="11"/>
        <v>30</v>
      </c>
      <c r="B123">
        <f>MIN((-J122+SQRT(J122^2-4*I122*K122))/2/I122,2*$P$1*VLOOKUP(E122,Gearing!$B$3:$D$7,3,TRUE)+B121)</f>
        <v>4530.3017790048798</v>
      </c>
      <c r="C123">
        <f t="shared" si="15"/>
        <v>152.64780487804819</v>
      </c>
      <c r="D123">
        <f t="shared" si="16"/>
        <v>2335.9419267341145</v>
      </c>
      <c r="E123">
        <f>MIN(VLOOKUP(C122+0.01,Gearing!$A$2:$G$7,2,TRUE)+1,5)</f>
        <v>5</v>
      </c>
      <c r="F123">
        <f>Misc!$B$4*Misc!$B$5/Misc!$B$2*VLOOKUP(E123,Gearing!$B$2:$G$7,5,FALSE)</f>
        <v>8966220.9668758679</v>
      </c>
      <c r="G123">
        <f t="shared" si="9"/>
        <v>2.8149990176151771</v>
      </c>
      <c r="H123">
        <f t="shared" si="10"/>
        <v>341.46341463414501</v>
      </c>
      <c r="I123">
        <f t="shared" si="12"/>
        <v>0.29700000000000004</v>
      </c>
      <c r="J123">
        <f t="shared" si="13"/>
        <v>3576.308020280489</v>
      </c>
      <c r="K123">
        <f t="shared" si="14"/>
        <v>-24319418.52068999</v>
      </c>
      <c r="L123">
        <f t="shared" si="17"/>
        <v>5017.7662799404579</v>
      </c>
      <c r="M123">
        <f>2*$P$1*VLOOKUP(E122,Gearing!$B$3:$D$7,3)+B121</f>
        <v>4530.3017790048798</v>
      </c>
      <c r="N123">
        <f>2*B122-B121+Misc!$B$6*$P$1^2</f>
        <v>4676.4414619257623</v>
      </c>
    </row>
    <row r="124" spans="1:14" x14ac:dyDescent="0.25">
      <c r="A124">
        <f t="shared" si="11"/>
        <v>30.25</v>
      </c>
      <c r="B124">
        <f>MIN((-J123+SQRT(J123^2-4*I123*K123))/2/I123,2*$P$1*VLOOKUP(E123,Gearing!$B$3:$D$7,3,TRUE)+B122)</f>
        <v>4641.4619154348329</v>
      </c>
      <c r="C124">
        <f t="shared" si="15"/>
        <v>152.64780487804819</v>
      </c>
      <c r="D124">
        <f t="shared" si="16"/>
        <v>-2335.9419267341145</v>
      </c>
      <c r="E124">
        <f>MIN(VLOOKUP(C123+0.01,Gearing!$A$2:$G$7,2,TRUE)+1,5)</f>
        <v>5</v>
      </c>
      <c r="F124">
        <f>Misc!$B$4*Misc!$B$5/Misc!$B$2*VLOOKUP(E124,Gearing!$B$2:$G$7,5,FALSE)</f>
        <v>8966220.9668758679</v>
      </c>
      <c r="G124">
        <f t="shared" si="9"/>
        <v>2.884070724117922</v>
      </c>
      <c r="H124">
        <f t="shared" si="10"/>
        <v>341.46341463414501</v>
      </c>
      <c r="I124">
        <f t="shared" si="12"/>
        <v>0.29700000000000004</v>
      </c>
      <c r="J124">
        <f t="shared" si="13"/>
        <v>3597.0007432711009</v>
      </c>
      <c r="K124">
        <f t="shared" si="14"/>
        <v>-26030523.343814868</v>
      </c>
      <c r="L124">
        <f t="shared" si="17"/>
        <v>4848.1634664128442</v>
      </c>
      <c r="M124">
        <f>2*$P$1*VLOOKUP(E123,Gearing!$B$3:$D$7,3)+B122</f>
        <v>4641.4619154348329</v>
      </c>
      <c r="N124">
        <f>2*B123-B122+Misc!$B$6*$P$1^2</f>
        <v>4495.6088575139511</v>
      </c>
    </row>
    <row r="125" spans="1:14" x14ac:dyDescent="0.25">
      <c r="A125">
        <f t="shared" si="11"/>
        <v>30.5</v>
      </c>
      <c r="B125">
        <f>MIN((-J124+SQRT(J124^2-4*I124*K124))/2/I124,2*$P$1*VLOOKUP(E124,Gearing!$B$3:$D$7,3,TRUE)+B123)</f>
        <v>4606.6256814439039</v>
      </c>
      <c r="C125">
        <f t="shared" si="15"/>
        <v>152.64780487804819</v>
      </c>
      <c r="D125">
        <f t="shared" si="16"/>
        <v>2335.9419267341145</v>
      </c>
      <c r="E125">
        <f>MIN(VLOOKUP(C124+0.01,Gearing!$A$2:$G$7,2,TRUE)+1,5)</f>
        <v>5</v>
      </c>
      <c r="F125">
        <f>Misc!$B$4*Misc!$B$5/Misc!$B$2*VLOOKUP(E125,Gearing!$B$2:$G$7,5,FALSE)</f>
        <v>8966220.9668758679</v>
      </c>
      <c r="G125">
        <f t="shared" si="9"/>
        <v>2.8624244918699198</v>
      </c>
      <c r="H125">
        <f t="shared" si="10"/>
        <v>341.46341463414501</v>
      </c>
      <c r="I125">
        <f t="shared" si="12"/>
        <v>0.29700000000000004</v>
      </c>
      <c r="J125">
        <f t="shared" si="13"/>
        <v>3530.9716222317088</v>
      </c>
      <c r="K125">
        <f t="shared" si="14"/>
        <v>-24590646.179710973</v>
      </c>
      <c r="L125">
        <f t="shared" si="17"/>
        <v>5094.0901823794793</v>
      </c>
      <c r="M125">
        <f>2*$P$1*VLOOKUP(E124,Gearing!$B$3:$D$7,3)+B123</f>
        <v>4606.6256814439039</v>
      </c>
      <c r="N125">
        <f>2*B124-B123+Misc!$B$6*$P$1^2</f>
        <v>4752.7653643647864</v>
      </c>
    </row>
    <row r="126" spans="1:14" x14ac:dyDescent="0.25">
      <c r="A126">
        <f t="shared" si="11"/>
        <v>30.75</v>
      </c>
      <c r="B126">
        <f>MIN((-J125+SQRT(J125^2-4*I125*K125))/2/I125,2*$P$1*VLOOKUP(E125,Gearing!$B$3:$D$7,3,TRUE)+B124)</f>
        <v>4717.785817873857</v>
      </c>
      <c r="C126">
        <f t="shared" si="15"/>
        <v>152.64780487804819</v>
      </c>
      <c r="D126">
        <f t="shared" si="16"/>
        <v>-2335.9419267341145</v>
      </c>
      <c r="E126">
        <f>MIN(VLOOKUP(C125+0.01,Gearing!$A$2:$G$7,2,TRUE)+1,5)</f>
        <v>5</v>
      </c>
      <c r="F126">
        <f>Misc!$B$4*Misc!$B$5/Misc!$B$2*VLOOKUP(E126,Gearing!$B$2:$G$7,5,FALSE)</f>
        <v>8966220.9668758679</v>
      </c>
      <c r="G126">
        <f t="shared" si="9"/>
        <v>2.9314961983726642</v>
      </c>
      <c r="H126">
        <f t="shared" si="10"/>
        <v>341.46341463414501</v>
      </c>
      <c r="I126">
        <f t="shared" si="12"/>
        <v>0.29700000000000004</v>
      </c>
      <c r="J126">
        <f t="shared" si="13"/>
        <v>3551.6643452223207</v>
      </c>
      <c r="K126">
        <f t="shared" si="14"/>
        <v>-26303330.352206584</v>
      </c>
      <c r="L126">
        <f t="shared" si="17"/>
        <v>4924.4873688518674</v>
      </c>
      <c r="M126">
        <f>2*$P$1*VLOOKUP(E125,Gearing!$B$3:$D$7,3)+B124</f>
        <v>4717.785817873857</v>
      </c>
      <c r="N126">
        <f>2*B125-B124+Misc!$B$6*$P$1^2</f>
        <v>4571.9327599529752</v>
      </c>
    </row>
    <row r="127" spans="1:14" x14ac:dyDescent="0.25">
      <c r="A127">
        <f t="shared" si="11"/>
        <v>31</v>
      </c>
      <c r="B127">
        <f>MIN((-J126+SQRT(J126^2-4*I126*K126))/2/I126,2*$P$1*VLOOKUP(E126,Gearing!$B$3:$D$7,3,TRUE)+B125)</f>
        <v>4682.949583882928</v>
      </c>
      <c r="C127">
        <f t="shared" si="15"/>
        <v>152.64780487804819</v>
      </c>
      <c r="D127">
        <f t="shared" si="16"/>
        <v>2335.9419267341145</v>
      </c>
      <c r="E127">
        <f>MIN(VLOOKUP(C126+0.01,Gearing!$A$2:$G$7,2,TRUE)+1,5)</f>
        <v>5</v>
      </c>
      <c r="F127">
        <f>Misc!$B$4*Misc!$B$5/Misc!$B$2*VLOOKUP(E127,Gearing!$B$2:$G$7,5,FALSE)</f>
        <v>8966220.9668758679</v>
      </c>
      <c r="G127">
        <f t="shared" si="9"/>
        <v>2.909849966124662</v>
      </c>
      <c r="H127">
        <f t="shared" si="10"/>
        <v>341.46341463414501</v>
      </c>
      <c r="I127">
        <f t="shared" si="12"/>
        <v>0.29700000000000004</v>
      </c>
      <c r="J127">
        <f t="shared" si="13"/>
        <v>3485.6352241829286</v>
      </c>
      <c r="K127">
        <f t="shared" si="14"/>
        <v>-24858413.587910339</v>
      </c>
      <c r="L127">
        <f t="shared" si="17"/>
        <v>5170.4140848185052</v>
      </c>
      <c r="M127">
        <f>2*$P$1*VLOOKUP(E126,Gearing!$B$3:$D$7,3)+B125</f>
        <v>4682.949583882928</v>
      </c>
      <c r="N127">
        <f>2*B126-B125+Misc!$B$6*$P$1^2</f>
        <v>4829.0892668038105</v>
      </c>
    </row>
    <row r="128" spans="1:14" x14ac:dyDescent="0.25">
      <c r="A128">
        <f t="shared" si="11"/>
        <v>31.25</v>
      </c>
      <c r="B128">
        <f>MIN((-J127+SQRT(J127^2-4*I127*K127))/2/I127,2*$P$1*VLOOKUP(E127,Gearing!$B$3:$D$7,3,TRUE)+B126)</f>
        <v>4794.1097203128811</v>
      </c>
      <c r="C128">
        <f t="shared" si="15"/>
        <v>152.64780487804819</v>
      </c>
      <c r="D128">
        <f t="shared" si="16"/>
        <v>-2335.9419267341145</v>
      </c>
      <c r="E128">
        <f>MIN(VLOOKUP(C127+0.01,Gearing!$A$2:$G$7,2,TRUE)+1,5)</f>
        <v>5</v>
      </c>
      <c r="F128">
        <f>Misc!$B$4*Misc!$B$5/Misc!$B$2*VLOOKUP(E128,Gearing!$B$2:$G$7,5,FALSE)</f>
        <v>8966220.9668758679</v>
      </c>
      <c r="G128">
        <f t="shared" si="9"/>
        <v>2.9789216726274068</v>
      </c>
      <c r="H128">
        <f t="shared" si="10"/>
        <v>341.46341463414501</v>
      </c>
      <c r="I128">
        <f t="shared" si="12"/>
        <v>0.29700000000000004</v>
      </c>
      <c r="J128">
        <f t="shared" si="13"/>
        <v>3506.3279471735405</v>
      </c>
      <c r="K128">
        <f t="shared" si="14"/>
        <v>-26572677.109776691</v>
      </c>
      <c r="L128">
        <f t="shared" si="17"/>
        <v>5000.8112712908915</v>
      </c>
      <c r="M128">
        <f>2*$P$1*VLOOKUP(E127,Gearing!$B$3:$D$7,3)+B126</f>
        <v>4794.1097203128811</v>
      </c>
      <c r="N128">
        <f>2*B127-B126+Misc!$B$6*$P$1^2</f>
        <v>4648.2566623919993</v>
      </c>
    </row>
    <row r="129" spans="1:14" x14ac:dyDescent="0.25">
      <c r="A129">
        <f t="shared" si="11"/>
        <v>31.5</v>
      </c>
      <c r="B129">
        <f>MIN((-J128+SQRT(J128^2-4*I128*K128))/2/I128,2*$P$1*VLOOKUP(E128,Gearing!$B$3:$D$7,3,TRUE)+B127)</f>
        <v>4759.2734863219521</v>
      </c>
      <c r="C129">
        <f t="shared" si="15"/>
        <v>152.64780487804819</v>
      </c>
      <c r="D129">
        <f t="shared" si="16"/>
        <v>2335.9419267341145</v>
      </c>
      <c r="E129">
        <f>MIN(VLOOKUP(C128+0.01,Gearing!$A$2:$G$7,2,TRUE)+1,5)</f>
        <v>5</v>
      </c>
      <c r="F129">
        <f>Misc!$B$4*Misc!$B$5/Misc!$B$2*VLOOKUP(E129,Gearing!$B$2:$G$7,5,FALSE)</f>
        <v>8966220.9668758679</v>
      </c>
      <c r="G129">
        <f t="shared" si="9"/>
        <v>2.9572754403794046</v>
      </c>
      <c r="H129">
        <f t="shared" si="10"/>
        <v>341.46341463414501</v>
      </c>
      <c r="I129">
        <f t="shared" si="12"/>
        <v>0.29700000000000004</v>
      </c>
      <c r="J129">
        <f t="shared" si="13"/>
        <v>3440.2988261341484</v>
      </c>
      <c r="K129">
        <f t="shared" si="14"/>
        <v>-25122720.7452881</v>
      </c>
      <c r="L129">
        <f t="shared" si="17"/>
        <v>5246.7379872575302</v>
      </c>
      <c r="M129">
        <f>2*$P$1*VLOOKUP(E128,Gearing!$B$3:$D$7,3)+B127</f>
        <v>4759.2734863219521</v>
      </c>
      <c r="N129">
        <f>2*B128-B127+Misc!$B$6*$P$1^2</f>
        <v>4905.4131692428346</v>
      </c>
    </row>
    <row r="130" spans="1:14" x14ac:dyDescent="0.25">
      <c r="A130">
        <f t="shared" si="11"/>
        <v>31.75</v>
      </c>
      <c r="B130">
        <f>MIN((-J129+SQRT(J129^2-4*I129*K129))/2/I129,2*$P$1*VLOOKUP(E129,Gearing!$B$3:$D$7,3,TRUE)+B128)</f>
        <v>4870.4336227519052</v>
      </c>
      <c r="C130">
        <f t="shared" si="15"/>
        <v>152.64780487804819</v>
      </c>
      <c r="D130">
        <f t="shared" si="16"/>
        <v>-2335.9419267341145</v>
      </c>
      <c r="E130">
        <f>MIN(VLOOKUP(C129+0.01,Gearing!$A$2:$G$7,2,TRUE)+1,5)</f>
        <v>5</v>
      </c>
      <c r="F130">
        <f>Misc!$B$4*Misc!$B$5/Misc!$B$2*VLOOKUP(E130,Gearing!$B$2:$G$7,5,FALSE)</f>
        <v>8966220.9668758679</v>
      </c>
      <c r="G130">
        <f t="shared" si="9"/>
        <v>3.026347146882149</v>
      </c>
      <c r="H130">
        <f t="shared" si="10"/>
        <v>341.46341463414501</v>
      </c>
      <c r="I130">
        <f t="shared" si="12"/>
        <v>0.29700000000000004</v>
      </c>
      <c r="J130">
        <f t="shared" si="13"/>
        <v>3460.9915491247602</v>
      </c>
      <c r="K130">
        <f t="shared" si="14"/>
        <v>-26838563.616525181</v>
      </c>
      <c r="L130">
        <f t="shared" si="17"/>
        <v>5077.1351737299156</v>
      </c>
      <c r="M130">
        <f>2*$P$1*VLOOKUP(E129,Gearing!$B$3:$D$7,3)+B128</f>
        <v>4870.4336227519052</v>
      </c>
      <c r="N130">
        <f>2*B129-B128+Misc!$B$6*$P$1^2</f>
        <v>4724.5805648310234</v>
      </c>
    </row>
    <row r="131" spans="1:14" x14ac:dyDescent="0.25">
      <c r="A131">
        <f t="shared" si="11"/>
        <v>32</v>
      </c>
      <c r="B131">
        <f>MIN((-J130+SQRT(J130^2-4*I130*K130))/2/I130,2*$P$1*VLOOKUP(E130,Gearing!$B$3:$D$7,3,TRUE)+B129)</f>
        <v>4835.5973887609762</v>
      </c>
      <c r="C131">
        <f t="shared" si="15"/>
        <v>152.64780487804819</v>
      </c>
      <c r="D131">
        <f t="shared" si="16"/>
        <v>2335.9419267341145</v>
      </c>
      <c r="E131">
        <f>MIN(VLOOKUP(C130+0.01,Gearing!$A$2:$G$7,2,TRUE)+1,5)</f>
        <v>5</v>
      </c>
      <c r="F131">
        <f>Misc!$B$4*Misc!$B$5/Misc!$B$2*VLOOKUP(E131,Gearing!$B$2:$G$7,5,FALSE)</f>
        <v>8966220.9668758679</v>
      </c>
      <c r="G131">
        <f t="shared" ref="G131:G194" si="18">CONVERT(B131,$B$1,$G$1)</f>
        <v>3.0047009146341468</v>
      </c>
      <c r="H131">
        <f t="shared" ref="H131:H194" si="19">CONVERT(C131,$C$1,$H$1)</f>
        <v>341.46341463414501</v>
      </c>
      <c r="I131">
        <f t="shared" si="12"/>
        <v>0.29700000000000004</v>
      </c>
      <c r="J131">
        <f t="shared" si="13"/>
        <v>3394.9624280853677</v>
      </c>
      <c r="K131">
        <f t="shared" si="14"/>
        <v>-25383567.651844244</v>
      </c>
      <c r="L131">
        <f t="shared" si="17"/>
        <v>5323.0618896965525</v>
      </c>
      <c r="M131">
        <f>2*$P$1*VLOOKUP(E130,Gearing!$B$3:$D$7,3)+B129</f>
        <v>4835.5973887609762</v>
      </c>
      <c r="N131">
        <f>2*B130-B129+Misc!$B$6*$P$1^2</f>
        <v>4981.7370716818587</v>
      </c>
    </row>
    <row r="132" spans="1:14" x14ac:dyDescent="0.25">
      <c r="A132">
        <f t="shared" ref="A132:A195" si="20">A131+$P$1</f>
        <v>32.25</v>
      </c>
      <c r="B132">
        <f>MIN((-J131+SQRT(J131^2-4*I131*K131))/2/I131,2*$P$1*VLOOKUP(E131,Gearing!$B$3:$D$7,3,TRUE)+B130)</f>
        <v>4946.7575251909293</v>
      </c>
      <c r="C132">
        <f t="shared" si="15"/>
        <v>152.64780487804819</v>
      </c>
      <c r="D132">
        <f t="shared" si="16"/>
        <v>-2335.9419267341145</v>
      </c>
      <c r="E132">
        <f>MIN(VLOOKUP(C131+0.01,Gearing!$A$2:$G$7,2,TRUE)+1,5)</f>
        <v>5</v>
      </c>
      <c r="F132">
        <f>Misc!$B$4*Misc!$B$5/Misc!$B$2*VLOOKUP(E132,Gearing!$B$2:$G$7,5,FALSE)</f>
        <v>8966220.9668758679</v>
      </c>
      <c r="G132">
        <f t="shared" si="18"/>
        <v>3.0737726211368916</v>
      </c>
      <c r="H132">
        <f t="shared" si="19"/>
        <v>341.46341463414501</v>
      </c>
      <c r="I132">
        <f t="shared" ref="I132:I195" si="21">$P$3</f>
        <v>0.29700000000000004</v>
      </c>
      <c r="J132">
        <f t="shared" ref="J132:J195" si="22">(4*$P$2-2*$P$3*B131)</f>
        <v>3415.6551510759796</v>
      </c>
      <c r="K132">
        <f t="shared" ref="K132:K195" si="23">4*$P$2*(B131-2*B132)+$P$3*B131*B131-4*F132*$P$1*$P$1</f>
        <v>-27100989.872452058</v>
      </c>
      <c r="L132">
        <f t="shared" si="17"/>
        <v>5153.4590761689406</v>
      </c>
      <c r="M132">
        <f>2*$P$1*VLOOKUP(E131,Gearing!$B$3:$D$7,3)+B130</f>
        <v>4946.7575251909293</v>
      </c>
      <c r="N132">
        <f>2*B131-B130+Misc!$B$6*$P$1^2</f>
        <v>4800.9044672700475</v>
      </c>
    </row>
    <row r="133" spans="1:14" x14ac:dyDescent="0.25">
      <c r="A133">
        <f t="shared" si="20"/>
        <v>32.5</v>
      </c>
      <c r="B133">
        <f>MIN((-J132+SQRT(J132^2-4*I132*K132))/2/I132,2*$P$1*VLOOKUP(E132,Gearing!$B$3:$D$7,3,TRUE)+B131)</f>
        <v>4911.9212912000003</v>
      </c>
      <c r="C133">
        <f t="shared" ref="C133:C196" si="24">(B134-B132)/2/$P$1</f>
        <v>152.64780487804819</v>
      </c>
      <c r="D133">
        <f t="shared" ref="D133:D196" si="25">(B134-2*B133+B132)/$P$1^2</f>
        <v>2335.9419267341145</v>
      </c>
      <c r="E133">
        <f>MIN(VLOOKUP(C132+0.01,Gearing!$A$2:$G$7,2,TRUE)+1,5)</f>
        <v>5</v>
      </c>
      <c r="F133">
        <f>Misc!$B$4*Misc!$B$5/Misc!$B$2*VLOOKUP(E133,Gearing!$B$2:$G$7,5,FALSE)</f>
        <v>8966220.9668758679</v>
      </c>
      <c r="G133">
        <f t="shared" si="18"/>
        <v>3.052126388888889</v>
      </c>
      <c r="H133">
        <f t="shared" si="19"/>
        <v>341.46341463414501</v>
      </c>
      <c r="I133">
        <f t="shared" si="21"/>
        <v>0.29700000000000004</v>
      </c>
      <c r="J133">
        <f t="shared" si="22"/>
        <v>3349.6260300365875</v>
      </c>
      <c r="K133">
        <f t="shared" si="23"/>
        <v>-25640954.307578776</v>
      </c>
      <c r="L133">
        <f t="shared" si="17"/>
        <v>5399.3857921355775</v>
      </c>
      <c r="M133">
        <f>2*$P$1*VLOOKUP(E132,Gearing!$B$3:$D$7,3)+B131</f>
        <v>4911.9212912000003</v>
      </c>
      <c r="N133">
        <f>2*B132-B131+Misc!$B$6*$P$1^2</f>
        <v>5058.0609741208827</v>
      </c>
    </row>
    <row r="134" spans="1:14" x14ac:dyDescent="0.25">
      <c r="A134">
        <f t="shared" si="20"/>
        <v>32.75</v>
      </c>
      <c r="B134">
        <f>MIN((-J133+SQRT(J133^2-4*I133*K133))/2/I133,2*$P$1*VLOOKUP(E133,Gearing!$B$3:$D$7,3,TRUE)+B132)</f>
        <v>5023.0814276299534</v>
      </c>
      <c r="C134">
        <f t="shared" si="24"/>
        <v>152.64780487804819</v>
      </c>
      <c r="D134">
        <f t="shared" si="25"/>
        <v>-2335.9419267341145</v>
      </c>
      <c r="E134">
        <f>MIN(VLOOKUP(C133+0.01,Gearing!$A$2:$G$7,2,TRUE)+1,5)</f>
        <v>5</v>
      </c>
      <c r="F134">
        <f>Misc!$B$4*Misc!$B$5/Misc!$B$2*VLOOKUP(E134,Gearing!$B$2:$G$7,5,FALSE)</f>
        <v>8966220.9668758679</v>
      </c>
      <c r="G134">
        <f t="shared" si="18"/>
        <v>3.1211980953916334</v>
      </c>
      <c r="H134">
        <f t="shared" si="19"/>
        <v>341.46341463414501</v>
      </c>
      <c r="I134">
        <f t="shared" si="21"/>
        <v>0.29700000000000004</v>
      </c>
      <c r="J134">
        <f t="shared" si="22"/>
        <v>3370.3187530271994</v>
      </c>
      <c r="K134">
        <f t="shared" si="23"/>
        <v>-27359955.877557326</v>
      </c>
      <c r="L134">
        <f t="shared" ref="L134:L197" si="26">(-J133+SQRT(J133^2-4*I133*K133))/2/I133</f>
        <v>5229.7829786079637</v>
      </c>
      <c r="M134">
        <f>2*$P$1*VLOOKUP(E133,Gearing!$B$3:$D$7,3)+B132</f>
        <v>5023.0814276299534</v>
      </c>
      <c r="N134">
        <f>2*B133-B132+Misc!$B$6*$P$1^2</f>
        <v>4877.2283697090716</v>
      </c>
    </row>
    <row r="135" spans="1:14" x14ac:dyDescent="0.25">
      <c r="A135">
        <f t="shared" si="20"/>
        <v>33</v>
      </c>
      <c r="B135">
        <f>MIN((-J134+SQRT(J134^2-4*I134*K134))/2/I134,2*$P$1*VLOOKUP(E134,Gearing!$B$3:$D$7,3,TRUE)+B133)</f>
        <v>4988.2451936390244</v>
      </c>
      <c r="C135">
        <f t="shared" si="24"/>
        <v>152.64780487804819</v>
      </c>
      <c r="D135">
        <f t="shared" si="25"/>
        <v>2335.9419267341145</v>
      </c>
      <c r="E135">
        <f>MIN(VLOOKUP(C134+0.01,Gearing!$A$2:$G$7,2,TRUE)+1,5)</f>
        <v>5</v>
      </c>
      <c r="F135">
        <f>Misc!$B$4*Misc!$B$5/Misc!$B$2*VLOOKUP(E135,Gearing!$B$2:$G$7,5,FALSE)</f>
        <v>8966220.9668758679</v>
      </c>
      <c r="G135">
        <f t="shared" si="18"/>
        <v>3.0995518631436312</v>
      </c>
      <c r="H135">
        <f t="shared" si="19"/>
        <v>341.46341463414501</v>
      </c>
      <c r="I135">
        <f t="shared" si="21"/>
        <v>0.29700000000000004</v>
      </c>
      <c r="J135">
        <f t="shared" si="22"/>
        <v>3304.2896319878073</v>
      </c>
      <c r="K135">
        <f t="shared" si="23"/>
        <v>-25894880.712491702</v>
      </c>
      <c r="L135">
        <f t="shared" si="26"/>
        <v>5475.7096945746016</v>
      </c>
      <c r="M135">
        <f>2*$P$1*VLOOKUP(E134,Gearing!$B$3:$D$7,3)+B133</f>
        <v>4988.2451936390244</v>
      </c>
      <c r="N135">
        <f>2*B134-B133+Misc!$B$6*$P$1^2</f>
        <v>5134.3848765599068</v>
      </c>
    </row>
    <row r="136" spans="1:14" x14ac:dyDescent="0.25">
      <c r="A136">
        <f t="shared" si="20"/>
        <v>33.25</v>
      </c>
      <c r="B136">
        <f>MIN((-J135+SQRT(J135^2-4*I135*K135))/2/I135,2*$P$1*VLOOKUP(E135,Gearing!$B$3:$D$7,3,TRUE)+B134)</f>
        <v>5099.4053300689775</v>
      </c>
      <c r="C136">
        <f t="shared" si="24"/>
        <v>152.64780487804819</v>
      </c>
      <c r="D136">
        <f t="shared" si="25"/>
        <v>-2335.9419267341145</v>
      </c>
      <c r="E136">
        <f>MIN(VLOOKUP(C135+0.01,Gearing!$A$2:$G$7,2,TRUE)+1,5)</f>
        <v>5</v>
      </c>
      <c r="F136">
        <f>Misc!$B$4*Misc!$B$5/Misc!$B$2*VLOOKUP(E136,Gearing!$B$2:$G$7,5,FALSE)</f>
        <v>8966220.9668758679</v>
      </c>
      <c r="G136">
        <f t="shared" si="18"/>
        <v>3.168623569646376</v>
      </c>
      <c r="H136">
        <f t="shared" si="19"/>
        <v>341.46341463414501</v>
      </c>
      <c r="I136">
        <f t="shared" si="21"/>
        <v>0.29700000000000004</v>
      </c>
      <c r="J136">
        <f t="shared" si="22"/>
        <v>3324.9823549784192</v>
      </c>
      <c r="K136">
        <f t="shared" si="23"/>
        <v>-27615461.631840982</v>
      </c>
      <c r="L136">
        <f t="shared" si="26"/>
        <v>5306.1068810469878</v>
      </c>
      <c r="M136">
        <f>2*$P$1*VLOOKUP(E135,Gearing!$B$3:$D$7,3)+B134</f>
        <v>5099.4053300689775</v>
      </c>
      <c r="N136">
        <f>2*B135-B134+Misc!$B$6*$P$1^2</f>
        <v>4953.5522721480957</v>
      </c>
    </row>
    <row r="137" spans="1:14" x14ac:dyDescent="0.25">
      <c r="A137">
        <f t="shared" si="20"/>
        <v>33.5</v>
      </c>
      <c r="B137">
        <f>MIN((-J136+SQRT(J136^2-4*I136*K136))/2/I136,2*$P$1*VLOOKUP(E136,Gearing!$B$3:$D$7,3,TRUE)+B135)</f>
        <v>5064.5690960780485</v>
      </c>
      <c r="C137">
        <f t="shared" si="24"/>
        <v>152.64780487804819</v>
      </c>
      <c r="D137">
        <f t="shared" si="25"/>
        <v>2335.9419267341145</v>
      </c>
      <c r="E137">
        <f>MIN(VLOOKUP(C136+0.01,Gearing!$A$2:$G$7,2,TRUE)+1,5)</f>
        <v>5</v>
      </c>
      <c r="F137">
        <f>Misc!$B$4*Misc!$B$5/Misc!$B$2*VLOOKUP(E137,Gearing!$B$2:$G$7,5,FALSE)</f>
        <v>8966220.9668758679</v>
      </c>
      <c r="G137">
        <f t="shared" si="18"/>
        <v>3.1469773373983738</v>
      </c>
      <c r="H137">
        <f t="shared" si="19"/>
        <v>341.46341463414501</v>
      </c>
      <c r="I137">
        <f t="shared" si="21"/>
        <v>0.29700000000000004</v>
      </c>
      <c r="J137">
        <f t="shared" si="22"/>
        <v>3258.9532339390271</v>
      </c>
      <c r="K137">
        <f t="shared" si="23"/>
        <v>-26145346.866583012</v>
      </c>
      <c r="L137">
        <f t="shared" si="26"/>
        <v>5552.0335970136257</v>
      </c>
      <c r="M137">
        <f>2*$P$1*VLOOKUP(E136,Gearing!$B$3:$D$7,3)+B135</f>
        <v>5064.5690960780485</v>
      </c>
      <c r="N137">
        <f>2*B136-B135+Misc!$B$6*$P$1^2</f>
        <v>5210.7087789989309</v>
      </c>
    </row>
    <row r="138" spans="1:14" x14ac:dyDescent="0.25">
      <c r="A138">
        <f t="shared" si="20"/>
        <v>33.75</v>
      </c>
      <c r="B138">
        <f>MIN((-J137+SQRT(J137^2-4*I137*K137))/2/I137,2*$P$1*VLOOKUP(E137,Gearing!$B$3:$D$7,3,TRUE)+B136)</f>
        <v>5175.7292325080016</v>
      </c>
      <c r="C138">
        <f t="shared" si="24"/>
        <v>152.64780487804819</v>
      </c>
      <c r="D138">
        <f t="shared" si="25"/>
        <v>-2335.9419267341145</v>
      </c>
      <c r="E138">
        <f>MIN(VLOOKUP(C137+0.01,Gearing!$A$2:$G$7,2,TRUE)+1,5)</f>
        <v>5</v>
      </c>
      <c r="F138">
        <f>Misc!$B$4*Misc!$B$5/Misc!$B$2*VLOOKUP(E138,Gearing!$B$2:$G$7,5,FALSE)</f>
        <v>8966220.9668758679</v>
      </c>
      <c r="G138">
        <f t="shared" si="18"/>
        <v>3.2160490439011182</v>
      </c>
      <c r="H138">
        <f t="shared" si="19"/>
        <v>341.46341463414501</v>
      </c>
      <c r="I138">
        <f t="shared" si="21"/>
        <v>0.29700000000000004</v>
      </c>
      <c r="J138">
        <f t="shared" si="22"/>
        <v>3279.6459569296389</v>
      </c>
      <c r="K138">
        <f t="shared" si="23"/>
        <v>-27867507.135303024</v>
      </c>
      <c r="L138">
        <f t="shared" si="26"/>
        <v>5382.4307834860119</v>
      </c>
      <c r="M138">
        <f>2*$P$1*VLOOKUP(E137,Gearing!$B$3:$D$7,3)+B136</f>
        <v>5175.7292325080016</v>
      </c>
      <c r="N138">
        <f>2*B137-B136+Misc!$B$6*$P$1^2</f>
        <v>5029.8761745871197</v>
      </c>
    </row>
    <row r="139" spans="1:14" x14ac:dyDescent="0.25">
      <c r="A139">
        <f t="shared" si="20"/>
        <v>34</v>
      </c>
      <c r="B139">
        <f>MIN((-J138+SQRT(J138^2-4*I138*K138))/2/I138,2*$P$1*VLOOKUP(E138,Gearing!$B$3:$D$7,3,TRUE)+B137)</f>
        <v>5140.8929985170726</v>
      </c>
      <c r="C139">
        <f t="shared" si="24"/>
        <v>152.64780487804819</v>
      </c>
      <c r="D139">
        <f t="shared" si="25"/>
        <v>2335.9419267341145</v>
      </c>
      <c r="E139">
        <f>MIN(VLOOKUP(C138+0.01,Gearing!$A$2:$G$7,2,TRUE)+1,5)</f>
        <v>5</v>
      </c>
      <c r="F139">
        <f>Misc!$B$4*Misc!$B$5/Misc!$B$2*VLOOKUP(E139,Gearing!$B$2:$G$7,5,FALSE)</f>
        <v>8966220.9668758679</v>
      </c>
      <c r="G139">
        <f t="shared" si="18"/>
        <v>3.194402811653116</v>
      </c>
      <c r="H139">
        <f t="shared" si="19"/>
        <v>341.46341463414501</v>
      </c>
      <c r="I139">
        <f t="shared" si="21"/>
        <v>0.29700000000000004</v>
      </c>
      <c r="J139">
        <f t="shared" si="22"/>
        <v>3213.6168358902464</v>
      </c>
      <c r="K139">
        <f t="shared" si="23"/>
        <v>-26392352.769852709</v>
      </c>
      <c r="L139">
        <f t="shared" si="26"/>
        <v>5628.3574994526489</v>
      </c>
      <c r="M139">
        <f>2*$P$1*VLOOKUP(E138,Gearing!$B$3:$D$7,3)+B137</f>
        <v>5140.8929985170726</v>
      </c>
      <c r="N139">
        <f>2*B138-B137+Misc!$B$6*$P$1^2</f>
        <v>5287.032681437955</v>
      </c>
    </row>
    <row r="140" spans="1:14" x14ac:dyDescent="0.25">
      <c r="A140">
        <f t="shared" si="20"/>
        <v>34.25</v>
      </c>
      <c r="B140">
        <f>MIN((-J139+SQRT(J139^2-4*I139*K139))/2/I139,2*$P$1*VLOOKUP(E139,Gearing!$B$3:$D$7,3,TRUE)+B138)</f>
        <v>5252.0531349470257</v>
      </c>
      <c r="C140">
        <f t="shared" si="24"/>
        <v>152.64780487804819</v>
      </c>
      <c r="D140">
        <f t="shared" si="25"/>
        <v>-2335.9419267341145</v>
      </c>
      <c r="E140">
        <f>MIN(VLOOKUP(C139+0.01,Gearing!$A$2:$G$7,2,TRUE)+1,5)</f>
        <v>5</v>
      </c>
      <c r="F140">
        <f>Misc!$B$4*Misc!$B$5/Misc!$B$2*VLOOKUP(E140,Gearing!$B$2:$G$7,5,FALSE)</f>
        <v>8966220.9668758679</v>
      </c>
      <c r="G140">
        <f t="shared" si="18"/>
        <v>3.2634745181558609</v>
      </c>
      <c r="H140">
        <f t="shared" si="19"/>
        <v>341.46341463414501</v>
      </c>
      <c r="I140">
        <f t="shared" si="21"/>
        <v>0.29700000000000004</v>
      </c>
      <c r="J140">
        <f t="shared" si="22"/>
        <v>3234.3095588808583</v>
      </c>
      <c r="K140">
        <f t="shared" si="23"/>
        <v>-28116092.387943458</v>
      </c>
      <c r="L140">
        <f t="shared" si="26"/>
        <v>5458.7546859250369</v>
      </c>
      <c r="M140">
        <f>2*$P$1*VLOOKUP(E139,Gearing!$B$3:$D$7,3)+B138</f>
        <v>5252.0531349470257</v>
      </c>
      <c r="N140">
        <f>2*B139-B138+Misc!$B$6*$P$1^2</f>
        <v>5106.2000770261438</v>
      </c>
    </row>
    <row r="141" spans="1:14" x14ac:dyDescent="0.25">
      <c r="A141">
        <f t="shared" si="20"/>
        <v>34.5</v>
      </c>
      <c r="B141">
        <f>MIN((-J140+SQRT(J140^2-4*I140*K140))/2/I140,2*$P$1*VLOOKUP(E140,Gearing!$B$3:$D$7,3,TRUE)+B139)</f>
        <v>5217.2169009560967</v>
      </c>
      <c r="C141">
        <f t="shared" si="24"/>
        <v>152.64780487804819</v>
      </c>
      <c r="D141">
        <f t="shared" si="25"/>
        <v>2335.9419267341145</v>
      </c>
      <c r="E141">
        <f>MIN(VLOOKUP(C140+0.01,Gearing!$A$2:$G$7,2,TRUE)+1,5)</f>
        <v>5</v>
      </c>
      <c r="F141">
        <f>Misc!$B$4*Misc!$B$5/Misc!$B$2*VLOOKUP(E141,Gearing!$B$2:$G$7,5,FALSE)</f>
        <v>8966220.9668758679</v>
      </c>
      <c r="G141">
        <f t="shared" si="18"/>
        <v>3.2418282859078587</v>
      </c>
      <c r="H141">
        <f t="shared" si="19"/>
        <v>341.46341463414501</v>
      </c>
      <c r="I141">
        <f t="shared" si="21"/>
        <v>0.29700000000000004</v>
      </c>
      <c r="J141">
        <f t="shared" si="22"/>
        <v>3168.2804378414662</v>
      </c>
      <c r="K141">
        <f t="shared" si="23"/>
        <v>-26635898.422300797</v>
      </c>
      <c r="L141">
        <f t="shared" si="26"/>
        <v>5704.6814018916739</v>
      </c>
      <c r="M141">
        <f>2*$P$1*VLOOKUP(E140,Gearing!$B$3:$D$7,3)+B139</f>
        <v>5217.2169009560967</v>
      </c>
      <c r="N141">
        <f>2*B140-B139+Misc!$B$6*$P$1^2</f>
        <v>5363.3565838769791</v>
      </c>
    </row>
    <row r="142" spans="1:14" x14ac:dyDescent="0.25">
      <c r="A142">
        <f t="shared" si="20"/>
        <v>34.75</v>
      </c>
      <c r="B142">
        <f>MIN((-J141+SQRT(J141^2-4*I141*K141))/2/I141,2*$P$1*VLOOKUP(E141,Gearing!$B$3:$D$7,3,TRUE)+B140)</f>
        <v>5328.3770373860498</v>
      </c>
      <c r="C142">
        <f t="shared" si="24"/>
        <v>152.64780487804819</v>
      </c>
      <c r="D142">
        <f t="shared" si="25"/>
        <v>-2335.9419267341145</v>
      </c>
      <c r="E142">
        <f>MIN(VLOOKUP(C141+0.01,Gearing!$A$2:$G$7,2,TRUE)+1,5)</f>
        <v>5</v>
      </c>
      <c r="F142">
        <f>Misc!$B$4*Misc!$B$5/Misc!$B$2*VLOOKUP(E142,Gearing!$B$2:$G$7,5,FALSE)</f>
        <v>8966220.9668758679</v>
      </c>
      <c r="G142">
        <f t="shared" si="18"/>
        <v>3.3108999924106035</v>
      </c>
      <c r="H142">
        <f t="shared" si="19"/>
        <v>341.46341463414501</v>
      </c>
      <c r="I142">
        <f t="shared" si="21"/>
        <v>0.29700000000000004</v>
      </c>
      <c r="J142">
        <f t="shared" si="22"/>
        <v>3188.9731608320781</v>
      </c>
      <c r="K142">
        <f t="shared" si="23"/>
        <v>-28361217.389762275</v>
      </c>
      <c r="L142">
        <f t="shared" si="26"/>
        <v>5535.078588364061</v>
      </c>
      <c r="M142">
        <f>2*$P$1*VLOOKUP(E141,Gearing!$B$3:$D$7,3)+B140</f>
        <v>5328.3770373860498</v>
      </c>
      <c r="N142">
        <f>2*B141-B140+Misc!$B$6*$P$1^2</f>
        <v>5182.5239794651679</v>
      </c>
    </row>
    <row r="143" spans="1:14" x14ac:dyDescent="0.25">
      <c r="A143">
        <f t="shared" si="20"/>
        <v>35</v>
      </c>
      <c r="B143">
        <f>MIN((-J142+SQRT(J142^2-4*I142*K142))/2/I142,2*$P$1*VLOOKUP(E142,Gearing!$B$3:$D$7,3,TRUE)+B141)</f>
        <v>5293.5408033951207</v>
      </c>
      <c r="C143">
        <f t="shared" si="24"/>
        <v>152.64780487804819</v>
      </c>
      <c r="D143">
        <f t="shared" si="25"/>
        <v>2335.9419267341145</v>
      </c>
      <c r="E143">
        <f>MIN(VLOOKUP(C142+0.01,Gearing!$A$2:$G$7,2,TRUE)+1,5)</f>
        <v>5</v>
      </c>
      <c r="F143">
        <f>Misc!$B$4*Misc!$B$5/Misc!$B$2*VLOOKUP(E143,Gearing!$B$2:$G$7,5,FALSE)</f>
        <v>8966220.9668758679</v>
      </c>
      <c r="G143">
        <f t="shared" si="18"/>
        <v>3.2892537601626013</v>
      </c>
      <c r="H143">
        <f t="shared" si="19"/>
        <v>341.46341463414501</v>
      </c>
      <c r="I143">
        <f t="shared" si="21"/>
        <v>0.29700000000000004</v>
      </c>
      <c r="J143">
        <f t="shared" si="22"/>
        <v>3122.944039792686</v>
      </c>
      <c r="K143">
        <f t="shared" si="23"/>
        <v>-26875983.823927272</v>
      </c>
      <c r="L143">
        <f t="shared" si="26"/>
        <v>5781.0053043306962</v>
      </c>
      <c r="M143">
        <f>2*$P$1*VLOOKUP(E142,Gearing!$B$3:$D$7,3)+B141</f>
        <v>5293.5408033951207</v>
      </c>
      <c r="N143">
        <f>2*B142-B141+Misc!$B$6*$P$1^2</f>
        <v>5439.6804863160032</v>
      </c>
    </row>
    <row r="144" spans="1:14" x14ac:dyDescent="0.25">
      <c r="A144">
        <f t="shared" si="20"/>
        <v>35.25</v>
      </c>
      <c r="B144">
        <f>MIN((-J143+SQRT(J143^2-4*I143*K143))/2/I143,2*$P$1*VLOOKUP(E143,Gearing!$B$3:$D$7,3,TRUE)+B142)</f>
        <v>5404.7009398250739</v>
      </c>
      <c r="C144">
        <f t="shared" si="24"/>
        <v>152.64780487804819</v>
      </c>
      <c r="D144">
        <f t="shared" si="25"/>
        <v>-2335.9419267341145</v>
      </c>
      <c r="E144">
        <f>MIN(VLOOKUP(C143+0.01,Gearing!$A$2:$G$7,2,TRUE)+1,5)</f>
        <v>5</v>
      </c>
      <c r="F144">
        <f>Misc!$B$4*Misc!$B$5/Misc!$B$2*VLOOKUP(E144,Gearing!$B$2:$G$7,5,FALSE)</f>
        <v>8966220.9668758679</v>
      </c>
      <c r="G144">
        <f t="shared" si="18"/>
        <v>3.3583254666653457</v>
      </c>
      <c r="H144">
        <f t="shared" si="19"/>
        <v>341.46341463414501</v>
      </c>
      <c r="I144">
        <f t="shared" si="21"/>
        <v>0.29700000000000004</v>
      </c>
      <c r="J144">
        <f t="shared" si="22"/>
        <v>3143.6367627832979</v>
      </c>
      <c r="K144">
        <f t="shared" si="23"/>
        <v>-28602882.140759483</v>
      </c>
      <c r="L144">
        <f t="shared" si="26"/>
        <v>5611.4024908030842</v>
      </c>
      <c r="M144">
        <f>2*$P$1*VLOOKUP(E143,Gearing!$B$3:$D$7,3)+B142</f>
        <v>5404.7009398250739</v>
      </c>
      <c r="N144">
        <f>2*B143-B142+Misc!$B$6*$P$1^2</f>
        <v>5258.847881904192</v>
      </c>
    </row>
    <row r="145" spans="1:14" x14ac:dyDescent="0.25">
      <c r="A145">
        <f t="shared" si="20"/>
        <v>35.5</v>
      </c>
      <c r="B145">
        <f>MIN((-J144+SQRT(J144^2-4*I144*K144))/2/I144,2*$P$1*VLOOKUP(E144,Gearing!$B$3:$D$7,3,TRUE)+B143)</f>
        <v>5369.8647058341448</v>
      </c>
      <c r="C145">
        <f t="shared" si="24"/>
        <v>152.64780487804819</v>
      </c>
      <c r="D145">
        <f t="shared" si="25"/>
        <v>2335.9419267341145</v>
      </c>
      <c r="E145">
        <f>MIN(VLOOKUP(C144+0.01,Gearing!$A$2:$G$7,2,TRUE)+1,5)</f>
        <v>5</v>
      </c>
      <c r="F145">
        <f>Misc!$B$4*Misc!$B$5/Misc!$B$2*VLOOKUP(E145,Gearing!$B$2:$G$7,5,FALSE)</f>
        <v>8966220.9668758679</v>
      </c>
      <c r="G145">
        <f t="shared" si="18"/>
        <v>3.336679234417343</v>
      </c>
      <c r="H145">
        <f t="shared" si="19"/>
        <v>341.46341463414501</v>
      </c>
      <c r="I145">
        <f t="shared" si="21"/>
        <v>0.29700000000000004</v>
      </c>
      <c r="J145">
        <f t="shared" si="22"/>
        <v>3077.6076417439058</v>
      </c>
      <c r="K145">
        <f t="shared" si="23"/>
        <v>-27112608.974732134</v>
      </c>
      <c r="L145">
        <f t="shared" si="26"/>
        <v>5857.3292067697203</v>
      </c>
      <c r="M145">
        <f>2*$P$1*VLOOKUP(E144,Gearing!$B$3:$D$7,3)+B143</f>
        <v>5369.8647058341448</v>
      </c>
      <c r="N145">
        <f>2*B144-B143+Misc!$B$6*$P$1^2</f>
        <v>5516.0043887550273</v>
      </c>
    </row>
    <row r="146" spans="1:14" x14ac:dyDescent="0.25">
      <c r="A146">
        <f t="shared" si="20"/>
        <v>35.75</v>
      </c>
      <c r="B146">
        <f>MIN((-J145+SQRT(J145^2-4*I145*K145))/2/I145,2*$P$1*VLOOKUP(E145,Gearing!$B$3:$D$7,3,TRUE)+B144)</f>
        <v>5481.024842264098</v>
      </c>
      <c r="C146">
        <f t="shared" si="24"/>
        <v>152.64780487804819</v>
      </c>
      <c r="D146">
        <f t="shared" si="25"/>
        <v>-2335.9419267341145</v>
      </c>
      <c r="E146">
        <f>MIN(VLOOKUP(C145+0.01,Gearing!$A$2:$G$7,2,TRUE)+1,5)</f>
        <v>5</v>
      </c>
      <c r="F146">
        <f>Misc!$B$4*Misc!$B$5/Misc!$B$2*VLOOKUP(E146,Gearing!$B$2:$G$7,5,FALSE)</f>
        <v>8966220.9668758679</v>
      </c>
      <c r="G146">
        <f t="shared" si="18"/>
        <v>3.4057509409200879</v>
      </c>
      <c r="H146">
        <f t="shared" si="19"/>
        <v>341.46341463414501</v>
      </c>
      <c r="I146">
        <f t="shared" si="21"/>
        <v>0.29700000000000004</v>
      </c>
      <c r="J146">
        <f t="shared" si="22"/>
        <v>3098.3003647345176</v>
      </c>
      <c r="K146">
        <f t="shared" si="23"/>
        <v>-28841086.640935078</v>
      </c>
      <c r="L146">
        <f t="shared" si="26"/>
        <v>5687.7263932421083</v>
      </c>
      <c r="M146">
        <f>2*$P$1*VLOOKUP(E145,Gearing!$B$3:$D$7,3)+B144</f>
        <v>5481.024842264098</v>
      </c>
      <c r="N146">
        <f>2*B145-B144+Misc!$B$6*$P$1^2</f>
        <v>5335.1717843432161</v>
      </c>
    </row>
    <row r="147" spans="1:14" x14ac:dyDescent="0.25">
      <c r="A147">
        <f t="shared" si="20"/>
        <v>36</v>
      </c>
      <c r="B147">
        <f>MIN((-J146+SQRT(J146^2-4*I146*K146))/2/I146,2*$P$1*VLOOKUP(E146,Gearing!$B$3:$D$7,3,TRUE)+B145)</f>
        <v>5446.1886082731689</v>
      </c>
      <c r="C147">
        <f t="shared" si="24"/>
        <v>152.64780487804819</v>
      </c>
      <c r="D147">
        <f t="shared" si="25"/>
        <v>2335.9419267341145</v>
      </c>
      <c r="E147">
        <f>MIN(VLOOKUP(C146+0.01,Gearing!$A$2:$G$7,2,TRUE)+1,5)</f>
        <v>5</v>
      </c>
      <c r="F147">
        <f>Misc!$B$4*Misc!$B$5/Misc!$B$2*VLOOKUP(E147,Gearing!$B$2:$G$7,5,FALSE)</f>
        <v>8966220.9668758679</v>
      </c>
      <c r="G147">
        <f t="shared" si="18"/>
        <v>3.3841047086720857</v>
      </c>
      <c r="H147">
        <f t="shared" si="19"/>
        <v>341.46341463414501</v>
      </c>
      <c r="I147">
        <f t="shared" si="21"/>
        <v>0.29700000000000004</v>
      </c>
      <c r="J147">
        <f t="shared" si="22"/>
        <v>3032.2712436951251</v>
      </c>
      <c r="K147">
        <f t="shared" si="23"/>
        <v>-27345773.874715384</v>
      </c>
      <c r="L147">
        <f t="shared" si="26"/>
        <v>5933.6531092087453</v>
      </c>
      <c r="M147">
        <f>2*$P$1*VLOOKUP(E146,Gearing!$B$3:$D$7,3)+B145</f>
        <v>5446.1886082731689</v>
      </c>
      <c r="N147">
        <f>2*B146-B145+Misc!$B$6*$P$1^2</f>
        <v>5592.3282911940514</v>
      </c>
    </row>
    <row r="148" spans="1:14" x14ac:dyDescent="0.25">
      <c r="A148">
        <f t="shared" si="20"/>
        <v>36.25</v>
      </c>
      <c r="B148">
        <f>MIN((-J147+SQRT(J147^2-4*I147*K147))/2/I147,2*$P$1*VLOOKUP(E147,Gearing!$B$3:$D$7,3,TRUE)+B146)</f>
        <v>5557.3487447031221</v>
      </c>
      <c r="C148">
        <f t="shared" si="24"/>
        <v>152.64780487804819</v>
      </c>
      <c r="D148">
        <f t="shared" si="25"/>
        <v>-2335.9419267341145</v>
      </c>
      <c r="E148">
        <f>MIN(VLOOKUP(C147+0.01,Gearing!$A$2:$G$7,2,TRUE)+1,5)</f>
        <v>5</v>
      </c>
      <c r="F148">
        <f>Misc!$B$4*Misc!$B$5/Misc!$B$2*VLOOKUP(E148,Gearing!$B$2:$G$7,5,FALSE)</f>
        <v>8966220.9668758679</v>
      </c>
      <c r="G148">
        <f t="shared" si="18"/>
        <v>3.4531764151748301</v>
      </c>
      <c r="H148">
        <f t="shared" si="19"/>
        <v>341.46341463414501</v>
      </c>
      <c r="I148">
        <f t="shared" si="21"/>
        <v>0.29700000000000004</v>
      </c>
      <c r="J148">
        <f t="shared" si="22"/>
        <v>3052.963966685737</v>
      </c>
      <c r="K148">
        <f t="shared" si="23"/>
        <v>-29075830.890289061</v>
      </c>
      <c r="L148">
        <f t="shared" si="26"/>
        <v>5764.0502956811333</v>
      </c>
      <c r="M148">
        <f>2*$P$1*VLOOKUP(E147,Gearing!$B$3:$D$7,3)+B146</f>
        <v>5557.3487447031221</v>
      </c>
      <c r="N148">
        <f>2*B147-B146+Misc!$B$6*$P$1^2</f>
        <v>5411.4956867822402</v>
      </c>
    </row>
    <row r="149" spans="1:14" x14ac:dyDescent="0.25">
      <c r="A149">
        <f t="shared" si="20"/>
        <v>36.5</v>
      </c>
      <c r="B149">
        <f>MIN((-J148+SQRT(J148^2-4*I148*K148))/2/I148,2*$P$1*VLOOKUP(E148,Gearing!$B$3:$D$7,3,TRUE)+B147)</f>
        <v>5522.512510712193</v>
      </c>
      <c r="C149">
        <f t="shared" si="24"/>
        <v>152.64780487804819</v>
      </c>
      <c r="D149">
        <f t="shared" si="25"/>
        <v>2335.9419267341145</v>
      </c>
      <c r="E149">
        <f>MIN(VLOOKUP(C148+0.01,Gearing!$A$2:$G$7,2,TRUE)+1,5)</f>
        <v>5</v>
      </c>
      <c r="F149">
        <f>Misc!$B$4*Misc!$B$5/Misc!$B$2*VLOOKUP(E149,Gearing!$B$2:$G$7,5,FALSE)</f>
        <v>8966220.9668758679</v>
      </c>
      <c r="G149">
        <f t="shared" si="18"/>
        <v>3.4315301829268279</v>
      </c>
      <c r="H149">
        <f t="shared" si="19"/>
        <v>341.46341463414501</v>
      </c>
      <c r="I149">
        <f t="shared" si="21"/>
        <v>0.29700000000000004</v>
      </c>
      <c r="J149">
        <f t="shared" si="22"/>
        <v>2986.9348456463449</v>
      </c>
      <c r="K149">
        <f t="shared" si="23"/>
        <v>-27575478.523877021</v>
      </c>
      <c r="L149">
        <f t="shared" si="26"/>
        <v>6009.9770116477684</v>
      </c>
      <c r="M149">
        <f>2*$P$1*VLOOKUP(E148,Gearing!$B$3:$D$7,3)+B147</f>
        <v>5522.512510712193</v>
      </c>
      <c r="N149">
        <f>2*B148-B147+Misc!$B$6*$P$1^2</f>
        <v>5668.6521936330755</v>
      </c>
    </row>
    <row r="150" spans="1:14" x14ac:dyDescent="0.25">
      <c r="A150">
        <f t="shared" si="20"/>
        <v>36.75</v>
      </c>
      <c r="B150">
        <f>MIN((-J149+SQRT(J149^2-4*I149*K149))/2/I149,2*$P$1*VLOOKUP(E149,Gearing!$B$3:$D$7,3,TRUE)+B148)</f>
        <v>5633.6726471421462</v>
      </c>
      <c r="C150">
        <f t="shared" si="24"/>
        <v>152.64780487804819</v>
      </c>
      <c r="D150">
        <f t="shared" si="25"/>
        <v>-2335.9419267341145</v>
      </c>
      <c r="E150">
        <f>MIN(VLOOKUP(C149+0.01,Gearing!$A$2:$G$7,2,TRUE)+1,5)</f>
        <v>5</v>
      </c>
      <c r="F150">
        <f>Misc!$B$4*Misc!$B$5/Misc!$B$2*VLOOKUP(E150,Gearing!$B$2:$G$7,5,FALSE)</f>
        <v>8966220.9668758679</v>
      </c>
      <c r="G150">
        <f t="shared" si="18"/>
        <v>3.5006018894295727</v>
      </c>
      <c r="H150">
        <f t="shared" si="19"/>
        <v>341.46341463414501</v>
      </c>
      <c r="I150">
        <f t="shared" si="21"/>
        <v>0.29700000000000004</v>
      </c>
      <c r="J150">
        <f t="shared" si="22"/>
        <v>3007.6275686369568</v>
      </c>
      <c r="K150">
        <f t="shared" si="23"/>
        <v>-29307114.888821442</v>
      </c>
      <c r="L150">
        <f t="shared" si="26"/>
        <v>5840.3741981201574</v>
      </c>
      <c r="M150">
        <f>2*$P$1*VLOOKUP(E149,Gearing!$B$3:$D$7,3)+B148</f>
        <v>5633.6726471421462</v>
      </c>
      <c r="N150">
        <f>2*B149-B148+Misc!$B$6*$P$1^2</f>
        <v>5487.8195892212643</v>
      </c>
    </row>
    <row r="151" spans="1:14" x14ac:dyDescent="0.25">
      <c r="A151">
        <f t="shared" si="20"/>
        <v>37</v>
      </c>
      <c r="B151">
        <f>MIN((-J150+SQRT(J150^2-4*I150*K150))/2/I150,2*$P$1*VLOOKUP(E150,Gearing!$B$3:$D$7,3,TRUE)+B149)</f>
        <v>5598.8364131512171</v>
      </c>
      <c r="C151">
        <f t="shared" si="24"/>
        <v>152.64780487804819</v>
      </c>
      <c r="D151">
        <f t="shared" si="25"/>
        <v>2335.9419267341145</v>
      </c>
      <c r="E151">
        <f>MIN(VLOOKUP(C150+0.01,Gearing!$A$2:$G$7,2,TRUE)+1,5)</f>
        <v>5</v>
      </c>
      <c r="F151">
        <f>Misc!$B$4*Misc!$B$5/Misc!$B$2*VLOOKUP(E151,Gearing!$B$2:$G$7,5,FALSE)</f>
        <v>8966220.9668758679</v>
      </c>
      <c r="G151">
        <f t="shared" si="18"/>
        <v>3.4789556571815705</v>
      </c>
      <c r="H151">
        <f t="shared" si="19"/>
        <v>341.46341463414501</v>
      </c>
      <c r="I151">
        <f t="shared" si="21"/>
        <v>0.29700000000000004</v>
      </c>
      <c r="J151">
        <f t="shared" si="22"/>
        <v>2941.5984475975647</v>
      </c>
      <c r="K151">
        <f t="shared" si="23"/>
        <v>-27801722.922217052</v>
      </c>
      <c r="L151">
        <f t="shared" si="26"/>
        <v>6086.3009140867944</v>
      </c>
      <c r="M151">
        <f>2*$P$1*VLOOKUP(E150,Gearing!$B$3:$D$7,3)+B149</f>
        <v>5598.8364131512171</v>
      </c>
      <c r="N151">
        <f>2*B150-B149+Misc!$B$6*$P$1^2</f>
        <v>5744.9760960720996</v>
      </c>
    </row>
    <row r="152" spans="1:14" x14ac:dyDescent="0.25">
      <c r="A152">
        <f t="shared" si="20"/>
        <v>37.25</v>
      </c>
      <c r="B152">
        <f>MIN((-J151+SQRT(J151^2-4*I151*K151))/2/I151,2*$P$1*VLOOKUP(E151,Gearing!$B$3:$D$7,3,TRUE)+B150)</f>
        <v>5709.9965495811703</v>
      </c>
      <c r="C152">
        <f t="shared" si="24"/>
        <v>152.64780487804819</v>
      </c>
      <c r="D152">
        <f t="shared" si="25"/>
        <v>-2335.9419267341145</v>
      </c>
      <c r="E152">
        <f>MIN(VLOOKUP(C151+0.01,Gearing!$A$2:$G$7,2,TRUE)+1,5)</f>
        <v>5</v>
      </c>
      <c r="F152">
        <f>Misc!$B$4*Misc!$B$5/Misc!$B$2*VLOOKUP(E152,Gearing!$B$2:$G$7,5,FALSE)</f>
        <v>8966220.9668758679</v>
      </c>
      <c r="G152">
        <f t="shared" si="18"/>
        <v>3.5480273636843149</v>
      </c>
      <c r="H152">
        <f t="shared" si="19"/>
        <v>341.46341463414501</v>
      </c>
      <c r="I152">
        <f t="shared" si="21"/>
        <v>0.29700000000000004</v>
      </c>
      <c r="J152">
        <f t="shared" si="22"/>
        <v>2962.2911705881766</v>
      </c>
      <c r="K152">
        <f t="shared" si="23"/>
        <v>-29534938.636532199</v>
      </c>
      <c r="L152">
        <f t="shared" si="26"/>
        <v>5916.6981005591806</v>
      </c>
      <c r="M152">
        <f>2*$P$1*VLOOKUP(E151,Gearing!$B$3:$D$7,3)+B150</f>
        <v>5709.9965495811703</v>
      </c>
      <c r="N152">
        <f>2*B151-B150+Misc!$B$6*$P$1^2</f>
        <v>5564.1434916602884</v>
      </c>
    </row>
    <row r="153" spans="1:14" x14ac:dyDescent="0.25">
      <c r="A153">
        <f t="shared" si="20"/>
        <v>37.5</v>
      </c>
      <c r="B153">
        <f>MIN((-J152+SQRT(J152^2-4*I152*K152))/2/I152,2*$P$1*VLOOKUP(E152,Gearing!$B$3:$D$7,3,TRUE)+B151)</f>
        <v>5675.1603155902412</v>
      </c>
      <c r="C153">
        <f t="shared" si="24"/>
        <v>152.64780487804819</v>
      </c>
      <c r="D153">
        <f t="shared" si="25"/>
        <v>2335.9419267341145</v>
      </c>
      <c r="E153">
        <f>MIN(VLOOKUP(C152+0.01,Gearing!$A$2:$G$7,2,TRUE)+1,5)</f>
        <v>5</v>
      </c>
      <c r="F153">
        <f>Misc!$B$4*Misc!$B$5/Misc!$B$2*VLOOKUP(E153,Gearing!$B$2:$G$7,5,FALSE)</f>
        <v>8966220.9668758679</v>
      </c>
      <c r="G153">
        <f t="shared" si="18"/>
        <v>3.5263811314363127</v>
      </c>
      <c r="H153">
        <f t="shared" si="19"/>
        <v>341.46341463414501</v>
      </c>
      <c r="I153">
        <f t="shared" si="21"/>
        <v>0.29700000000000004</v>
      </c>
      <c r="J153">
        <f t="shared" si="22"/>
        <v>2896.2620495487845</v>
      </c>
      <c r="K153">
        <f t="shared" si="23"/>
        <v>-28024507.069735464</v>
      </c>
      <c r="L153">
        <f t="shared" si="26"/>
        <v>6162.6248165258194</v>
      </c>
      <c r="M153">
        <f>2*$P$1*VLOOKUP(E152,Gearing!$B$3:$D$7,3)+B151</f>
        <v>5675.1603155902412</v>
      </c>
      <c r="N153">
        <f>2*B152-B151+Misc!$B$6*$P$1^2</f>
        <v>5821.2999985111237</v>
      </c>
    </row>
    <row r="154" spans="1:14" x14ac:dyDescent="0.25">
      <c r="A154">
        <f t="shared" si="20"/>
        <v>37.75</v>
      </c>
      <c r="B154">
        <f>MIN((-J153+SQRT(J153^2-4*I153*K153))/2/I153,2*$P$1*VLOOKUP(E153,Gearing!$B$3:$D$7,3,TRUE)+B152)</f>
        <v>5786.3204520201944</v>
      </c>
      <c r="C154">
        <f t="shared" si="24"/>
        <v>152.64780487804819</v>
      </c>
      <c r="D154">
        <f t="shared" si="25"/>
        <v>-2335.9419267341145</v>
      </c>
      <c r="E154">
        <f>MIN(VLOOKUP(C153+0.01,Gearing!$A$2:$G$7,2,TRUE)+1,5)</f>
        <v>5</v>
      </c>
      <c r="F154">
        <f>Misc!$B$4*Misc!$B$5/Misc!$B$2*VLOOKUP(E154,Gearing!$B$2:$G$7,5,FALSE)</f>
        <v>8966220.9668758679</v>
      </c>
      <c r="G154">
        <f t="shared" si="18"/>
        <v>3.5954528379390576</v>
      </c>
      <c r="H154">
        <f t="shared" si="19"/>
        <v>341.46341463414501</v>
      </c>
      <c r="I154">
        <f t="shared" si="21"/>
        <v>0.29700000000000004</v>
      </c>
      <c r="J154">
        <f t="shared" si="22"/>
        <v>2916.9547725393963</v>
      </c>
      <c r="K154">
        <f t="shared" si="23"/>
        <v>-29759302.133421347</v>
      </c>
      <c r="L154">
        <f t="shared" si="26"/>
        <v>5993.0220029982047</v>
      </c>
      <c r="M154">
        <f>2*$P$1*VLOOKUP(E153,Gearing!$B$3:$D$7,3)+B152</f>
        <v>5786.3204520201944</v>
      </c>
      <c r="N154">
        <f>2*B153-B152+Misc!$B$6*$P$1^2</f>
        <v>5640.4673940993125</v>
      </c>
    </row>
    <row r="155" spans="1:14" x14ac:dyDescent="0.25">
      <c r="A155">
        <f t="shared" si="20"/>
        <v>38</v>
      </c>
      <c r="B155">
        <f>MIN((-J154+SQRT(J154^2-4*I154*K154))/2/I154,2*$P$1*VLOOKUP(E154,Gearing!$B$3:$D$7,3,TRUE)+B153)</f>
        <v>5751.4842180292653</v>
      </c>
      <c r="C155">
        <f t="shared" si="24"/>
        <v>152.64780487804819</v>
      </c>
      <c r="D155">
        <f t="shared" si="25"/>
        <v>2335.9419267341145</v>
      </c>
      <c r="E155">
        <f>MIN(VLOOKUP(C154+0.01,Gearing!$A$2:$G$7,2,TRUE)+1,5)</f>
        <v>5</v>
      </c>
      <c r="F155">
        <f>Misc!$B$4*Misc!$B$5/Misc!$B$2*VLOOKUP(E155,Gearing!$B$2:$G$7,5,FALSE)</f>
        <v>8966220.9668758679</v>
      </c>
      <c r="G155">
        <f t="shared" si="18"/>
        <v>3.5738066056910553</v>
      </c>
      <c r="H155">
        <f t="shared" si="19"/>
        <v>341.46341463414501</v>
      </c>
      <c r="I155">
        <f t="shared" si="21"/>
        <v>0.29700000000000004</v>
      </c>
      <c r="J155">
        <f t="shared" si="22"/>
        <v>2850.9256515000043</v>
      </c>
      <c r="K155">
        <f t="shared" si="23"/>
        <v>-28243830.966432266</v>
      </c>
      <c r="L155">
        <f t="shared" si="26"/>
        <v>6238.9487189648416</v>
      </c>
      <c r="M155">
        <f>2*$P$1*VLOOKUP(E154,Gearing!$B$3:$D$7,3)+B153</f>
        <v>5751.4842180292653</v>
      </c>
      <c r="N155">
        <f>2*B154-B153+Misc!$B$6*$P$1^2</f>
        <v>5897.6239009501478</v>
      </c>
    </row>
    <row r="156" spans="1:14" x14ac:dyDescent="0.25">
      <c r="A156">
        <f t="shared" si="20"/>
        <v>38.25</v>
      </c>
      <c r="B156">
        <f>MIN((-J155+SQRT(J155^2-4*I155*K155))/2/I155,2*$P$1*VLOOKUP(E155,Gearing!$B$3:$D$7,3,TRUE)+B154)</f>
        <v>5862.6443544592184</v>
      </c>
      <c r="C156">
        <f t="shared" si="24"/>
        <v>152.64780487804819</v>
      </c>
      <c r="D156">
        <f t="shared" si="25"/>
        <v>-2335.9419267341145</v>
      </c>
      <c r="E156">
        <f>MIN(VLOOKUP(C155+0.01,Gearing!$A$2:$G$7,2,TRUE)+1,5)</f>
        <v>5</v>
      </c>
      <c r="F156">
        <f>Misc!$B$4*Misc!$B$5/Misc!$B$2*VLOOKUP(E156,Gearing!$B$2:$G$7,5,FALSE)</f>
        <v>8966220.9668758679</v>
      </c>
      <c r="G156">
        <f t="shared" si="18"/>
        <v>3.6428783121937998</v>
      </c>
      <c r="H156">
        <f t="shared" si="19"/>
        <v>341.46341463414501</v>
      </c>
      <c r="I156">
        <f t="shared" si="21"/>
        <v>0.29700000000000004</v>
      </c>
      <c r="J156">
        <f t="shared" si="22"/>
        <v>2871.6183744906161</v>
      </c>
      <c r="K156">
        <f t="shared" si="23"/>
        <v>-29980205.379488882</v>
      </c>
      <c r="L156">
        <f t="shared" si="26"/>
        <v>6069.3459054372288</v>
      </c>
      <c r="M156">
        <f>2*$P$1*VLOOKUP(E155,Gearing!$B$3:$D$7,3)+B154</f>
        <v>5862.6443544592184</v>
      </c>
      <c r="N156">
        <f>2*B155-B154+Misc!$B$6*$P$1^2</f>
        <v>5716.7912965383366</v>
      </c>
    </row>
    <row r="157" spans="1:14" x14ac:dyDescent="0.25">
      <c r="A157">
        <f t="shared" si="20"/>
        <v>38.5</v>
      </c>
      <c r="B157">
        <f>MIN((-J156+SQRT(J156^2-4*I156*K156))/2/I156,2*$P$1*VLOOKUP(E156,Gearing!$B$3:$D$7,3,TRUE)+B155)</f>
        <v>5827.8081204682894</v>
      </c>
      <c r="C157">
        <f t="shared" si="24"/>
        <v>152.64780487804819</v>
      </c>
      <c r="D157">
        <f t="shared" si="25"/>
        <v>2335.9419267341145</v>
      </c>
      <c r="E157">
        <f>MIN(VLOOKUP(C156+0.01,Gearing!$A$2:$G$7,2,TRUE)+1,5)</f>
        <v>5</v>
      </c>
      <c r="F157">
        <f>Misc!$B$4*Misc!$B$5/Misc!$B$2*VLOOKUP(E157,Gearing!$B$2:$G$7,5,FALSE)</f>
        <v>8966220.9668758679</v>
      </c>
      <c r="G157">
        <f t="shared" si="18"/>
        <v>3.6212320799457971</v>
      </c>
      <c r="H157">
        <f t="shared" si="19"/>
        <v>341.46341463414501</v>
      </c>
      <c r="I157">
        <f t="shared" si="21"/>
        <v>0.29700000000000004</v>
      </c>
      <c r="J157">
        <f t="shared" si="22"/>
        <v>2805.5892534512236</v>
      </c>
      <c r="K157">
        <f t="shared" si="23"/>
        <v>-28459694.612307463</v>
      </c>
      <c r="L157">
        <f t="shared" si="26"/>
        <v>6315.2726214038657</v>
      </c>
      <c r="M157">
        <f>2*$P$1*VLOOKUP(E156,Gearing!$B$3:$D$7,3)+B155</f>
        <v>5827.8081204682894</v>
      </c>
      <c r="N157">
        <f>2*B156-B155+Misc!$B$6*$P$1^2</f>
        <v>5973.9478033891719</v>
      </c>
    </row>
    <row r="158" spans="1:14" x14ac:dyDescent="0.25">
      <c r="A158">
        <f t="shared" si="20"/>
        <v>38.75</v>
      </c>
      <c r="B158">
        <f>MIN((-J157+SQRT(J157^2-4*I157*K157))/2/I157,2*$P$1*VLOOKUP(E157,Gearing!$B$3:$D$7,3,TRUE)+B156)</f>
        <v>5938.9682568982425</v>
      </c>
      <c r="C158">
        <f t="shared" si="24"/>
        <v>152.64780487804819</v>
      </c>
      <c r="D158">
        <f t="shared" si="25"/>
        <v>-2335.9419267341145</v>
      </c>
      <c r="E158">
        <f>MIN(VLOOKUP(C157+0.01,Gearing!$A$2:$G$7,2,TRUE)+1,5)</f>
        <v>5</v>
      </c>
      <c r="F158">
        <f>Misc!$B$4*Misc!$B$5/Misc!$B$2*VLOOKUP(E158,Gearing!$B$2:$G$7,5,FALSE)</f>
        <v>8966220.9668758679</v>
      </c>
      <c r="G158">
        <f t="shared" si="18"/>
        <v>3.690303786448542</v>
      </c>
      <c r="H158">
        <f t="shared" si="19"/>
        <v>341.46341463414501</v>
      </c>
      <c r="I158">
        <f t="shared" si="21"/>
        <v>0.29700000000000004</v>
      </c>
      <c r="J158">
        <f t="shared" si="22"/>
        <v>2826.2819764418355</v>
      </c>
      <c r="K158">
        <f t="shared" si="23"/>
        <v>-30197648.374734804</v>
      </c>
      <c r="L158">
        <f t="shared" si="26"/>
        <v>6145.6698078762538</v>
      </c>
      <c r="M158">
        <f>2*$P$1*VLOOKUP(E157,Gearing!$B$3:$D$7,3)+B156</f>
        <v>5938.9682568982425</v>
      </c>
      <c r="N158">
        <f>2*B157-B156+Misc!$B$6*$P$1^2</f>
        <v>5793.1151989773607</v>
      </c>
    </row>
    <row r="159" spans="1:14" x14ac:dyDescent="0.25">
      <c r="A159">
        <f t="shared" si="20"/>
        <v>39</v>
      </c>
      <c r="B159">
        <f>MIN((-J158+SQRT(J158^2-4*I158*K158))/2/I158,2*$P$1*VLOOKUP(E158,Gearing!$B$3:$D$7,3,TRUE)+B157)</f>
        <v>5904.1320229073135</v>
      </c>
      <c r="C159">
        <f t="shared" si="24"/>
        <v>152.64780487804819</v>
      </c>
      <c r="D159">
        <f t="shared" si="25"/>
        <v>2335.9419267341145</v>
      </c>
      <c r="E159">
        <f>MIN(VLOOKUP(C158+0.01,Gearing!$A$2:$G$7,2,TRUE)+1,5)</f>
        <v>5</v>
      </c>
      <c r="F159">
        <f>Misc!$B$4*Misc!$B$5/Misc!$B$2*VLOOKUP(E159,Gearing!$B$2:$G$7,5,FALSE)</f>
        <v>8966220.9668758679</v>
      </c>
      <c r="G159">
        <f t="shared" si="18"/>
        <v>3.6686575542005397</v>
      </c>
      <c r="H159">
        <f t="shared" si="19"/>
        <v>341.46341463414501</v>
      </c>
      <c r="I159">
        <f t="shared" si="21"/>
        <v>0.29700000000000004</v>
      </c>
      <c r="J159">
        <f t="shared" si="22"/>
        <v>2760.2528554024434</v>
      </c>
      <c r="K159">
        <f t="shared" si="23"/>
        <v>-28672098.007361043</v>
      </c>
      <c r="L159">
        <f t="shared" si="26"/>
        <v>6391.5965238428907</v>
      </c>
      <c r="M159">
        <f>2*$P$1*VLOOKUP(E158,Gearing!$B$3:$D$7,3)+B157</f>
        <v>5904.1320229073135</v>
      </c>
      <c r="N159">
        <f>2*B158-B157+Misc!$B$6*$P$1^2</f>
        <v>6050.271705828196</v>
      </c>
    </row>
    <row r="160" spans="1:14" x14ac:dyDescent="0.25">
      <c r="A160">
        <f t="shared" si="20"/>
        <v>39.25</v>
      </c>
      <c r="B160">
        <f>MIN((-J159+SQRT(J159^2-4*I159*K159))/2/I159,2*$P$1*VLOOKUP(E159,Gearing!$B$3:$D$7,3,TRUE)+B158)</f>
        <v>6015.2921593372666</v>
      </c>
      <c r="C160">
        <f t="shared" si="24"/>
        <v>152.64780487804819</v>
      </c>
      <c r="D160">
        <f t="shared" si="25"/>
        <v>-2335.9419267341145</v>
      </c>
      <c r="E160">
        <f>MIN(VLOOKUP(C159+0.01,Gearing!$A$2:$G$7,2,TRUE)+1,5)</f>
        <v>5</v>
      </c>
      <c r="F160">
        <f>Misc!$B$4*Misc!$B$5/Misc!$B$2*VLOOKUP(E160,Gearing!$B$2:$G$7,5,FALSE)</f>
        <v>8966220.9668758679</v>
      </c>
      <c r="G160">
        <f t="shared" si="18"/>
        <v>3.7377292607032842</v>
      </c>
      <c r="H160">
        <f t="shared" si="19"/>
        <v>341.46341463414501</v>
      </c>
      <c r="I160">
        <f t="shared" si="21"/>
        <v>0.29700000000000004</v>
      </c>
      <c r="J160">
        <f t="shared" si="22"/>
        <v>2780.9455783930553</v>
      </c>
      <c r="K160">
        <f t="shared" si="23"/>
        <v>-30411631.119159114</v>
      </c>
      <c r="L160">
        <f t="shared" si="26"/>
        <v>6221.993710315277</v>
      </c>
      <c r="M160">
        <f>2*$P$1*VLOOKUP(E159,Gearing!$B$3:$D$7,3)+B158</f>
        <v>6015.2921593372666</v>
      </c>
      <c r="N160">
        <f>2*B159-B158+Misc!$B$6*$P$1^2</f>
        <v>5869.4391014163848</v>
      </c>
    </row>
    <row r="161" spans="1:14" x14ac:dyDescent="0.25">
      <c r="A161">
        <f t="shared" si="20"/>
        <v>39.5</v>
      </c>
      <c r="B161">
        <f>MIN((-J160+SQRT(J160^2-4*I160*K160))/2/I160,2*$P$1*VLOOKUP(E160,Gearing!$B$3:$D$7,3,TRUE)+B159)</f>
        <v>5980.4559253463376</v>
      </c>
      <c r="C161">
        <f t="shared" si="24"/>
        <v>152.64780487804819</v>
      </c>
      <c r="D161">
        <f t="shared" si="25"/>
        <v>2335.9419267341145</v>
      </c>
      <c r="E161">
        <f>MIN(VLOOKUP(C160+0.01,Gearing!$A$2:$G$7,2,TRUE)+1,5)</f>
        <v>5</v>
      </c>
      <c r="F161">
        <f>Misc!$B$4*Misc!$B$5/Misc!$B$2*VLOOKUP(E161,Gearing!$B$2:$G$7,5,FALSE)</f>
        <v>8966220.9668758679</v>
      </c>
      <c r="G161">
        <f t="shared" si="18"/>
        <v>3.7160830284552819</v>
      </c>
      <c r="H161">
        <f t="shared" si="19"/>
        <v>341.46341463414501</v>
      </c>
      <c r="I161">
        <f t="shared" si="21"/>
        <v>0.29700000000000004</v>
      </c>
      <c r="J161">
        <f t="shared" si="22"/>
        <v>2714.9164573536632</v>
      </c>
      <c r="K161">
        <f t="shared" si="23"/>
        <v>-28881041.151593011</v>
      </c>
      <c r="L161">
        <f t="shared" si="26"/>
        <v>6467.920426281913</v>
      </c>
      <c r="M161">
        <f>2*$P$1*VLOOKUP(E160,Gearing!$B$3:$D$7,3)+B159</f>
        <v>5980.4559253463376</v>
      </c>
      <c r="N161">
        <f>2*B160-B159+Misc!$B$6*$P$1^2</f>
        <v>6126.5956082672201</v>
      </c>
    </row>
    <row r="162" spans="1:14" x14ac:dyDescent="0.25">
      <c r="A162">
        <f t="shared" si="20"/>
        <v>39.75</v>
      </c>
      <c r="B162">
        <f>MIN((-J161+SQRT(J161^2-4*I161*K161))/2/I161,2*$P$1*VLOOKUP(E161,Gearing!$B$3:$D$7,3,TRUE)+B160)</f>
        <v>6091.6160617762907</v>
      </c>
      <c r="C162">
        <f t="shared" si="24"/>
        <v>152.64780487804819</v>
      </c>
      <c r="D162">
        <f t="shared" si="25"/>
        <v>-2335.9419267341145</v>
      </c>
      <c r="E162">
        <f>MIN(VLOOKUP(C161+0.01,Gearing!$A$2:$G$7,2,TRUE)+1,5)</f>
        <v>5</v>
      </c>
      <c r="F162">
        <f>Misc!$B$4*Misc!$B$5/Misc!$B$2*VLOOKUP(E162,Gearing!$B$2:$G$7,5,FALSE)</f>
        <v>8966220.9668758679</v>
      </c>
      <c r="G162">
        <f t="shared" si="18"/>
        <v>3.7851547349580268</v>
      </c>
      <c r="H162">
        <f t="shared" si="19"/>
        <v>341.46341463414501</v>
      </c>
      <c r="I162">
        <f t="shared" si="21"/>
        <v>0.29700000000000004</v>
      </c>
      <c r="J162">
        <f t="shared" si="22"/>
        <v>2735.609180344275</v>
      </c>
      <c r="K162">
        <f t="shared" si="23"/>
        <v>-30622153.612761822</v>
      </c>
      <c r="L162">
        <f t="shared" si="26"/>
        <v>6298.3176127543011</v>
      </c>
      <c r="M162">
        <f>2*$P$1*VLOOKUP(E161,Gearing!$B$3:$D$7,3)+B160</f>
        <v>6091.6160617762907</v>
      </c>
      <c r="N162">
        <f>2*B161-B160+Misc!$B$6*$P$1^2</f>
        <v>5945.7630038554089</v>
      </c>
    </row>
    <row r="163" spans="1:14" x14ac:dyDescent="0.25">
      <c r="A163">
        <f t="shared" si="20"/>
        <v>40</v>
      </c>
      <c r="B163">
        <f>MIN((-J162+SQRT(J162^2-4*I162*K162))/2/I162,2*$P$1*VLOOKUP(E162,Gearing!$B$3:$D$7,3,TRUE)+B161)</f>
        <v>6056.7798277853617</v>
      </c>
      <c r="C163">
        <f t="shared" si="24"/>
        <v>152.64780487804819</v>
      </c>
      <c r="D163">
        <f t="shared" si="25"/>
        <v>2335.9419267341145</v>
      </c>
      <c r="E163">
        <f>MIN(VLOOKUP(C162+0.01,Gearing!$A$2:$G$7,2,TRUE)+1,5)</f>
        <v>5</v>
      </c>
      <c r="F163">
        <f>Misc!$B$4*Misc!$B$5/Misc!$B$2*VLOOKUP(E163,Gearing!$B$2:$G$7,5,FALSE)</f>
        <v>8966220.9668758679</v>
      </c>
      <c r="G163">
        <f t="shared" si="18"/>
        <v>3.7635085027100246</v>
      </c>
      <c r="H163">
        <f t="shared" si="19"/>
        <v>341.46341463414501</v>
      </c>
      <c r="I163">
        <f t="shared" si="21"/>
        <v>0.29700000000000004</v>
      </c>
      <c r="J163">
        <f t="shared" si="22"/>
        <v>2669.580059304883</v>
      </c>
      <c r="K163">
        <f t="shared" si="23"/>
        <v>-29086524.045003366</v>
      </c>
      <c r="L163">
        <f t="shared" si="26"/>
        <v>6544.244328720938</v>
      </c>
      <c r="M163">
        <f>2*$P$1*VLOOKUP(E162,Gearing!$B$3:$D$7,3)+B161</f>
        <v>6056.7798277853617</v>
      </c>
      <c r="N163">
        <f>2*B162-B161+Misc!$B$6*$P$1^2</f>
        <v>6202.9195107062442</v>
      </c>
    </row>
    <row r="164" spans="1:14" x14ac:dyDescent="0.25">
      <c r="A164">
        <f t="shared" si="20"/>
        <v>40.25</v>
      </c>
      <c r="B164">
        <f>MIN((-J163+SQRT(J163^2-4*I163*K163))/2/I163,2*$P$1*VLOOKUP(E163,Gearing!$B$3:$D$7,3,TRUE)+B162)</f>
        <v>6167.9399642153148</v>
      </c>
      <c r="C164">
        <f t="shared" si="24"/>
        <v>152.64780487804819</v>
      </c>
      <c r="D164">
        <f t="shared" si="25"/>
        <v>-2335.9419267341145</v>
      </c>
      <c r="E164">
        <f>MIN(VLOOKUP(C163+0.01,Gearing!$A$2:$G$7,2,TRUE)+1,5)</f>
        <v>5</v>
      </c>
      <c r="F164">
        <f>Misc!$B$4*Misc!$B$5/Misc!$B$2*VLOOKUP(E164,Gearing!$B$2:$G$7,5,FALSE)</f>
        <v>8966220.9668758679</v>
      </c>
      <c r="G164">
        <f t="shared" si="18"/>
        <v>3.832580209212769</v>
      </c>
      <c r="H164">
        <f t="shared" si="19"/>
        <v>341.46341463414501</v>
      </c>
      <c r="I164">
        <f t="shared" si="21"/>
        <v>0.29700000000000004</v>
      </c>
      <c r="J164">
        <f t="shared" si="22"/>
        <v>2690.2727822954948</v>
      </c>
      <c r="K164">
        <f t="shared" si="23"/>
        <v>-30829215.855542913</v>
      </c>
      <c r="L164">
        <f t="shared" si="26"/>
        <v>6374.6415151933252</v>
      </c>
      <c r="M164">
        <f>2*$P$1*VLOOKUP(E163,Gearing!$B$3:$D$7,3)+B162</f>
        <v>6167.9399642153148</v>
      </c>
      <c r="N164">
        <f>2*B163-B162+Misc!$B$6*$P$1^2</f>
        <v>6022.086906294433</v>
      </c>
    </row>
    <row r="165" spans="1:14" x14ac:dyDescent="0.25">
      <c r="A165">
        <f t="shared" si="20"/>
        <v>40.5</v>
      </c>
      <c r="B165">
        <f>MIN((-J164+SQRT(J164^2-4*I164*K164))/2/I164,2*$P$1*VLOOKUP(E164,Gearing!$B$3:$D$7,3,TRUE)+B163)</f>
        <v>6133.1037302243858</v>
      </c>
      <c r="C165">
        <f t="shared" si="24"/>
        <v>152.64780487804819</v>
      </c>
      <c r="D165">
        <f t="shared" si="25"/>
        <v>2335.9419267341145</v>
      </c>
      <c r="E165">
        <f>MIN(VLOOKUP(C164+0.01,Gearing!$A$2:$G$7,2,TRUE)+1,5)</f>
        <v>5</v>
      </c>
      <c r="F165">
        <f>Misc!$B$4*Misc!$B$5/Misc!$B$2*VLOOKUP(E165,Gearing!$B$2:$G$7,5,FALSE)</f>
        <v>8966220.9668758679</v>
      </c>
      <c r="G165">
        <f t="shared" si="18"/>
        <v>3.8109339769647668</v>
      </c>
      <c r="H165">
        <f t="shared" si="19"/>
        <v>341.46341463414501</v>
      </c>
      <c r="I165">
        <f t="shared" si="21"/>
        <v>0.29700000000000004</v>
      </c>
      <c r="J165">
        <f t="shared" si="22"/>
        <v>2624.2436612561023</v>
      </c>
      <c r="K165">
        <f t="shared" si="23"/>
        <v>-29288546.687592108</v>
      </c>
      <c r="L165">
        <f t="shared" si="26"/>
        <v>6620.5682311599621</v>
      </c>
      <c r="M165">
        <f>2*$P$1*VLOOKUP(E164,Gearing!$B$3:$D$7,3)+B163</f>
        <v>6133.1037302243858</v>
      </c>
      <c r="N165">
        <f>2*B164-B163+Misc!$B$6*$P$1^2</f>
        <v>6279.2434131452683</v>
      </c>
    </row>
    <row r="166" spans="1:14" x14ac:dyDescent="0.25">
      <c r="A166">
        <f t="shared" si="20"/>
        <v>40.75</v>
      </c>
      <c r="B166">
        <f>MIN((-J165+SQRT(J165^2-4*I165*K165))/2/I165,2*$P$1*VLOOKUP(E165,Gearing!$B$3:$D$7,3,TRUE)+B164)</f>
        <v>6244.2638666543389</v>
      </c>
      <c r="C166">
        <f t="shared" si="24"/>
        <v>152.64780487804819</v>
      </c>
      <c r="D166">
        <f t="shared" si="25"/>
        <v>-2335.9419267341145</v>
      </c>
      <c r="E166">
        <f>MIN(VLOOKUP(C165+0.01,Gearing!$A$2:$G$7,2,TRUE)+1,5)</f>
        <v>5</v>
      </c>
      <c r="F166">
        <f>Misc!$B$4*Misc!$B$5/Misc!$B$2*VLOOKUP(E166,Gearing!$B$2:$G$7,5,FALSE)</f>
        <v>8966220.9668758679</v>
      </c>
      <c r="G166">
        <f t="shared" si="18"/>
        <v>3.8800056834675116</v>
      </c>
      <c r="H166">
        <f t="shared" si="19"/>
        <v>341.46341463414501</v>
      </c>
      <c r="I166">
        <f t="shared" si="21"/>
        <v>0.29700000000000004</v>
      </c>
      <c r="J166">
        <f t="shared" si="22"/>
        <v>2644.9363842467142</v>
      </c>
      <c r="K166">
        <f t="shared" si="23"/>
        <v>-31032817.847502388</v>
      </c>
      <c r="L166">
        <f t="shared" si="26"/>
        <v>6450.9654176323502</v>
      </c>
      <c r="M166">
        <f>2*$P$1*VLOOKUP(E165,Gearing!$B$3:$D$7,3)+B164</f>
        <v>6244.2638666543389</v>
      </c>
      <c r="N166">
        <f>2*B165-B164+Misc!$B$6*$P$1^2</f>
        <v>6098.4108087334571</v>
      </c>
    </row>
    <row r="167" spans="1:14" x14ac:dyDescent="0.25">
      <c r="A167">
        <f t="shared" si="20"/>
        <v>41</v>
      </c>
      <c r="B167">
        <f>MIN((-J166+SQRT(J166^2-4*I166*K166))/2/I166,2*$P$1*VLOOKUP(E166,Gearing!$B$3:$D$7,3,TRUE)+B165)</f>
        <v>6209.4276326634099</v>
      </c>
      <c r="C167">
        <f t="shared" si="24"/>
        <v>152.64780487804819</v>
      </c>
      <c r="D167">
        <f t="shared" si="25"/>
        <v>2335.9419267341145</v>
      </c>
      <c r="E167">
        <f>MIN(VLOOKUP(C166+0.01,Gearing!$A$2:$G$7,2,TRUE)+1,5)</f>
        <v>5</v>
      </c>
      <c r="F167">
        <f>Misc!$B$4*Misc!$B$5/Misc!$B$2*VLOOKUP(E167,Gearing!$B$2:$G$7,5,FALSE)</f>
        <v>8966220.9668758679</v>
      </c>
      <c r="G167">
        <f t="shared" si="18"/>
        <v>3.8583594512195094</v>
      </c>
      <c r="H167">
        <f t="shared" si="19"/>
        <v>341.46341463414501</v>
      </c>
      <c r="I167">
        <f t="shared" si="21"/>
        <v>0.29700000000000004</v>
      </c>
      <c r="J167">
        <f t="shared" si="22"/>
        <v>2578.9072632073221</v>
      </c>
      <c r="K167">
        <f t="shared" si="23"/>
        <v>-29487109.079359237</v>
      </c>
      <c r="L167">
        <f t="shared" si="26"/>
        <v>6696.8921335989853</v>
      </c>
      <c r="M167">
        <f>2*$P$1*VLOOKUP(E166,Gearing!$B$3:$D$7,3)+B165</f>
        <v>6209.4276326634099</v>
      </c>
      <c r="N167">
        <f>2*B166-B165+Misc!$B$6*$P$1^2</f>
        <v>6355.5673155842924</v>
      </c>
    </row>
    <row r="168" spans="1:14" x14ac:dyDescent="0.25">
      <c r="A168">
        <f t="shared" si="20"/>
        <v>41.25</v>
      </c>
      <c r="B168">
        <f>MIN((-J167+SQRT(J167^2-4*I167*K167))/2/I167,2*$P$1*VLOOKUP(E167,Gearing!$B$3:$D$7,3,TRUE)+B166)</f>
        <v>6320.587769093363</v>
      </c>
      <c r="C168">
        <f t="shared" si="24"/>
        <v>152.64780487804819</v>
      </c>
      <c r="D168">
        <f t="shared" si="25"/>
        <v>-2335.9419267341145</v>
      </c>
      <c r="E168">
        <f>MIN(VLOOKUP(C167+0.01,Gearing!$A$2:$G$7,2,TRUE)+1,5)</f>
        <v>5</v>
      </c>
      <c r="F168">
        <f>Misc!$B$4*Misc!$B$5/Misc!$B$2*VLOOKUP(E168,Gearing!$B$2:$G$7,5,FALSE)</f>
        <v>8966220.9668758679</v>
      </c>
      <c r="G168">
        <f t="shared" si="18"/>
        <v>3.9274311577222543</v>
      </c>
      <c r="H168">
        <f t="shared" si="19"/>
        <v>341.46341463414501</v>
      </c>
      <c r="I168">
        <f t="shared" si="21"/>
        <v>0.29700000000000004</v>
      </c>
      <c r="J168">
        <f t="shared" si="22"/>
        <v>2599.599986197934</v>
      </c>
      <c r="K168">
        <f t="shared" si="23"/>
        <v>-31232959.588640254</v>
      </c>
      <c r="L168">
        <f t="shared" si="26"/>
        <v>6527.2893200713734</v>
      </c>
      <c r="M168">
        <f>2*$P$1*VLOOKUP(E167,Gearing!$B$3:$D$7,3)+B166</f>
        <v>6320.587769093363</v>
      </c>
      <c r="N168">
        <f>2*B167-B166+Misc!$B$6*$P$1^2</f>
        <v>6174.7347111724812</v>
      </c>
    </row>
    <row r="169" spans="1:14" x14ac:dyDescent="0.25">
      <c r="A169">
        <f t="shared" si="20"/>
        <v>41.5</v>
      </c>
      <c r="B169">
        <f>MIN((-J168+SQRT(J168^2-4*I168*K168))/2/I168,2*$P$1*VLOOKUP(E168,Gearing!$B$3:$D$7,3,TRUE)+B167)</f>
        <v>6285.751535102434</v>
      </c>
      <c r="C169">
        <f t="shared" si="24"/>
        <v>152.64780487804819</v>
      </c>
      <c r="D169">
        <f t="shared" si="25"/>
        <v>2335.9419267341145</v>
      </c>
      <c r="E169">
        <f>MIN(VLOOKUP(C168+0.01,Gearing!$A$2:$G$7,2,TRUE)+1,5)</f>
        <v>5</v>
      </c>
      <c r="F169">
        <f>Misc!$B$4*Misc!$B$5/Misc!$B$2*VLOOKUP(E169,Gearing!$B$2:$G$7,5,FALSE)</f>
        <v>8966220.9668758679</v>
      </c>
      <c r="G169">
        <f t="shared" si="18"/>
        <v>3.905784925474252</v>
      </c>
      <c r="H169">
        <f t="shared" si="19"/>
        <v>341.46341463414501</v>
      </c>
      <c r="I169">
        <f t="shared" si="21"/>
        <v>0.29700000000000004</v>
      </c>
      <c r="J169">
        <f t="shared" si="22"/>
        <v>2533.5708651585419</v>
      </c>
      <c r="K169">
        <f t="shared" si="23"/>
        <v>-29682211.220304765</v>
      </c>
      <c r="L169">
        <f t="shared" si="26"/>
        <v>6773.2160360380112</v>
      </c>
      <c r="M169">
        <f>2*$P$1*VLOOKUP(E168,Gearing!$B$3:$D$7,3)+B167</f>
        <v>6285.751535102434</v>
      </c>
      <c r="N169">
        <f>2*B168-B167+Misc!$B$6*$P$1^2</f>
        <v>6431.8912180233165</v>
      </c>
    </row>
    <row r="170" spans="1:14" x14ac:dyDescent="0.25">
      <c r="A170">
        <f t="shared" si="20"/>
        <v>41.75</v>
      </c>
      <c r="B170">
        <f>MIN((-J169+SQRT(J169^2-4*I169*K169))/2/I169,2*$P$1*VLOOKUP(E169,Gearing!$B$3:$D$7,3,TRUE)+B168)</f>
        <v>6396.9116715323871</v>
      </c>
      <c r="C170">
        <f t="shared" si="24"/>
        <v>152.64780487804819</v>
      </c>
      <c r="D170">
        <f t="shared" si="25"/>
        <v>-2335.9419267341145</v>
      </c>
      <c r="E170">
        <f>MIN(VLOOKUP(C169+0.01,Gearing!$A$2:$G$7,2,TRUE)+1,5)</f>
        <v>5</v>
      </c>
      <c r="F170">
        <f>Misc!$B$4*Misc!$B$5/Misc!$B$2*VLOOKUP(E170,Gearing!$B$2:$G$7,5,FALSE)</f>
        <v>8966220.9668758679</v>
      </c>
      <c r="G170">
        <f t="shared" si="18"/>
        <v>3.9748566319769965</v>
      </c>
      <c r="H170">
        <f t="shared" si="19"/>
        <v>341.46341463414501</v>
      </c>
      <c r="I170">
        <f t="shared" si="21"/>
        <v>0.29700000000000004</v>
      </c>
      <c r="J170">
        <f t="shared" si="22"/>
        <v>2554.2635881491537</v>
      </c>
      <c r="K170">
        <f t="shared" si="23"/>
        <v>-31429641.078956503</v>
      </c>
      <c r="L170">
        <f t="shared" si="26"/>
        <v>6603.6132225103975</v>
      </c>
      <c r="M170">
        <f>2*$P$1*VLOOKUP(E169,Gearing!$B$3:$D$7,3)+B168</f>
        <v>6396.9116715323871</v>
      </c>
      <c r="N170">
        <f>2*B169-B168+Misc!$B$6*$P$1^2</f>
        <v>6251.0586136115053</v>
      </c>
    </row>
    <row r="171" spans="1:14" x14ac:dyDescent="0.25">
      <c r="A171">
        <f t="shared" si="20"/>
        <v>42</v>
      </c>
      <c r="B171">
        <f>MIN((-J170+SQRT(J170^2-4*I170*K170))/2/I170,2*$P$1*VLOOKUP(E170,Gearing!$B$3:$D$7,3,TRUE)+B169)</f>
        <v>6362.0754375414581</v>
      </c>
      <c r="C171">
        <f t="shared" si="24"/>
        <v>152.64780487804819</v>
      </c>
      <c r="D171">
        <f t="shared" si="25"/>
        <v>2335.9419267341145</v>
      </c>
      <c r="E171">
        <f>MIN(VLOOKUP(C170+0.01,Gearing!$A$2:$G$7,2,TRUE)+1,5)</f>
        <v>5</v>
      </c>
      <c r="F171">
        <f>Misc!$B$4*Misc!$B$5/Misc!$B$2*VLOOKUP(E171,Gearing!$B$2:$G$7,5,FALSE)</f>
        <v>8966220.9668758679</v>
      </c>
      <c r="G171">
        <f t="shared" si="18"/>
        <v>3.9532103997289938</v>
      </c>
      <c r="H171">
        <f t="shared" si="19"/>
        <v>341.46341463414501</v>
      </c>
      <c r="I171">
        <f t="shared" si="21"/>
        <v>0.29700000000000004</v>
      </c>
      <c r="J171">
        <f t="shared" si="22"/>
        <v>2488.2344671097617</v>
      </c>
      <c r="K171">
        <f t="shared" si="23"/>
        <v>-29873853.110428672</v>
      </c>
      <c r="L171">
        <f t="shared" si="26"/>
        <v>6849.5399384770335</v>
      </c>
      <c r="M171">
        <f>2*$P$1*VLOOKUP(E170,Gearing!$B$3:$D$7,3)+B169</f>
        <v>6362.0754375414581</v>
      </c>
      <c r="N171">
        <f>2*B170-B169+Misc!$B$6*$P$1^2</f>
        <v>6508.2151204623406</v>
      </c>
    </row>
    <row r="172" spans="1:14" x14ac:dyDescent="0.25">
      <c r="A172">
        <f t="shared" si="20"/>
        <v>42.25</v>
      </c>
      <c r="B172">
        <f>MIN((-J171+SQRT(J171^2-4*I171*K171))/2/I171,2*$P$1*VLOOKUP(E171,Gearing!$B$3:$D$7,3,TRUE)+B170)</f>
        <v>6473.2355739714112</v>
      </c>
      <c r="C172">
        <f t="shared" si="24"/>
        <v>152.64780487804819</v>
      </c>
      <c r="D172">
        <f t="shared" si="25"/>
        <v>-2335.9419267341145</v>
      </c>
      <c r="E172">
        <f>MIN(VLOOKUP(C171+0.01,Gearing!$A$2:$G$7,2,TRUE)+1,5)</f>
        <v>5</v>
      </c>
      <c r="F172">
        <f>Misc!$B$4*Misc!$B$5/Misc!$B$2*VLOOKUP(E172,Gearing!$B$2:$G$7,5,FALSE)</f>
        <v>8966220.9668758679</v>
      </c>
      <c r="G172">
        <f t="shared" si="18"/>
        <v>4.0222821062317387</v>
      </c>
      <c r="H172">
        <f t="shared" si="19"/>
        <v>341.46341463414501</v>
      </c>
      <c r="I172">
        <f t="shared" si="21"/>
        <v>0.29700000000000004</v>
      </c>
      <c r="J172">
        <f t="shared" si="22"/>
        <v>2508.9271901003735</v>
      </c>
      <c r="K172">
        <f t="shared" si="23"/>
        <v>-31622862.318451148</v>
      </c>
      <c r="L172">
        <f t="shared" si="26"/>
        <v>6679.9371249494216</v>
      </c>
      <c r="M172">
        <f>2*$P$1*VLOOKUP(E171,Gearing!$B$3:$D$7,3)+B170</f>
        <v>6473.2355739714112</v>
      </c>
      <c r="N172">
        <f>2*B171-B170+Misc!$B$6*$P$1^2</f>
        <v>6327.3825160505294</v>
      </c>
    </row>
    <row r="173" spans="1:14" x14ac:dyDescent="0.25">
      <c r="A173">
        <f t="shared" si="20"/>
        <v>42.5</v>
      </c>
      <c r="B173">
        <f>MIN((-J172+SQRT(J172^2-4*I172*K172))/2/I172,2*$P$1*VLOOKUP(E172,Gearing!$B$3:$D$7,3,TRUE)+B171)</f>
        <v>6438.3993399804822</v>
      </c>
      <c r="C173">
        <f t="shared" si="24"/>
        <v>152.64780487804819</v>
      </c>
      <c r="D173">
        <f t="shared" si="25"/>
        <v>2335.9419267341145</v>
      </c>
      <c r="E173">
        <f>MIN(VLOOKUP(C172+0.01,Gearing!$A$2:$G$7,2,TRUE)+1,5)</f>
        <v>5</v>
      </c>
      <c r="F173">
        <f>Misc!$B$4*Misc!$B$5/Misc!$B$2*VLOOKUP(E173,Gearing!$B$2:$G$7,5,FALSE)</f>
        <v>8966220.9668758679</v>
      </c>
      <c r="G173">
        <f t="shared" si="18"/>
        <v>4.000635873983736</v>
      </c>
      <c r="H173">
        <f t="shared" si="19"/>
        <v>341.46341463414501</v>
      </c>
      <c r="I173">
        <f t="shared" si="21"/>
        <v>0.29700000000000004</v>
      </c>
      <c r="J173">
        <f t="shared" si="22"/>
        <v>2442.898069060981</v>
      </c>
      <c r="K173">
        <f t="shared" si="23"/>
        <v>-30062034.749730967</v>
      </c>
      <c r="L173">
        <f t="shared" si="26"/>
        <v>6925.8638409160576</v>
      </c>
      <c r="M173">
        <f>2*$P$1*VLOOKUP(E172,Gearing!$B$3:$D$7,3)+B171</f>
        <v>6438.3993399804822</v>
      </c>
      <c r="N173">
        <f>2*B172-B171+Misc!$B$6*$P$1^2</f>
        <v>6584.5390229013647</v>
      </c>
    </row>
    <row r="174" spans="1:14" x14ac:dyDescent="0.25">
      <c r="A174">
        <f t="shared" si="20"/>
        <v>42.75</v>
      </c>
      <c r="B174">
        <f>MIN((-J173+SQRT(J173^2-4*I173*K173))/2/I173,2*$P$1*VLOOKUP(E173,Gearing!$B$3:$D$7,3,TRUE)+B172)</f>
        <v>6549.5594764104353</v>
      </c>
      <c r="C174">
        <f t="shared" si="24"/>
        <v>152.64780487804819</v>
      </c>
      <c r="D174">
        <f t="shared" si="25"/>
        <v>-2335.9419267341145</v>
      </c>
      <c r="E174">
        <f>MIN(VLOOKUP(C173+0.01,Gearing!$A$2:$G$7,2,TRUE)+1,5)</f>
        <v>5</v>
      </c>
      <c r="F174">
        <f>Misc!$B$4*Misc!$B$5/Misc!$B$2*VLOOKUP(E174,Gearing!$B$2:$G$7,5,FALSE)</f>
        <v>8966220.9668758679</v>
      </c>
      <c r="G174">
        <f t="shared" si="18"/>
        <v>4.0697075804864813</v>
      </c>
      <c r="H174">
        <f t="shared" si="19"/>
        <v>341.46341463414501</v>
      </c>
      <c r="I174">
        <f t="shared" si="21"/>
        <v>0.29700000000000004</v>
      </c>
      <c r="J174">
        <f t="shared" si="22"/>
        <v>2463.5907920515929</v>
      </c>
      <c r="K174">
        <f t="shared" si="23"/>
        <v>-31812623.307124179</v>
      </c>
      <c r="L174">
        <f t="shared" si="26"/>
        <v>6756.2610273884466</v>
      </c>
      <c r="M174">
        <f>2*$P$1*VLOOKUP(E173,Gearing!$B$3:$D$7,3)+B172</f>
        <v>6549.5594764104353</v>
      </c>
      <c r="N174">
        <f>2*B173-B172+Misc!$B$6*$P$1^2</f>
        <v>6403.7064184895535</v>
      </c>
    </row>
    <row r="175" spans="1:14" x14ac:dyDescent="0.25">
      <c r="A175">
        <f t="shared" si="20"/>
        <v>43</v>
      </c>
      <c r="B175">
        <f>MIN((-J174+SQRT(J174^2-4*I174*K174))/2/I174,2*$P$1*VLOOKUP(E174,Gearing!$B$3:$D$7,3,TRUE)+B173)</f>
        <v>6514.7232424195063</v>
      </c>
      <c r="C175">
        <f t="shared" si="24"/>
        <v>152.64780487804819</v>
      </c>
      <c r="D175">
        <f t="shared" si="25"/>
        <v>2335.9419267341145</v>
      </c>
      <c r="E175">
        <f>MIN(VLOOKUP(C174+0.01,Gearing!$A$2:$G$7,2,TRUE)+1,5)</f>
        <v>5</v>
      </c>
      <c r="F175">
        <f>Misc!$B$4*Misc!$B$5/Misc!$B$2*VLOOKUP(E175,Gearing!$B$2:$G$7,5,FALSE)</f>
        <v>8966220.9668758679</v>
      </c>
      <c r="G175">
        <f t="shared" si="18"/>
        <v>4.0480613482384786</v>
      </c>
      <c r="H175">
        <f t="shared" si="19"/>
        <v>341.46341463414501</v>
      </c>
      <c r="I175">
        <f t="shared" si="21"/>
        <v>0.29700000000000004</v>
      </c>
      <c r="J175">
        <f t="shared" si="22"/>
        <v>2397.5616710122008</v>
      </c>
      <c r="K175">
        <f t="shared" si="23"/>
        <v>-30246756.138211649</v>
      </c>
      <c r="L175">
        <f t="shared" si="26"/>
        <v>7002.1877433550835</v>
      </c>
      <c r="M175">
        <f>2*$P$1*VLOOKUP(E174,Gearing!$B$3:$D$7,3)+B173</f>
        <v>6514.7232424195063</v>
      </c>
      <c r="N175">
        <f>2*B174-B173+Misc!$B$6*$P$1^2</f>
        <v>6660.8629253403888</v>
      </c>
    </row>
    <row r="176" spans="1:14" x14ac:dyDescent="0.25">
      <c r="A176">
        <f t="shared" si="20"/>
        <v>43.25</v>
      </c>
      <c r="B176">
        <f>MIN((-J175+SQRT(J175^2-4*I175*K175))/2/I175,2*$P$1*VLOOKUP(E175,Gearing!$B$3:$D$7,3,TRUE)+B174)</f>
        <v>6625.8833788494594</v>
      </c>
      <c r="C176">
        <f t="shared" si="24"/>
        <v>152.64780487804819</v>
      </c>
      <c r="D176">
        <f t="shared" si="25"/>
        <v>-2335.9419267341145</v>
      </c>
      <c r="E176">
        <f>MIN(VLOOKUP(C175+0.01,Gearing!$A$2:$G$7,2,TRUE)+1,5)</f>
        <v>5</v>
      </c>
      <c r="F176">
        <f>Misc!$B$4*Misc!$B$5/Misc!$B$2*VLOOKUP(E176,Gearing!$B$2:$G$7,5,FALSE)</f>
        <v>8966220.9668758679</v>
      </c>
      <c r="G176">
        <f t="shared" si="18"/>
        <v>4.117133054741223</v>
      </c>
      <c r="H176">
        <f t="shared" si="19"/>
        <v>341.46341463414501</v>
      </c>
      <c r="I176">
        <f t="shared" si="21"/>
        <v>0.29700000000000004</v>
      </c>
      <c r="J176">
        <f t="shared" si="22"/>
        <v>2418.2543940028127</v>
      </c>
      <c r="K176">
        <f t="shared" si="23"/>
        <v>-31998924.044975597</v>
      </c>
      <c r="L176">
        <f t="shared" si="26"/>
        <v>6832.5849298274698</v>
      </c>
      <c r="M176">
        <f>2*$P$1*VLOOKUP(E175,Gearing!$B$3:$D$7,3)+B174</f>
        <v>6625.8833788494594</v>
      </c>
      <c r="N176">
        <f>2*B175-B174+Misc!$B$6*$P$1^2</f>
        <v>6480.0303209285776</v>
      </c>
    </row>
    <row r="177" spans="1:14" x14ac:dyDescent="0.25">
      <c r="A177">
        <f t="shared" si="20"/>
        <v>43.5</v>
      </c>
      <c r="B177">
        <f>MIN((-J176+SQRT(J176^2-4*I176*K176))/2/I176,2*$P$1*VLOOKUP(E176,Gearing!$B$3:$D$7,3,TRUE)+B175)</f>
        <v>6591.0471448585304</v>
      </c>
      <c r="C177">
        <f t="shared" si="24"/>
        <v>152.64780487804819</v>
      </c>
      <c r="D177">
        <f t="shared" si="25"/>
        <v>2335.9419267341145</v>
      </c>
      <c r="E177">
        <f>MIN(VLOOKUP(C176+0.01,Gearing!$A$2:$G$7,2,TRUE)+1,5)</f>
        <v>5</v>
      </c>
      <c r="F177">
        <f>Misc!$B$4*Misc!$B$5/Misc!$B$2*VLOOKUP(E177,Gearing!$B$2:$G$7,5,FALSE)</f>
        <v>8966220.9668758679</v>
      </c>
      <c r="G177">
        <f t="shared" si="18"/>
        <v>4.0954868224932213</v>
      </c>
      <c r="H177">
        <f t="shared" si="19"/>
        <v>341.46341463414501</v>
      </c>
      <c r="I177">
        <f t="shared" si="21"/>
        <v>0.29700000000000004</v>
      </c>
      <c r="J177">
        <f t="shared" si="22"/>
        <v>2352.2252729634206</v>
      </c>
      <c r="K177">
        <f t="shared" si="23"/>
        <v>-30428017.275870722</v>
      </c>
      <c r="L177">
        <f t="shared" si="26"/>
        <v>7078.5116457941076</v>
      </c>
      <c r="M177">
        <f>2*$P$1*VLOOKUP(E176,Gearing!$B$3:$D$7,3)+B175</f>
        <v>6591.0471448585304</v>
      </c>
      <c r="N177">
        <f>2*B176-B175+Misc!$B$6*$P$1^2</f>
        <v>6737.1868277794129</v>
      </c>
    </row>
    <row r="178" spans="1:14" x14ac:dyDescent="0.25">
      <c r="A178">
        <f t="shared" si="20"/>
        <v>43.75</v>
      </c>
      <c r="B178">
        <f>MIN((-J177+SQRT(J177^2-4*I177*K177))/2/I177,2*$P$1*VLOOKUP(E177,Gearing!$B$3:$D$7,3,TRUE)+B176)</f>
        <v>6702.2072812884835</v>
      </c>
      <c r="C178">
        <f t="shared" si="24"/>
        <v>152.64780487804819</v>
      </c>
      <c r="D178">
        <f t="shared" si="25"/>
        <v>-2335.9419267341145</v>
      </c>
      <c r="E178">
        <f>MIN(VLOOKUP(C177+0.01,Gearing!$A$2:$G$7,2,TRUE)+1,5)</f>
        <v>5</v>
      </c>
      <c r="F178">
        <f>Misc!$B$4*Misc!$B$5/Misc!$B$2*VLOOKUP(E178,Gearing!$B$2:$G$7,5,FALSE)</f>
        <v>8966220.9668758679</v>
      </c>
      <c r="G178">
        <f t="shared" si="18"/>
        <v>4.1645585289959657</v>
      </c>
      <c r="H178">
        <f t="shared" si="19"/>
        <v>341.46341463414501</v>
      </c>
      <c r="I178">
        <f t="shared" si="21"/>
        <v>0.29700000000000004</v>
      </c>
      <c r="J178">
        <f t="shared" si="22"/>
        <v>2372.9179959540324</v>
      </c>
      <c r="K178">
        <f t="shared" si="23"/>
        <v>-32181764.532005403</v>
      </c>
      <c r="L178">
        <f t="shared" si="26"/>
        <v>6908.9088322664929</v>
      </c>
      <c r="M178">
        <f>2*$P$1*VLOOKUP(E177,Gearing!$B$3:$D$7,3)+B176</f>
        <v>6702.2072812884835</v>
      </c>
      <c r="N178">
        <f>2*B177-B176+Misc!$B$6*$P$1^2</f>
        <v>6556.3542233676017</v>
      </c>
    </row>
    <row r="179" spans="1:14" x14ac:dyDescent="0.25">
      <c r="A179">
        <f t="shared" si="20"/>
        <v>44</v>
      </c>
      <c r="B179">
        <f>MIN((-J178+SQRT(J178^2-4*I178*K178))/2/I178,2*$P$1*VLOOKUP(E178,Gearing!$B$3:$D$7,3,TRUE)+B177)</f>
        <v>6667.3710472975545</v>
      </c>
      <c r="C179">
        <f t="shared" si="24"/>
        <v>152.64780487804819</v>
      </c>
      <c r="D179">
        <f t="shared" si="25"/>
        <v>2335.9419267341145</v>
      </c>
      <c r="E179">
        <f>MIN(VLOOKUP(C178+0.01,Gearing!$A$2:$G$7,2,TRUE)+1,5)</f>
        <v>5</v>
      </c>
      <c r="F179">
        <f>Misc!$B$4*Misc!$B$5/Misc!$B$2*VLOOKUP(E179,Gearing!$B$2:$G$7,5,FALSE)</f>
        <v>8966220.9668758679</v>
      </c>
      <c r="G179">
        <f t="shared" si="18"/>
        <v>4.1429122967479639</v>
      </c>
      <c r="H179">
        <f t="shared" si="19"/>
        <v>341.46341463414501</v>
      </c>
      <c r="I179">
        <f t="shared" si="21"/>
        <v>0.29700000000000004</v>
      </c>
      <c r="J179">
        <f t="shared" si="22"/>
        <v>2306.8888749146404</v>
      </c>
      <c r="K179">
        <f t="shared" si="23"/>
        <v>-30605818.162708182</v>
      </c>
      <c r="L179">
        <f t="shared" si="26"/>
        <v>7154.8355482331317</v>
      </c>
      <c r="M179">
        <f>2*$P$1*VLOOKUP(E178,Gearing!$B$3:$D$7,3)+B177</f>
        <v>6667.3710472975545</v>
      </c>
      <c r="N179">
        <f>2*B178-B177+Misc!$B$6*$P$1^2</f>
        <v>6813.5107302184369</v>
      </c>
    </row>
    <row r="180" spans="1:14" x14ac:dyDescent="0.25">
      <c r="A180">
        <f t="shared" si="20"/>
        <v>44.25</v>
      </c>
      <c r="B180">
        <f>MIN((-J179+SQRT(J179^2-4*I179*K179))/2/I179,2*$P$1*VLOOKUP(E179,Gearing!$B$3:$D$7,3,TRUE)+B178)</f>
        <v>6778.5311837275076</v>
      </c>
      <c r="C180">
        <f t="shared" si="24"/>
        <v>152.64780487804819</v>
      </c>
      <c r="D180">
        <f t="shared" si="25"/>
        <v>-2335.9419267341145</v>
      </c>
      <c r="E180">
        <f>MIN(VLOOKUP(C179+0.01,Gearing!$A$2:$G$7,2,TRUE)+1,5)</f>
        <v>5</v>
      </c>
      <c r="F180">
        <f>Misc!$B$4*Misc!$B$5/Misc!$B$2*VLOOKUP(E180,Gearing!$B$2:$G$7,5,FALSE)</f>
        <v>8966220.9668758679</v>
      </c>
      <c r="G180">
        <f t="shared" si="18"/>
        <v>4.2119840032507083</v>
      </c>
      <c r="H180">
        <f t="shared" si="19"/>
        <v>341.46341463414501</v>
      </c>
      <c r="I180">
        <f t="shared" si="21"/>
        <v>0.29700000000000004</v>
      </c>
      <c r="J180">
        <f t="shared" si="22"/>
        <v>2327.5815979052522</v>
      </c>
      <c r="K180">
        <f t="shared" si="23"/>
        <v>-32361144.768213596</v>
      </c>
      <c r="L180">
        <f t="shared" si="26"/>
        <v>6985.2327347055189</v>
      </c>
      <c r="M180">
        <f>2*$P$1*VLOOKUP(E179,Gearing!$B$3:$D$7,3)+B178</f>
        <v>6778.5311837275076</v>
      </c>
      <c r="N180">
        <f>2*B179-B178+Misc!$B$6*$P$1^2</f>
        <v>6632.6781258066258</v>
      </c>
    </row>
    <row r="181" spans="1:14" x14ac:dyDescent="0.25">
      <c r="A181">
        <f t="shared" si="20"/>
        <v>44.5</v>
      </c>
      <c r="B181">
        <f>MIN((-J180+SQRT(J180^2-4*I180*K180))/2/I180,2*$P$1*VLOOKUP(E180,Gearing!$B$3:$D$7,3,TRUE)+B179)</f>
        <v>6743.6949497365786</v>
      </c>
      <c r="C181">
        <f t="shared" si="24"/>
        <v>152.64780487804819</v>
      </c>
      <c r="D181">
        <f t="shared" si="25"/>
        <v>2335.9419267341145</v>
      </c>
      <c r="E181">
        <f>MIN(VLOOKUP(C180+0.01,Gearing!$A$2:$G$7,2,TRUE)+1,5)</f>
        <v>5</v>
      </c>
      <c r="F181">
        <f>Misc!$B$4*Misc!$B$5/Misc!$B$2*VLOOKUP(E181,Gearing!$B$2:$G$7,5,FALSE)</f>
        <v>8966220.9668758679</v>
      </c>
      <c r="G181">
        <f t="shared" si="18"/>
        <v>4.1903377710027057</v>
      </c>
      <c r="H181">
        <f t="shared" si="19"/>
        <v>341.46341463414501</v>
      </c>
      <c r="I181">
        <f t="shared" si="21"/>
        <v>0.29700000000000004</v>
      </c>
      <c r="J181">
        <f t="shared" si="22"/>
        <v>2261.5524768658597</v>
      </c>
      <c r="K181">
        <f t="shared" si="23"/>
        <v>-30780158.798724037</v>
      </c>
      <c r="L181">
        <f t="shared" si="26"/>
        <v>7231.1594506721549</v>
      </c>
      <c r="M181">
        <f>2*$P$1*VLOOKUP(E180,Gearing!$B$3:$D$7,3)+B179</f>
        <v>6743.6949497365786</v>
      </c>
      <c r="N181">
        <f>2*B180-B179+Misc!$B$6*$P$1^2</f>
        <v>6889.834632657461</v>
      </c>
    </row>
    <row r="182" spans="1:14" x14ac:dyDescent="0.25">
      <c r="A182">
        <f t="shared" si="20"/>
        <v>44.75</v>
      </c>
      <c r="B182">
        <f>MIN((-J181+SQRT(J181^2-4*I181*K181))/2/I181,2*$P$1*VLOOKUP(E181,Gearing!$B$3:$D$7,3,TRUE)+B180)</f>
        <v>6854.8550861665317</v>
      </c>
      <c r="C182">
        <f t="shared" si="24"/>
        <v>152.64780487804819</v>
      </c>
      <c r="D182">
        <f t="shared" si="25"/>
        <v>-2335.9419267341145</v>
      </c>
      <c r="E182">
        <f>MIN(VLOOKUP(C181+0.01,Gearing!$A$2:$G$7,2,TRUE)+1,5)</f>
        <v>5</v>
      </c>
      <c r="F182">
        <f>Misc!$B$4*Misc!$B$5/Misc!$B$2*VLOOKUP(E182,Gearing!$B$2:$G$7,5,FALSE)</f>
        <v>8966220.9668758679</v>
      </c>
      <c r="G182">
        <f t="shared" si="18"/>
        <v>4.259409477505451</v>
      </c>
      <c r="H182">
        <f t="shared" si="19"/>
        <v>341.46341463414501</v>
      </c>
      <c r="I182">
        <f t="shared" si="21"/>
        <v>0.29700000000000004</v>
      </c>
      <c r="J182">
        <f t="shared" si="22"/>
        <v>2282.2451998564716</v>
      </c>
      <c r="K182">
        <f t="shared" si="23"/>
        <v>-32537064.753600176</v>
      </c>
      <c r="L182">
        <f t="shared" si="26"/>
        <v>7061.5566371445429</v>
      </c>
      <c r="M182">
        <f>2*$P$1*VLOOKUP(E181,Gearing!$B$3:$D$7,3)+B180</f>
        <v>6854.8550861665317</v>
      </c>
      <c r="N182">
        <f>2*B181-B180+Misc!$B$6*$P$1^2</f>
        <v>6709.0020282456499</v>
      </c>
    </row>
    <row r="183" spans="1:14" x14ac:dyDescent="0.25">
      <c r="A183">
        <f t="shared" si="20"/>
        <v>45</v>
      </c>
      <c r="B183">
        <f>MIN((-J182+SQRT(J182^2-4*I182*K182))/2/I182,2*$P$1*VLOOKUP(E182,Gearing!$B$3:$D$7,3,TRUE)+B181)</f>
        <v>6820.0188521756027</v>
      </c>
      <c r="C183">
        <f t="shared" si="24"/>
        <v>152.64780487804819</v>
      </c>
      <c r="D183">
        <f t="shared" si="25"/>
        <v>2335.9419267341145</v>
      </c>
      <c r="E183">
        <f>MIN(VLOOKUP(C182+0.01,Gearing!$A$2:$G$7,2,TRUE)+1,5)</f>
        <v>5</v>
      </c>
      <c r="F183">
        <f>Misc!$B$4*Misc!$B$5/Misc!$B$2*VLOOKUP(E183,Gearing!$B$2:$G$7,5,FALSE)</f>
        <v>8966220.9668758679</v>
      </c>
      <c r="G183">
        <f t="shared" si="18"/>
        <v>4.2377632452574483</v>
      </c>
      <c r="H183">
        <f t="shared" si="19"/>
        <v>341.46341463414501</v>
      </c>
      <c r="I183">
        <f t="shared" si="21"/>
        <v>0.29700000000000004</v>
      </c>
      <c r="J183">
        <f t="shared" si="22"/>
        <v>2216.2160788170795</v>
      </c>
      <c r="K183">
        <f t="shared" si="23"/>
        <v>-30951039.183918271</v>
      </c>
      <c r="L183">
        <f t="shared" si="26"/>
        <v>7307.483353111179</v>
      </c>
      <c r="M183">
        <f>2*$P$1*VLOOKUP(E182,Gearing!$B$3:$D$7,3)+B181</f>
        <v>6820.0188521756027</v>
      </c>
      <c r="N183">
        <f>2*B182-B181+Misc!$B$6*$P$1^2</f>
        <v>6966.1585350964851</v>
      </c>
    </row>
    <row r="184" spans="1:14" x14ac:dyDescent="0.25">
      <c r="A184">
        <f t="shared" si="20"/>
        <v>45.25</v>
      </c>
      <c r="B184">
        <f>MIN((-J183+SQRT(J183^2-4*I183*K183))/2/I183,2*$P$1*VLOOKUP(E183,Gearing!$B$3:$D$7,3,TRUE)+B182)</f>
        <v>6931.1789886055558</v>
      </c>
      <c r="C184">
        <f t="shared" si="24"/>
        <v>152.64780487804819</v>
      </c>
      <c r="D184">
        <f t="shared" si="25"/>
        <v>-2335.9419267341145</v>
      </c>
      <c r="E184">
        <f>MIN(VLOOKUP(C183+0.01,Gearing!$A$2:$G$7,2,TRUE)+1,5)</f>
        <v>5</v>
      </c>
      <c r="F184">
        <f>Misc!$B$4*Misc!$B$5/Misc!$B$2*VLOOKUP(E184,Gearing!$B$2:$G$7,5,FALSE)</f>
        <v>8966220.9668758679</v>
      </c>
      <c r="G184">
        <f t="shared" si="18"/>
        <v>4.3068349517601927</v>
      </c>
      <c r="H184">
        <f t="shared" si="19"/>
        <v>341.46341463414501</v>
      </c>
      <c r="I184">
        <f t="shared" si="21"/>
        <v>0.29700000000000004</v>
      </c>
      <c r="J184">
        <f t="shared" si="22"/>
        <v>2236.9088018076914</v>
      </c>
      <c r="K184">
        <f t="shared" si="23"/>
        <v>-32709524.488165144</v>
      </c>
      <c r="L184">
        <f t="shared" si="26"/>
        <v>7137.880539583567</v>
      </c>
      <c r="M184">
        <f>2*$P$1*VLOOKUP(E183,Gearing!$B$3:$D$7,3)+B182</f>
        <v>6931.1789886055558</v>
      </c>
      <c r="N184">
        <f>2*B183-B182+Misc!$B$6*$P$1^2</f>
        <v>6785.3259306846739</v>
      </c>
    </row>
    <row r="185" spans="1:14" x14ac:dyDescent="0.25">
      <c r="A185">
        <f t="shared" si="20"/>
        <v>45.5</v>
      </c>
      <c r="B185">
        <f>MIN((-J184+SQRT(J184^2-4*I184*K184))/2/I184,2*$P$1*VLOOKUP(E184,Gearing!$B$3:$D$7,3,TRUE)+B183)</f>
        <v>6896.3427546146268</v>
      </c>
      <c r="C185">
        <f t="shared" si="24"/>
        <v>152.64780487804819</v>
      </c>
      <c r="D185">
        <f t="shared" si="25"/>
        <v>2335.9419267341145</v>
      </c>
      <c r="E185">
        <f>MIN(VLOOKUP(C184+0.01,Gearing!$A$2:$G$7,2,TRUE)+1,5)</f>
        <v>5</v>
      </c>
      <c r="F185">
        <f>Misc!$B$4*Misc!$B$5/Misc!$B$2*VLOOKUP(E185,Gearing!$B$2:$G$7,5,FALSE)</f>
        <v>8966220.9668758679</v>
      </c>
      <c r="G185">
        <f t="shared" si="18"/>
        <v>4.28518871951219</v>
      </c>
      <c r="H185">
        <f t="shared" si="19"/>
        <v>341.46341463414501</v>
      </c>
      <c r="I185">
        <f t="shared" si="21"/>
        <v>0.29700000000000004</v>
      </c>
      <c r="J185">
        <f t="shared" si="22"/>
        <v>2170.8796807682993</v>
      </c>
      <c r="K185">
        <f t="shared" si="23"/>
        <v>-31118459.318290897</v>
      </c>
      <c r="L185">
        <f t="shared" si="26"/>
        <v>7383.8072555502013</v>
      </c>
      <c r="M185">
        <f>2*$P$1*VLOOKUP(E184,Gearing!$B$3:$D$7,3)+B183</f>
        <v>6896.3427546146268</v>
      </c>
      <c r="N185">
        <f>2*B184-B183+Misc!$B$6*$P$1^2</f>
        <v>7042.4824375355092</v>
      </c>
    </row>
    <row r="186" spans="1:14" x14ac:dyDescent="0.25">
      <c r="A186">
        <f t="shared" si="20"/>
        <v>45.75</v>
      </c>
      <c r="B186">
        <f>MIN((-J185+SQRT(J185^2-4*I185*K185))/2/I185,2*$P$1*VLOOKUP(E185,Gearing!$B$3:$D$7,3,TRUE)+B184)</f>
        <v>7007.5028910445799</v>
      </c>
      <c r="C186">
        <f t="shared" si="24"/>
        <v>152.64780487804819</v>
      </c>
      <c r="D186">
        <f t="shared" si="25"/>
        <v>-2335.9419267341145</v>
      </c>
      <c r="E186">
        <f>MIN(VLOOKUP(C185+0.01,Gearing!$A$2:$G$7,2,TRUE)+1,5)</f>
        <v>5</v>
      </c>
      <c r="F186">
        <f>Misc!$B$4*Misc!$B$5/Misc!$B$2*VLOOKUP(E186,Gearing!$B$2:$G$7,5,FALSE)</f>
        <v>8966220.9668758679</v>
      </c>
      <c r="G186">
        <f t="shared" si="18"/>
        <v>4.3542604260149353</v>
      </c>
      <c r="H186">
        <f t="shared" si="19"/>
        <v>341.46341463414501</v>
      </c>
      <c r="I186">
        <f t="shared" si="21"/>
        <v>0.29700000000000004</v>
      </c>
      <c r="J186">
        <f t="shared" si="22"/>
        <v>2191.5724037589107</v>
      </c>
      <c r="K186">
        <f t="shared" si="23"/>
        <v>-32878523.97190851</v>
      </c>
      <c r="L186">
        <f t="shared" si="26"/>
        <v>7214.2044420225902</v>
      </c>
      <c r="M186">
        <f>2*$P$1*VLOOKUP(E185,Gearing!$B$3:$D$7,3)+B184</f>
        <v>7007.5028910445799</v>
      </c>
      <c r="N186">
        <f>2*B185-B184+Misc!$B$6*$P$1^2</f>
        <v>6861.649833123698</v>
      </c>
    </row>
    <row r="187" spans="1:14" x14ac:dyDescent="0.25">
      <c r="A187">
        <f t="shared" si="20"/>
        <v>46</v>
      </c>
      <c r="B187">
        <f>MIN((-J186+SQRT(J186^2-4*I186*K186))/2/I186,2*$P$1*VLOOKUP(E186,Gearing!$B$3:$D$7,3,TRUE)+B185)</f>
        <v>6972.6666570536509</v>
      </c>
      <c r="C187">
        <f t="shared" si="24"/>
        <v>152.64780487804819</v>
      </c>
      <c r="D187">
        <f t="shared" si="25"/>
        <v>2335.9419267341145</v>
      </c>
      <c r="E187">
        <f>MIN(VLOOKUP(C186+0.01,Gearing!$A$2:$G$7,2,TRUE)+1,5)</f>
        <v>5</v>
      </c>
      <c r="F187">
        <f>Misc!$B$4*Misc!$B$5/Misc!$B$2*VLOOKUP(E187,Gearing!$B$2:$G$7,5,FALSE)</f>
        <v>8966220.9668758679</v>
      </c>
      <c r="G187">
        <f t="shared" si="18"/>
        <v>4.3326141937669327</v>
      </c>
      <c r="H187">
        <f t="shared" si="19"/>
        <v>341.46341463414501</v>
      </c>
      <c r="I187">
        <f t="shared" si="21"/>
        <v>0.29700000000000004</v>
      </c>
      <c r="J187">
        <f t="shared" si="22"/>
        <v>2125.5432827195191</v>
      </c>
      <c r="K187">
        <f t="shared" si="23"/>
        <v>-31282419.201841909</v>
      </c>
      <c r="L187">
        <f t="shared" si="26"/>
        <v>7460.1311579892281</v>
      </c>
      <c r="M187">
        <f>2*$P$1*VLOOKUP(E186,Gearing!$B$3:$D$7,3)+B185</f>
        <v>6972.6666570536509</v>
      </c>
      <c r="N187">
        <f>2*B186-B185+Misc!$B$6*$P$1^2</f>
        <v>7118.8063399745333</v>
      </c>
    </row>
    <row r="188" spans="1:14" x14ac:dyDescent="0.25">
      <c r="A188">
        <f t="shared" si="20"/>
        <v>46.25</v>
      </c>
      <c r="B188">
        <f>MIN((-J187+SQRT(J187^2-4*I187*K187))/2/I187,2*$P$1*VLOOKUP(E187,Gearing!$B$3:$D$7,3,TRUE)+B186)</f>
        <v>7083.826793483604</v>
      </c>
      <c r="C188">
        <f t="shared" si="24"/>
        <v>152.64780487804819</v>
      </c>
      <c r="D188">
        <f t="shared" si="25"/>
        <v>-2335.9419267341145</v>
      </c>
      <c r="E188">
        <f>MIN(VLOOKUP(C187+0.01,Gearing!$A$2:$G$7,2,TRUE)+1,5)</f>
        <v>5</v>
      </c>
      <c r="F188">
        <f>Misc!$B$4*Misc!$B$5/Misc!$B$2*VLOOKUP(E188,Gearing!$B$2:$G$7,5,FALSE)</f>
        <v>8966220.9668758679</v>
      </c>
      <c r="G188">
        <f t="shared" si="18"/>
        <v>4.401685900269678</v>
      </c>
      <c r="H188">
        <f t="shared" si="19"/>
        <v>341.46341463414501</v>
      </c>
      <c r="I188">
        <f t="shared" si="21"/>
        <v>0.29700000000000004</v>
      </c>
      <c r="J188">
        <f t="shared" si="22"/>
        <v>2146.2360057101305</v>
      </c>
      <c r="K188">
        <f t="shared" si="23"/>
        <v>-33044063.204830255</v>
      </c>
      <c r="L188">
        <f t="shared" si="26"/>
        <v>7290.5283444616143</v>
      </c>
      <c r="M188">
        <f>2*$P$1*VLOOKUP(E187,Gearing!$B$3:$D$7,3)+B186</f>
        <v>7083.826793483604</v>
      </c>
      <c r="N188">
        <f>2*B187-B186+Misc!$B$6*$P$1^2</f>
        <v>6937.9737355627221</v>
      </c>
    </row>
    <row r="189" spans="1:14" x14ac:dyDescent="0.25">
      <c r="A189">
        <f t="shared" si="20"/>
        <v>46.5</v>
      </c>
      <c r="B189">
        <f>MIN((-J188+SQRT(J188^2-4*I188*K188))/2/I188,2*$P$1*VLOOKUP(E188,Gearing!$B$3:$D$7,3,TRUE)+B187)</f>
        <v>7048.9905594926749</v>
      </c>
      <c r="C189">
        <f t="shared" si="24"/>
        <v>152.64780487804819</v>
      </c>
      <c r="D189">
        <f t="shared" si="25"/>
        <v>2335.9419267341145</v>
      </c>
      <c r="E189">
        <f>MIN(VLOOKUP(C188+0.01,Gearing!$A$2:$G$7,2,TRUE)+1,5)</f>
        <v>5</v>
      </c>
      <c r="F189">
        <f>Misc!$B$4*Misc!$B$5/Misc!$B$2*VLOOKUP(E189,Gearing!$B$2:$G$7,5,FALSE)</f>
        <v>8966220.9668758679</v>
      </c>
      <c r="G189">
        <f t="shared" si="18"/>
        <v>4.3800396680216753</v>
      </c>
      <c r="H189">
        <f t="shared" si="19"/>
        <v>341.46341463414501</v>
      </c>
      <c r="I189">
        <f t="shared" si="21"/>
        <v>0.29700000000000004</v>
      </c>
      <c r="J189">
        <f t="shared" si="22"/>
        <v>2080.2068846707389</v>
      </c>
      <c r="K189">
        <f t="shared" si="23"/>
        <v>-31442918.834571313</v>
      </c>
      <c r="L189">
        <f t="shared" si="26"/>
        <v>7536.4550604282522</v>
      </c>
      <c r="M189">
        <f>2*$P$1*VLOOKUP(E188,Gearing!$B$3:$D$7,3)+B187</f>
        <v>7048.9905594926749</v>
      </c>
      <c r="N189">
        <f>2*B188-B187+Misc!$B$6*$P$1^2</f>
        <v>7195.1302424135574</v>
      </c>
    </row>
    <row r="190" spans="1:14" x14ac:dyDescent="0.25">
      <c r="A190">
        <f t="shared" si="20"/>
        <v>46.75</v>
      </c>
      <c r="B190">
        <f>MIN((-J189+SQRT(J189^2-4*I189*K189))/2/I189,2*$P$1*VLOOKUP(E189,Gearing!$B$3:$D$7,3,TRUE)+B188)</f>
        <v>7160.1506959226281</v>
      </c>
      <c r="C190">
        <f t="shared" si="24"/>
        <v>152.64780487804819</v>
      </c>
      <c r="D190">
        <f t="shared" si="25"/>
        <v>-2335.9419267341145</v>
      </c>
      <c r="E190">
        <f>MIN(VLOOKUP(C189+0.01,Gearing!$A$2:$G$7,2,TRUE)+1,5)</f>
        <v>5</v>
      </c>
      <c r="F190">
        <f>Misc!$B$4*Misc!$B$5/Misc!$B$2*VLOOKUP(E190,Gearing!$B$2:$G$7,5,FALSE)</f>
        <v>8966220.9668758679</v>
      </c>
      <c r="G190">
        <f t="shared" si="18"/>
        <v>4.4491113745244197</v>
      </c>
      <c r="H190">
        <f t="shared" si="19"/>
        <v>341.46341463414501</v>
      </c>
      <c r="I190">
        <f t="shared" si="21"/>
        <v>0.29700000000000004</v>
      </c>
      <c r="J190">
        <f t="shared" si="22"/>
        <v>2100.8996076613503</v>
      </c>
      <c r="K190">
        <f t="shared" si="23"/>
        <v>-33206142.186930388</v>
      </c>
      <c r="L190">
        <f t="shared" si="26"/>
        <v>7366.8522469006384</v>
      </c>
      <c r="M190">
        <f>2*$P$1*VLOOKUP(E189,Gearing!$B$3:$D$7,3)+B188</f>
        <v>7160.1506959226281</v>
      </c>
      <c r="N190">
        <f>2*B189-B188+Misc!$B$6*$P$1^2</f>
        <v>7014.2976380017462</v>
      </c>
    </row>
    <row r="191" spans="1:14" x14ac:dyDescent="0.25">
      <c r="A191">
        <f t="shared" si="20"/>
        <v>47</v>
      </c>
      <c r="B191">
        <f>MIN((-J190+SQRT(J190^2-4*I190*K190))/2/I190,2*$P$1*VLOOKUP(E190,Gearing!$B$3:$D$7,3,TRUE)+B189)</f>
        <v>7125.314461931699</v>
      </c>
      <c r="C191">
        <f t="shared" si="24"/>
        <v>152.64780487804819</v>
      </c>
      <c r="D191">
        <f t="shared" si="25"/>
        <v>2335.9419267341145</v>
      </c>
      <c r="E191">
        <f>MIN(VLOOKUP(C190+0.01,Gearing!$A$2:$G$7,2,TRUE)+1,5)</f>
        <v>5</v>
      </c>
      <c r="F191">
        <f>Misc!$B$4*Misc!$B$5/Misc!$B$2*VLOOKUP(E191,Gearing!$B$2:$G$7,5,FALSE)</f>
        <v>8966220.9668758679</v>
      </c>
      <c r="G191">
        <f t="shared" si="18"/>
        <v>4.4274651422764171</v>
      </c>
      <c r="H191">
        <f t="shared" si="19"/>
        <v>341.46341463414501</v>
      </c>
      <c r="I191">
        <f t="shared" si="21"/>
        <v>0.29700000000000004</v>
      </c>
      <c r="J191">
        <f t="shared" si="22"/>
        <v>2034.8704866219587</v>
      </c>
      <c r="K191">
        <f t="shared" si="23"/>
        <v>-31599958.2164791</v>
      </c>
      <c r="L191">
        <f t="shared" si="26"/>
        <v>7612.7789628672745</v>
      </c>
      <c r="M191">
        <f>2*$P$1*VLOOKUP(E190,Gearing!$B$3:$D$7,3)+B189</f>
        <v>7125.314461931699</v>
      </c>
      <c r="N191">
        <f>2*B190-B189+Misc!$B$6*$P$1^2</f>
        <v>7271.4541448525815</v>
      </c>
    </row>
    <row r="192" spans="1:14" x14ac:dyDescent="0.25">
      <c r="A192">
        <f t="shared" si="20"/>
        <v>47.25</v>
      </c>
      <c r="B192">
        <f>MIN((-J191+SQRT(J191^2-4*I191*K191))/2/I191,2*$P$1*VLOOKUP(E191,Gearing!$B$3:$D$7,3,TRUE)+B190)</f>
        <v>7236.4745983616522</v>
      </c>
      <c r="C192">
        <f t="shared" si="24"/>
        <v>152.64780487804819</v>
      </c>
      <c r="D192">
        <f t="shared" si="25"/>
        <v>-2335.9419267341145</v>
      </c>
      <c r="E192">
        <f>MIN(VLOOKUP(C191+0.01,Gearing!$A$2:$G$7,2,TRUE)+1,5)</f>
        <v>5</v>
      </c>
      <c r="F192">
        <f>Misc!$B$4*Misc!$B$5/Misc!$B$2*VLOOKUP(E192,Gearing!$B$2:$G$7,5,FALSE)</f>
        <v>8966220.9668758679</v>
      </c>
      <c r="G192">
        <f t="shared" si="18"/>
        <v>4.4965368487791615</v>
      </c>
      <c r="H192">
        <f t="shared" si="19"/>
        <v>341.46341463414501</v>
      </c>
      <c r="I192">
        <f t="shared" si="21"/>
        <v>0.29700000000000004</v>
      </c>
      <c r="J192">
        <f t="shared" si="22"/>
        <v>2055.5632096125701</v>
      </c>
      <c r="K192">
        <f t="shared" si="23"/>
        <v>-33364760.918208908</v>
      </c>
      <c r="L192">
        <f t="shared" si="26"/>
        <v>7443.1761493396625</v>
      </c>
      <c r="M192">
        <f>2*$P$1*VLOOKUP(E191,Gearing!$B$3:$D$7,3)+B190</f>
        <v>7236.4745983616522</v>
      </c>
      <c r="N192">
        <f>2*B191-B190+Misc!$B$6*$P$1^2</f>
        <v>7090.6215404407703</v>
      </c>
    </row>
    <row r="193" spans="1:14" x14ac:dyDescent="0.25">
      <c r="A193">
        <f t="shared" si="20"/>
        <v>47.5</v>
      </c>
      <c r="B193">
        <f>MIN((-J192+SQRT(J192^2-4*I192*K192))/2/I192,2*$P$1*VLOOKUP(E192,Gearing!$B$3:$D$7,3,TRUE)+B191)</f>
        <v>7201.6383643707231</v>
      </c>
      <c r="C193">
        <f t="shared" si="24"/>
        <v>152.64780487804819</v>
      </c>
      <c r="D193">
        <f t="shared" si="25"/>
        <v>2335.9419267341145</v>
      </c>
      <c r="E193">
        <f>MIN(VLOOKUP(C192+0.01,Gearing!$A$2:$G$7,2,TRUE)+1,5)</f>
        <v>5</v>
      </c>
      <c r="F193">
        <f>Misc!$B$4*Misc!$B$5/Misc!$B$2*VLOOKUP(E193,Gearing!$B$2:$G$7,5,FALSE)</f>
        <v>8966220.9668758679</v>
      </c>
      <c r="G193">
        <f t="shared" si="18"/>
        <v>4.4748906165311606</v>
      </c>
      <c r="H193">
        <f t="shared" si="19"/>
        <v>341.46341463414501</v>
      </c>
      <c r="I193">
        <f t="shared" si="21"/>
        <v>0.29700000000000004</v>
      </c>
      <c r="J193">
        <f t="shared" si="22"/>
        <v>1989.5340885731785</v>
      </c>
      <c r="K193">
        <f t="shared" si="23"/>
        <v>-31753537.347565282</v>
      </c>
      <c r="L193">
        <f t="shared" si="26"/>
        <v>7689.1028653063004</v>
      </c>
      <c r="M193">
        <f>2*$P$1*VLOOKUP(E192,Gearing!$B$3:$D$7,3)+B191</f>
        <v>7201.6383643707231</v>
      </c>
      <c r="N193">
        <f>2*B192-B191+Misc!$B$6*$P$1^2</f>
        <v>7347.7780472916056</v>
      </c>
    </row>
    <row r="194" spans="1:14" x14ac:dyDescent="0.25">
      <c r="A194">
        <f t="shared" si="20"/>
        <v>47.75</v>
      </c>
      <c r="B194">
        <f>MIN((-J193+SQRT(J193^2-4*I193*K193))/2/I193,2*$P$1*VLOOKUP(E193,Gearing!$B$3:$D$7,3,TRUE)+B192)</f>
        <v>7312.7985008006763</v>
      </c>
      <c r="C194">
        <f t="shared" si="24"/>
        <v>152.64780487804819</v>
      </c>
      <c r="D194">
        <f t="shared" si="25"/>
        <v>-2335.9419267341145</v>
      </c>
      <c r="E194">
        <f>MIN(VLOOKUP(C193+0.01,Gearing!$A$2:$G$7,2,TRUE)+1,5)</f>
        <v>5</v>
      </c>
      <c r="F194">
        <f>Misc!$B$4*Misc!$B$5/Misc!$B$2*VLOOKUP(E194,Gearing!$B$2:$G$7,5,FALSE)</f>
        <v>8966220.9668758679</v>
      </c>
      <c r="G194">
        <f t="shared" si="18"/>
        <v>4.543962323033905</v>
      </c>
      <c r="H194">
        <f t="shared" si="19"/>
        <v>341.46341463414501</v>
      </c>
      <c r="I194">
        <f t="shared" si="21"/>
        <v>0.29700000000000004</v>
      </c>
      <c r="J194">
        <f t="shared" si="22"/>
        <v>2010.2268115637899</v>
      </c>
      <c r="K194">
        <f t="shared" si="23"/>
        <v>-33519919.398665819</v>
      </c>
      <c r="L194">
        <f t="shared" si="26"/>
        <v>7519.5000517786875</v>
      </c>
      <c r="M194">
        <f>2*$P$1*VLOOKUP(E193,Gearing!$B$3:$D$7,3)+B192</f>
        <v>7312.7985008006763</v>
      </c>
      <c r="N194">
        <f>2*B193-B192+Misc!$B$6*$P$1^2</f>
        <v>7166.9454428797944</v>
      </c>
    </row>
    <row r="195" spans="1:14" x14ac:dyDescent="0.25">
      <c r="A195">
        <f t="shared" si="20"/>
        <v>48</v>
      </c>
      <c r="B195">
        <f>MIN((-J194+SQRT(J194^2-4*I194*K194))/2/I194,2*$P$1*VLOOKUP(E194,Gearing!$B$3:$D$7,3,TRUE)+B193)</f>
        <v>7277.9622668097472</v>
      </c>
      <c r="C195">
        <f t="shared" si="24"/>
        <v>152.64780487804819</v>
      </c>
      <c r="D195">
        <f t="shared" si="25"/>
        <v>2335.9419267341145</v>
      </c>
      <c r="E195">
        <f>MIN(VLOOKUP(C194+0.01,Gearing!$A$2:$G$7,2,TRUE)+1,5)</f>
        <v>5</v>
      </c>
      <c r="F195">
        <f>Misc!$B$4*Misc!$B$5/Misc!$B$2*VLOOKUP(E195,Gearing!$B$2:$G$7,5,FALSE)</f>
        <v>8966220.9668758679</v>
      </c>
      <c r="G195">
        <f t="shared" ref="G195:G258" si="27">CONVERT(B195,$B$1,$G$1)</f>
        <v>4.5223160907859024</v>
      </c>
      <c r="H195">
        <f t="shared" ref="H195:H258" si="28">CONVERT(C195,$C$1,$H$1)</f>
        <v>341.46341463414501</v>
      </c>
      <c r="I195">
        <f t="shared" si="21"/>
        <v>0.29700000000000004</v>
      </c>
      <c r="J195">
        <f t="shared" si="22"/>
        <v>1944.1976905243973</v>
      </c>
      <c r="K195">
        <f t="shared" si="23"/>
        <v>-31903656.227829847</v>
      </c>
      <c r="L195">
        <f t="shared" si="26"/>
        <v>7765.4267677453226</v>
      </c>
      <c r="M195">
        <f>2*$P$1*VLOOKUP(E194,Gearing!$B$3:$D$7,3)+B193</f>
        <v>7277.9622668097472</v>
      </c>
      <c r="N195">
        <f>2*B194-B193+Misc!$B$6*$P$1^2</f>
        <v>7424.1019497306297</v>
      </c>
    </row>
    <row r="196" spans="1:14" x14ac:dyDescent="0.25">
      <c r="A196">
        <f t="shared" ref="A196:A259" si="29">A195+$P$1</f>
        <v>48.25</v>
      </c>
      <c r="B196">
        <f>MIN((-J195+SQRT(J195^2-4*I195*K195))/2/I195,2*$P$1*VLOOKUP(E195,Gearing!$B$3:$D$7,3,TRUE)+B194)</f>
        <v>7389.1224032397004</v>
      </c>
      <c r="C196">
        <f t="shared" si="24"/>
        <v>152.64780487804819</v>
      </c>
      <c r="D196">
        <f t="shared" si="25"/>
        <v>-2335.9419267341145</v>
      </c>
      <c r="E196">
        <f>MIN(VLOOKUP(C195+0.01,Gearing!$A$2:$G$7,2,TRUE)+1,5)</f>
        <v>5</v>
      </c>
      <c r="F196">
        <f>Misc!$B$4*Misc!$B$5/Misc!$B$2*VLOOKUP(E196,Gearing!$B$2:$G$7,5,FALSE)</f>
        <v>8966220.9668758679</v>
      </c>
      <c r="G196">
        <f t="shared" si="27"/>
        <v>4.5913877972886468</v>
      </c>
      <c r="H196">
        <f t="shared" si="28"/>
        <v>341.46341463414501</v>
      </c>
      <c r="I196">
        <f t="shared" ref="I196:I259" si="30">$P$3</f>
        <v>0.29700000000000004</v>
      </c>
      <c r="J196">
        <f t="shared" ref="J196:J259" si="31">(4*$P$2-2*$P$3*B195)</f>
        <v>1964.8904135150096</v>
      </c>
      <c r="K196">
        <f t="shared" ref="K196:K259" si="32">4*$P$2*(B195-2*B196)+$P$3*B195*B195-4*F196*$P$1*$P$1</f>
        <v>-33671617.628301121</v>
      </c>
      <c r="L196">
        <f t="shared" si="26"/>
        <v>7595.8239542177116</v>
      </c>
      <c r="M196">
        <f>2*$P$1*VLOOKUP(E195,Gearing!$B$3:$D$7,3)+B194</f>
        <v>7389.1224032397004</v>
      </c>
      <c r="N196">
        <f>2*B195-B194+Misc!$B$6*$P$1^2</f>
        <v>7243.2693453188185</v>
      </c>
    </row>
    <row r="197" spans="1:14" x14ac:dyDescent="0.25">
      <c r="A197">
        <f t="shared" si="29"/>
        <v>48.5</v>
      </c>
      <c r="B197">
        <f>MIN((-J196+SQRT(J196^2-4*I196*K196))/2/I196,2*$P$1*VLOOKUP(E196,Gearing!$B$3:$D$7,3,TRUE)+B195)</f>
        <v>7354.2861692487713</v>
      </c>
      <c r="C197">
        <f t="shared" ref="C197:C260" si="33">(B198-B196)/2/$P$1</f>
        <v>152.64780487804819</v>
      </c>
      <c r="D197">
        <f t="shared" ref="D197:D260" si="34">(B198-2*B197+B196)/$P$1^2</f>
        <v>2335.9419267341145</v>
      </c>
      <c r="E197">
        <f>MIN(VLOOKUP(C196+0.01,Gearing!$A$2:$G$7,2,TRUE)+1,5)</f>
        <v>5</v>
      </c>
      <c r="F197">
        <f>Misc!$B$4*Misc!$B$5/Misc!$B$2*VLOOKUP(E197,Gearing!$B$2:$G$7,5,FALSE)</f>
        <v>8966220.9668758679</v>
      </c>
      <c r="G197">
        <f t="shared" si="27"/>
        <v>4.569741565040645</v>
      </c>
      <c r="H197">
        <f t="shared" si="28"/>
        <v>341.46341463414501</v>
      </c>
      <c r="I197">
        <f t="shared" si="30"/>
        <v>0.29700000000000004</v>
      </c>
      <c r="J197">
        <f t="shared" si="31"/>
        <v>1898.8612924756171</v>
      </c>
      <c r="K197">
        <f t="shared" si="32"/>
        <v>-32050314.8572728</v>
      </c>
      <c r="L197">
        <f t="shared" si="26"/>
        <v>7841.7506701843477</v>
      </c>
      <c r="M197">
        <f>2*$P$1*VLOOKUP(E196,Gearing!$B$3:$D$7,3)+B195</f>
        <v>7354.2861692487713</v>
      </c>
      <c r="N197">
        <f>2*B196-B195+Misc!$B$6*$P$1^2</f>
        <v>7500.4258521696538</v>
      </c>
    </row>
    <row r="198" spans="1:14" x14ac:dyDescent="0.25">
      <c r="A198">
        <f t="shared" si="29"/>
        <v>48.75</v>
      </c>
      <c r="B198">
        <f>MIN((-J197+SQRT(J197^2-4*I197*K197))/2/I197,2*$P$1*VLOOKUP(E197,Gearing!$B$3:$D$7,3,TRUE)+B196)</f>
        <v>7465.4463056787245</v>
      </c>
      <c r="C198">
        <f t="shared" si="33"/>
        <v>152.64780487804819</v>
      </c>
      <c r="D198">
        <f t="shared" si="34"/>
        <v>-2335.9419267341145</v>
      </c>
      <c r="E198">
        <f>MIN(VLOOKUP(C197+0.01,Gearing!$A$2:$G$7,2,TRUE)+1,5)</f>
        <v>5</v>
      </c>
      <c r="F198">
        <f>Misc!$B$4*Misc!$B$5/Misc!$B$2*VLOOKUP(E198,Gearing!$B$2:$G$7,5,FALSE)</f>
        <v>8966220.9668758679</v>
      </c>
      <c r="G198">
        <f t="shared" si="27"/>
        <v>4.6388132715433894</v>
      </c>
      <c r="H198">
        <f t="shared" si="28"/>
        <v>341.46341463414501</v>
      </c>
      <c r="I198">
        <f t="shared" si="30"/>
        <v>0.29700000000000004</v>
      </c>
      <c r="J198">
        <f t="shared" si="31"/>
        <v>1919.5540154662294</v>
      </c>
      <c r="K198">
        <f t="shared" si="32"/>
        <v>-33819855.607114814</v>
      </c>
      <c r="L198">
        <f t="shared" ref="L198:L261" si="35">(-J197+SQRT(J197^2-4*I197*K197))/2/I197</f>
        <v>7672.1478566567357</v>
      </c>
      <c r="M198">
        <f>2*$P$1*VLOOKUP(E197,Gearing!$B$3:$D$7,3)+B196</f>
        <v>7465.4463056787245</v>
      </c>
      <c r="N198">
        <f>2*B197-B196+Misc!$B$6*$P$1^2</f>
        <v>7319.5932477578426</v>
      </c>
    </row>
    <row r="199" spans="1:14" x14ac:dyDescent="0.25">
      <c r="A199">
        <f t="shared" si="29"/>
        <v>49</v>
      </c>
      <c r="B199">
        <f>MIN((-J198+SQRT(J198^2-4*I198*K198))/2/I198,2*$P$1*VLOOKUP(E198,Gearing!$B$3:$D$7,3,TRUE)+B197)</f>
        <v>7430.6100716877954</v>
      </c>
      <c r="C199">
        <f t="shared" si="33"/>
        <v>152.64780487804819</v>
      </c>
      <c r="D199">
        <f t="shared" si="34"/>
        <v>2335.9419267341145</v>
      </c>
      <c r="E199">
        <f>MIN(VLOOKUP(C198+0.01,Gearing!$A$2:$G$7,2,TRUE)+1,5)</f>
        <v>5</v>
      </c>
      <c r="F199">
        <f>Misc!$B$4*Misc!$B$5/Misc!$B$2*VLOOKUP(E199,Gearing!$B$2:$G$7,5,FALSE)</f>
        <v>8966220.9668758679</v>
      </c>
      <c r="G199">
        <f t="shared" si="27"/>
        <v>4.6171670392953867</v>
      </c>
      <c r="H199">
        <f t="shared" si="28"/>
        <v>341.46341463414501</v>
      </c>
      <c r="I199">
        <f t="shared" si="30"/>
        <v>0.29700000000000004</v>
      </c>
      <c r="J199">
        <f t="shared" si="31"/>
        <v>1853.5248944268369</v>
      </c>
      <c r="K199">
        <f t="shared" si="32"/>
        <v>-32193513.23589414</v>
      </c>
      <c r="L199">
        <f t="shared" si="35"/>
        <v>7918.0745726233736</v>
      </c>
      <c r="M199">
        <f>2*$P$1*VLOOKUP(E198,Gearing!$B$3:$D$7,3)+B197</f>
        <v>7430.6100716877954</v>
      </c>
      <c r="N199">
        <f>2*B198-B197+Misc!$B$6*$P$1^2</f>
        <v>7576.7497546086779</v>
      </c>
    </row>
    <row r="200" spans="1:14" x14ac:dyDescent="0.25">
      <c r="A200">
        <f t="shared" si="29"/>
        <v>49.25</v>
      </c>
      <c r="B200">
        <f>MIN((-J199+SQRT(J199^2-4*I199*K199))/2/I199,2*$P$1*VLOOKUP(E199,Gearing!$B$3:$D$7,3,TRUE)+B198)</f>
        <v>7541.7702081177486</v>
      </c>
      <c r="C200">
        <f t="shared" si="33"/>
        <v>152.64780487804819</v>
      </c>
      <c r="D200">
        <f t="shared" si="34"/>
        <v>-2335.9419267341145</v>
      </c>
      <c r="E200">
        <f>MIN(VLOOKUP(C199+0.01,Gearing!$A$2:$G$7,2,TRUE)+1,5)</f>
        <v>5</v>
      </c>
      <c r="F200">
        <f>Misc!$B$4*Misc!$B$5/Misc!$B$2*VLOOKUP(E200,Gearing!$B$2:$G$7,5,FALSE)</f>
        <v>8966220.9668758679</v>
      </c>
      <c r="G200">
        <f t="shared" si="27"/>
        <v>4.686238745798132</v>
      </c>
      <c r="H200">
        <f t="shared" si="28"/>
        <v>341.46341463414501</v>
      </c>
      <c r="I200">
        <f t="shared" si="30"/>
        <v>0.29700000000000004</v>
      </c>
      <c r="J200">
        <f t="shared" si="31"/>
        <v>1874.2176174174492</v>
      </c>
      <c r="K200">
        <f t="shared" si="32"/>
        <v>-33964633.335106894</v>
      </c>
      <c r="L200">
        <f t="shared" si="35"/>
        <v>7748.4717590957598</v>
      </c>
      <c r="M200">
        <f>2*$P$1*VLOOKUP(E199,Gearing!$B$3:$D$7,3)+B198</f>
        <v>7541.7702081177486</v>
      </c>
      <c r="N200">
        <f>2*B199-B198+Misc!$B$6*$P$1^2</f>
        <v>7395.9171501968667</v>
      </c>
    </row>
    <row r="201" spans="1:14" x14ac:dyDescent="0.25">
      <c r="A201">
        <f t="shared" si="29"/>
        <v>49.5</v>
      </c>
      <c r="B201">
        <f>MIN((-J200+SQRT(J200^2-4*I200*K200))/2/I200,2*$P$1*VLOOKUP(E200,Gearing!$B$3:$D$7,3,TRUE)+B199)</f>
        <v>7506.9339741268195</v>
      </c>
      <c r="C201">
        <f t="shared" si="33"/>
        <v>152.64780487804819</v>
      </c>
      <c r="D201">
        <f t="shared" si="34"/>
        <v>2335.9419267341145</v>
      </c>
      <c r="E201">
        <f>MIN(VLOOKUP(C200+0.01,Gearing!$A$2:$G$7,2,TRUE)+1,5)</f>
        <v>5</v>
      </c>
      <c r="F201">
        <f>Misc!$B$4*Misc!$B$5/Misc!$B$2*VLOOKUP(E201,Gearing!$B$2:$G$7,5,FALSE)</f>
        <v>8966220.9668758679</v>
      </c>
      <c r="G201">
        <f t="shared" si="27"/>
        <v>4.6645925135501294</v>
      </c>
      <c r="H201">
        <f t="shared" si="28"/>
        <v>341.46341463414501</v>
      </c>
      <c r="I201">
        <f t="shared" si="30"/>
        <v>0.29700000000000004</v>
      </c>
      <c r="J201">
        <f t="shared" si="31"/>
        <v>1808.1884963780567</v>
      </c>
      <c r="K201">
        <f t="shared" si="32"/>
        <v>-32333251.363693871</v>
      </c>
      <c r="L201">
        <f t="shared" si="35"/>
        <v>7994.3984750623977</v>
      </c>
      <c r="M201">
        <f>2*$P$1*VLOOKUP(E200,Gearing!$B$3:$D$7,3)+B199</f>
        <v>7506.9339741268195</v>
      </c>
      <c r="N201">
        <f>2*B200-B199+Misc!$B$6*$P$1^2</f>
        <v>7653.073657047702</v>
      </c>
    </row>
    <row r="202" spans="1:14" x14ac:dyDescent="0.25">
      <c r="A202">
        <f t="shared" si="29"/>
        <v>49.75</v>
      </c>
      <c r="B202">
        <f>MIN((-J201+SQRT(J201^2-4*I201*K201))/2/I201,2*$P$1*VLOOKUP(E201,Gearing!$B$3:$D$7,3,TRUE)+B200)</f>
        <v>7618.0941105567726</v>
      </c>
      <c r="C202">
        <f t="shared" si="33"/>
        <v>152.64780487804819</v>
      </c>
      <c r="D202">
        <f t="shared" si="34"/>
        <v>-2335.9419267341145</v>
      </c>
      <c r="E202">
        <f>MIN(VLOOKUP(C201+0.01,Gearing!$A$2:$G$7,2,TRUE)+1,5)</f>
        <v>5</v>
      </c>
      <c r="F202">
        <f>Misc!$B$4*Misc!$B$5/Misc!$B$2*VLOOKUP(E202,Gearing!$B$2:$G$7,5,FALSE)</f>
        <v>8966220.9668758679</v>
      </c>
      <c r="G202">
        <f t="shared" si="27"/>
        <v>4.7336642200528738</v>
      </c>
      <c r="H202">
        <f t="shared" si="28"/>
        <v>341.46341463414501</v>
      </c>
      <c r="I202">
        <f t="shared" si="30"/>
        <v>0.29700000000000004</v>
      </c>
      <c r="J202">
        <f t="shared" si="31"/>
        <v>1828.881219368669</v>
      </c>
      <c r="K202">
        <f t="shared" si="32"/>
        <v>-34105950.812277354</v>
      </c>
      <c r="L202">
        <f t="shared" si="35"/>
        <v>7824.795661534783</v>
      </c>
      <c r="M202">
        <f>2*$P$1*VLOOKUP(E201,Gearing!$B$3:$D$7,3)+B200</f>
        <v>7618.0941105567726</v>
      </c>
      <c r="N202">
        <f>2*B201-B200+Misc!$B$6*$P$1^2</f>
        <v>7472.2410526358908</v>
      </c>
    </row>
    <row r="203" spans="1:14" x14ac:dyDescent="0.25">
      <c r="A203">
        <f t="shared" si="29"/>
        <v>50</v>
      </c>
      <c r="B203">
        <f>MIN((-J202+SQRT(J202^2-4*I202*K202))/2/I202,2*$P$1*VLOOKUP(E202,Gearing!$B$3:$D$7,3,TRUE)+B201)</f>
        <v>7583.2578765658436</v>
      </c>
      <c r="C203">
        <f t="shared" si="33"/>
        <v>152.64780487804819</v>
      </c>
      <c r="D203">
        <f t="shared" si="34"/>
        <v>2335.9419267341145</v>
      </c>
      <c r="E203">
        <f>MIN(VLOOKUP(C202+0.01,Gearing!$A$2:$G$7,2,TRUE)+1,5)</f>
        <v>5</v>
      </c>
      <c r="F203">
        <f>Misc!$B$4*Misc!$B$5/Misc!$B$2*VLOOKUP(E203,Gearing!$B$2:$G$7,5,FALSE)</f>
        <v>8966220.9668758679</v>
      </c>
      <c r="G203">
        <f t="shared" si="27"/>
        <v>4.712017987804872</v>
      </c>
      <c r="H203">
        <f t="shared" si="28"/>
        <v>341.46341463414501</v>
      </c>
      <c r="I203">
        <f t="shared" si="30"/>
        <v>0.29700000000000004</v>
      </c>
      <c r="J203">
        <f t="shared" si="31"/>
        <v>1762.8520983292765</v>
      </c>
      <c r="K203">
        <f t="shared" si="32"/>
        <v>-32469529.240671989</v>
      </c>
      <c r="L203">
        <f t="shared" si="35"/>
        <v>8070.7223775014218</v>
      </c>
      <c r="M203">
        <f>2*$P$1*VLOOKUP(E202,Gearing!$B$3:$D$7,3)+B201</f>
        <v>7583.2578765658436</v>
      </c>
      <c r="N203">
        <f>2*B202-B201+Misc!$B$6*$P$1^2</f>
        <v>7729.3975594867261</v>
      </c>
    </row>
    <row r="204" spans="1:14" x14ac:dyDescent="0.25">
      <c r="A204">
        <f t="shared" si="29"/>
        <v>50.25</v>
      </c>
      <c r="B204">
        <f>MIN((-J203+SQRT(J203^2-4*I203*K203))/2/I203,2*$P$1*VLOOKUP(E203,Gearing!$B$3:$D$7,3,TRUE)+B202)</f>
        <v>7694.4180129957967</v>
      </c>
      <c r="C204">
        <f t="shared" si="33"/>
        <v>152.64780487804819</v>
      </c>
      <c r="D204">
        <f t="shared" si="34"/>
        <v>-2335.9419267341145</v>
      </c>
      <c r="E204">
        <f>MIN(VLOOKUP(C203+0.01,Gearing!$A$2:$G$7,2,TRUE)+1,5)</f>
        <v>5</v>
      </c>
      <c r="F204">
        <f>Misc!$B$4*Misc!$B$5/Misc!$B$2*VLOOKUP(E204,Gearing!$B$2:$G$7,5,FALSE)</f>
        <v>8966220.9668758679</v>
      </c>
      <c r="G204">
        <f t="shared" si="27"/>
        <v>4.7810896943076164</v>
      </c>
      <c r="H204">
        <f t="shared" si="28"/>
        <v>341.46341463414501</v>
      </c>
      <c r="I204">
        <f t="shared" si="30"/>
        <v>0.29700000000000004</v>
      </c>
      <c r="J204">
        <f t="shared" si="31"/>
        <v>1783.5448213198879</v>
      </c>
      <c r="K204">
        <f t="shared" si="32"/>
        <v>-34243808.038626201</v>
      </c>
      <c r="L204">
        <f t="shared" si="35"/>
        <v>7901.1195639738071</v>
      </c>
      <c r="M204">
        <f>2*$P$1*VLOOKUP(E203,Gearing!$B$3:$D$7,3)+B202</f>
        <v>7694.4180129957967</v>
      </c>
      <c r="N204">
        <f>2*B203-B202+Misc!$B$6*$P$1^2</f>
        <v>7548.5649550749149</v>
      </c>
    </row>
    <row r="205" spans="1:14" x14ac:dyDescent="0.25">
      <c r="A205">
        <f t="shared" si="29"/>
        <v>50.5</v>
      </c>
      <c r="B205">
        <f>MIN((-J204+SQRT(J204^2-4*I204*K204))/2/I204,2*$P$1*VLOOKUP(E204,Gearing!$B$3:$D$7,3,TRUE)+B203)</f>
        <v>7659.5817790048677</v>
      </c>
      <c r="C205">
        <f t="shared" si="33"/>
        <v>152.64780487804819</v>
      </c>
      <c r="D205">
        <f t="shared" si="34"/>
        <v>2335.9419267341145</v>
      </c>
      <c r="E205">
        <f>MIN(VLOOKUP(C204+0.01,Gearing!$A$2:$G$7,2,TRUE)+1,5)</f>
        <v>5</v>
      </c>
      <c r="F205">
        <f>Misc!$B$4*Misc!$B$5/Misc!$B$2*VLOOKUP(E205,Gearing!$B$2:$G$7,5,FALSE)</f>
        <v>8966220.9668758679</v>
      </c>
      <c r="G205">
        <f t="shared" si="27"/>
        <v>4.7594434620596138</v>
      </c>
      <c r="H205">
        <f t="shared" si="28"/>
        <v>341.46341463414501</v>
      </c>
      <c r="I205">
        <f t="shared" si="30"/>
        <v>0.29700000000000004</v>
      </c>
      <c r="J205">
        <f t="shared" si="31"/>
        <v>1717.5157002804963</v>
      </c>
      <c r="K205">
        <f t="shared" si="32"/>
        <v>-32602346.866828501</v>
      </c>
      <c r="L205">
        <f t="shared" si="35"/>
        <v>8147.0462799404449</v>
      </c>
      <c r="M205">
        <f>2*$P$1*VLOOKUP(E204,Gearing!$B$3:$D$7,3)+B203</f>
        <v>7659.5817790048677</v>
      </c>
      <c r="N205">
        <f>2*B204-B203+Misc!$B$6*$P$1^2</f>
        <v>7805.7214619257502</v>
      </c>
    </row>
    <row r="206" spans="1:14" x14ac:dyDescent="0.25">
      <c r="A206">
        <f t="shared" si="29"/>
        <v>50.75</v>
      </c>
      <c r="B206">
        <f>MIN((-J205+SQRT(J205^2-4*I205*K205))/2/I205,2*$P$1*VLOOKUP(E205,Gearing!$B$3:$D$7,3,TRUE)+B204)</f>
        <v>7770.7419154348208</v>
      </c>
      <c r="C206">
        <f t="shared" si="33"/>
        <v>152.64780487804819</v>
      </c>
      <c r="D206">
        <f t="shared" si="34"/>
        <v>-2335.9419267341145</v>
      </c>
      <c r="E206">
        <f>MIN(VLOOKUP(C205+0.01,Gearing!$A$2:$G$7,2,TRUE)+1,5)</f>
        <v>5</v>
      </c>
      <c r="F206">
        <f>Misc!$B$4*Misc!$B$5/Misc!$B$2*VLOOKUP(E206,Gearing!$B$2:$G$7,5,FALSE)</f>
        <v>8966220.9668758679</v>
      </c>
      <c r="G206">
        <f t="shared" si="27"/>
        <v>4.8285151685623582</v>
      </c>
      <c r="H206">
        <f t="shared" si="28"/>
        <v>341.46341463414501</v>
      </c>
      <c r="I206">
        <f t="shared" si="30"/>
        <v>0.29700000000000004</v>
      </c>
      <c r="J206">
        <f t="shared" si="31"/>
        <v>1738.2084232711077</v>
      </c>
      <c r="K206">
        <f t="shared" si="32"/>
        <v>-34378205.014153443</v>
      </c>
      <c r="L206">
        <f t="shared" si="35"/>
        <v>7977.4434664128312</v>
      </c>
      <c r="M206">
        <f>2*$P$1*VLOOKUP(E205,Gearing!$B$3:$D$7,3)+B204</f>
        <v>7770.7419154348208</v>
      </c>
      <c r="N206">
        <f>2*B205-B204+Misc!$B$6*$P$1^2</f>
        <v>7624.888857513939</v>
      </c>
    </row>
    <row r="207" spans="1:14" x14ac:dyDescent="0.25">
      <c r="A207">
        <f t="shared" si="29"/>
        <v>51</v>
      </c>
      <c r="B207">
        <f>MIN((-J206+SQRT(J206^2-4*I206*K206))/2/I206,2*$P$1*VLOOKUP(E206,Gearing!$B$3:$D$7,3,TRUE)+B205)</f>
        <v>7735.9056814438918</v>
      </c>
      <c r="C207">
        <f t="shared" si="33"/>
        <v>152.64780487804819</v>
      </c>
      <c r="D207">
        <f t="shared" si="34"/>
        <v>2335.9419267341145</v>
      </c>
      <c r="E207">
        <f>MIN(VLOOKUP(C206+0.01,Gearing!$A$2:$G$7,2,TRUE)+1,5)</f>
        <v>5</v>
      </c>
      <c r="F207">
        <f>Misc!$B$4*Misc!$B$5/Misc!$B$2*VLOOKUP(E207,Gearing!$B$2:$G$7,5,FALSE)</f>
        <v>8966220.9668758679</v>
      </c>
      <c r="G207">
        <f t="shared" si="27"/>
        <v>4.8068689363143564</v>
      </c>
      <c r="H207">
        <f t="shared" si="28"/>
        <v>341.46341463414501</v>
      </c>
      <c r="I207">
        <f t="shared" si="30"/>
        <v>0.29700000000000004</v>
      </c>
      <c r="J207">
        <f t="shared" si="31"/>
        <v>1672.1793022317161</v>
      </c>
      <c r="K207">
        <f t="shared" si="32"/>
        <v>-32731704.242163397</v>
      </c>
      <c r="L207">
        <f t="shared" si="35"/>
        <v>8223.3701823794709</v>
      </c>
      <c r="M207">
        <f>2*$P$1*VLOOKUP(E206,Gearing!$B$3:$D$7,3)+B205</f>
        <v>7735.9056814438918</v>
      </c>
      <c r="N207">
        <f>2*B206-B205+Misc!$B$6*$P$1^2</f>
        <v>7882.0453643647743</v>
      </c>
    </row>
    <row r="208" spans="1:14" x14ac:dyDescent="0.25">
      <c r="A208">
        <f t="shared" si="29"/>
        <v>51.25</v>
      </c>
      <c r="B208">
        <f>MIN((-J207+SQRT(J207^2-4*I207*K207))/2/I207,2*$P$1*VLOOKUP(E207,Gearing!$B$3:$D$7,3,TRUE)+B206)</f>
        <v>7847.0658178738449</v>
      </c>
      <c r="C208">
        <f t="shared" si="33"/>
        <v>152.64780487804819</v>
      </c>
      <c r="D208">
        <f t="shared" si="34"/>
        <v>-2335.9419267341145</v>
      </c>
      <c r="E208">
        <f>MIN(VLOOKUP(C207+0.01,Gearing!$A$2:$G$7,2,TRUE)+1,5)</f>
        <v>5</v>
      </c>
      <c r="F208">
        <f>Misc!$B$4*Misc!$B$5/Misc!$B$2*VLOOKUP(E208,Gearing!$B$2:$G$7,5,FALSE)</f>
        <v>8966220.9668758679</v>
      </c>
      <c r="G208">
        <f t="shared" si="27"/>
        <v>4.8759406428171017</v>
      </c>
      <c r="H208">
        <f t="shared" si="28"/>
        <v>341.46341463414501</v>
      </c>
      <c r="I208">
        <f t="shared" si="30"/>
        <v>0.29700000000000004</v>
      </c>
      <c r="J208">
        <f t="shared" si="31"/>
        <v>1692.8720252223275</v>
      </c>
      <c r="K208">
        <f t="shared" si="32"/>
        <v>-34509141.738859065</v>
      </c>
      <c r="L208">
        <f t="shared" si="35"/>
        <v>8053.7673688518562</v>
      </c>
      <c r="M208">
        <f>2*$P$1*VLOOKUP(E207,Gearing!$B$3:$D$7,3)+B206</f>
        <v>7847.0658178738449</v>
      </c>
      <c r="N208">
        <f>2*B207-B206+Misc!$B$6*$P$1^2</f>
        <v>7701.2127599529631</v>
      </c>
    </row>
    <row r="209" spans="1:14" x14ac:dyDescent="0.25">
      <c r="A209">
        <f t="shared" si="29"/>
        <v>51.5</v>
      </c>
      <c r="B209">
        <f>MIN((-J208+SQRT(J208^2-4*I208*K208))/2/I208,2*$P$1*VLOOKUP(E208,Gearing!$B$3:$D$7,3,TRUE)+B207)</f>
        <v>7812.2295838829159</v>
      </c>
      <c r="C209">
        <f t="shared" si="33"/>
        <v>152.64780487804819</v>
      </c>
      <c r="D209">
        <f t="shared" si="34"/>
        <v>2335.9419267341145</v>
      </c>
      <c r="E209">
        <f>MIN(VLOOKUP(C208+0.01,Gearing!$A$2:$G$7,2,TRUE)+1,5)</f>
        <v>5</v>
      </c>
      <c r="F209">
        <f>Misc!$B$4*Misc!$B$5/Misc!$B$2*VLOOKUP(E209,Gearing!$B$2:$G$7,5,FALSE)</f>
        <v>8966220.9668758679</v>
      </c>
      <c r="G209">
        <f t="shared" si="27"/>
        <v>4.854294410569099</v>
      </c>
      <c r="H209">
        <f t="shared" si="28"/>
        <v>341.46341463414501</v>
      </c>
      <c r="I209">
        <f t="shared" si="30"/>
        <v>0.29700000000000004</v>
      </c>
      <c r="J209">
        <f t="shared" si="31"/>
        <v>1626.8429041829359</v>
      </c>
      <c r="K209">
        <f t="shared" si="32"/>
        <v>-32857601.366676677</v>
      </c>
      <c r="L209">
        <f t="shared" si="35"/>
        <v>8299.6940848184931</v>
      </c>
      <c r="M209">
        <f>2*$P$1*VLOOKUP(E208,Gearing!$B$3:$D$7,3)+B207</f>
        <v>7812.2295838829159</v>
      </c>
      <c r="N209">
        <f>2*B208-B207+Misc!$B$6*$P$1^2</f>
        <v>7958.3692668037984</v>
      </c>
    </row>
    <row r="210" spans="1:14" x14ac:dyDescent="0.25">
      <c r="A210">
        <f t="shared" si="29"/>
        <v>51.75</v>
      </c>
      <c r="B210">
        <f>MIN((-J209+SQRT(J209^2-4*I209*K209))/2/I209,2*$P$1*VLOOKUP(E209,Gearing!$B$3:$D$7,3,TRUE)+B208)</f>
        <v>7923.389720312869</v>
      </c>
      <c r="C210">
        <f t="shared" si="33"/>
        <v>152.64780487804819</v>
      </c>
      <c r="D210">
        <f t="shared" si="34"/>
        <v>-2335.9419267341145</v>
      </c>
      <c r="E210">
        <f>MIN(VLOOKUP(C209+0.01,Gearing!$A$2:$G$7,2,TRUE)+1,5)</f>
        <v>5</v>
      </c>
      <c r="F210">
        <f>Misc!$B$4*Misc!$B$5/Misc!$B$2*VLOOKUP(E210,Gearing!$B$2:$G$7,5,FALSE)</f>
        <v>8966220.9668758679</v>
      </c>
      <c r="G210">
        <f t="shared" si="27"/>
        <v>4.9233661170718435</v>
      </c>
      <c r="H210">
        <f t="shared" si="28"/>
        <v>341.46341463414501</v>
      </c>
      <c r="I210">
        <f t="shared" si="30"/>
        <v>0.29700000000000004</v>
      </c>
      <c r="J210">
        <f t="shared" si="31"/>
        <v>1647.5356271735473</v>
      </c>
      <c r="K210">
        <f t="shared" si="32"/>
        <v>-34636618.212743089</v>
      </c>
      <c r="L210">
        <f t="shared" si="35"/>
        <v>8130.0912712908794</v>
      </c>
      <c r="M210">
        <f>2*$P$1*VLOOKUP(E209,Gearing!$B$3:$D$7,3)+B208</f>
        <v>7923.389720312869</v>
      </c>
      <c r="N210">
        <f>2*B209-B208+Misc!$B$6*$P$1^2</f>
        <v>7777.5366623919872</v>
      </c>
    </row>
    <row r="211" spans="1:14" x14ac:dyDescent="0.25">
      <c r="A211">
        <f t="shared" si="29"/>
        <v>52</v>
      </c>
      <c r="B211">
        <f>MIN((-J210+SQRT(J210^2-4*I210*K210))/2/I210,2*$P$1*VLOOKUP(E210,Gearing!$B$3:$D$7,3,TRUE)+B209)</f>
        <v>7888.55348632194</v>
      </c>
      <c r="C211">
        <f t="shared" si="33"/>
        <v>152.64780487804819</v>
      </c>
      <c r="D211">
        <f t="shared" si="34"/>
        <v>2335.9419267341145</v>
      </c>
      <c r="E211">
        <f>MIN(VLOOKUP(C210+0.01,Gearing!$A$2:$G$7,2,TRUE)+1,5)</f>
        <v>5</v>
      </c>
      <c r="F211">
        <f>Misc!$B$4*Misc!$B$5/Misc!$B$2*VLOOKUP(E211,Gearing!$B$2:$G$7,5,FALSE)</f>
        <v>8966220.9668758679</v>
      </c>
      <c r="G211">
        <f t="shared" si="27"/>
        <v>4.9017198848238417</v>
      </c>
      <c r="H211">
        <f t="shared" si="28"/>
        <v>341.46341463414501</v>
      </c>
      <c r="I211">
        <f t="shared" si="30"/>
        <v>0.29700000000000004</v>
      </c>
      <c r="J211">
        <f t="shared" si="31"/>
        <v>1581.5065061341547</v>
      </c>
      <c r="K211">
        <f t="shared" si="32"/>
        <v>-32980038.240368344</v>
      </c>
      <c r="L211">
        <f t="shared" si="35"/>
        <v>8376.0179872575191</v>
      </c>
      <c r="M211">
        <f>2*$P$1*VLOOKUP(E210,Gearing!$B$3:$D$7,3)+B209</f>
        <v>7888.55348632194</v>
      </c>
      <c r="N211">
        <f>2*B210-B209+Misc!$B$6*$P$1^2</f>
        <v>8034.6931692428225</v>
      </c>
    </row>
    <row r="212" spans="1:14" x14ac:dyDescent="0.25">
      <c r="A212">
        <f t="shared" si="29"/>
        <v>52.25</v>
      </c>
      <c r="B212">
        <f>MIN((-J211+SQRT(J211^2-4*I211*K211))/2/I211,2*$P$1*VLOOKUP(E211,Gearing!$B$3:$D$7,3,TRUE)+B210)</f>
        <v>7999.7136227518931</v>
      </c>
      <c r="C212">
        <f t="shared" si="33"/>
        <v>152.64780487804819</v>
      </c>
      <c r="D212">
        <f t="shared" si="34"/>
        <v>-2335.9419267341145</v>
      </c>
      <c r="E212">
        <f>MIN(VLOOKUP(C211+0.01,Gearing!$A$2:$G$7,2,TRUE)+1,5)</f>
        <v>5</v>
      </c>
      <c r="F212">
        <f>Misc!$B$4*Misc!$B$5/Misc!$B$2*VLOOKUP(E212,Gearing!$B$2:$G$7,5,FALSE)</f>
        <v>8966220.9668758679</v>
      </c>
      <c r="G212">
        <f t="shared" si="27"/>
        <v>4.9707915913265861</v>
      </c>
      <c r="H212">
        <f t="shared" si="28"/>
        <v>341.46341463414501</v>
      </c>
      <c r="I212">
        <f t="shared" si="30"/>
        <v>0.29700000000000004</v>
      </c>
      <c r="J212">
        <f t="shared" si="31"/>
        <v>1602.199229124767</v>
      </c>
      <c r="K212">
        <f t="shared" si="32"/>
        <v>-34760634.435805492</v>
      </c>
      <c r="L212">
        <f t="shared" si="35"/>
        <v>8206.4151737299053</v>
      </c>
      <c r="M212">
        <f>2*$P$1*VLOOKUP(E211,Gearing!$B$3:$D$7,3)+B210</f>
        <v>7999.7136227518931</v>
      </c>
      <c r="N212">
        <f>2*B211-B210+Misc!$B$6*$P$1^2</f>
        <v>7853.8605648310113</v>
      </c>
    </row>
    <row r="213" spans="1:14" x14ac:dyDescent="0.25">
      <c r="A213">
        <f t="shared" si="29"/>
        <v>52.5</v>
      </c>
      <c r="B213">
        <f>MIN((-J212+SQRT(J212^2-4*I212*K212))/2/I212,2*$P$1*VLOOKUP(E212,Gearing!$B$3:$D$7,3,TRUE)+B211)</f>
        <v>7964.8773887609641</v>
      </c>
      <c r="C213">
        <f t="shared" si="33"/>
        <v>152.64780487804819</v>
      </c>
      <c r="D213">
        <f t="shared" si="34"/>
        <v>2335.9419267341145</v>
      </c>
      <c r="E213">
        <f>MIN(VLOOKUP(C212+0.01,Gearing!$A$2:$G$7,2,TRUE)+1,5)</f>
        <v>5</v>
      </c>
      <c r="F213">
        <f>Misc!$B$4*Misc!$B$5/Misc!$B$2*VLOOKUP(E213,Gearing!$B$2:$G$7,5,FALSE)</f>
        <v>8966220.9668758679</v>
      </c>
      <c r="G213">
        <f t="shared" si="27"/>
        <v>4.9491453590785834</v>
      </c>
      <c r="H213">
        <f t="shared" si="28"/>
        <v>341.46341463414501</v>
      </c>
      <c r="I213">
        <f t="shared" si="30"/>
        <v>0.29700000000000004</v>
      </c>
      <c r="J213">
        <f t="shared" si="31"/>
        <v>1536.1701080853745</v>
      </c>
      <c r="K213">
        <f t="shared" si="32"/>
        <v>-33099014.863238402</v>
      </c>
      <c r="L213">
        <f t="shared" si="35"/>
        <v>8452.3418896965413</v>
      </c>
      <c r="M213">
        <f>2*$P$1*VLOOKUP(E212,Gearing!$B$3:$D$7,3)+B211</f>
        <v>7964.8773887609641</v>
      </c>
      <c r="N213">
        <f>2*B212-B211+Misc!$B$6*$P$1^2</f>
        <v>8111.0170716818466</v>
      </c>
    </row>
    <row r="214" spans="1:14" x14ac:dyDescent="0.25">
      <c r="A214">
        <f t="shared" si="29"/>
        <v>52.75</v>
      </c>
      <c r="B214">
        <f>MIN((-J213+SQRT(J213^2-4*I213*K213))/2/I213,2*$P$1*VLOOKUP(E213,Gearing!$B$3:$D$7,3,TRUE)+B212)</f>
        <v>8076.0375251909172</v>
      </c>
      <c r="C214">
        <f t="shared" si="33"/>
        <v>152.64780487804819</v>
      </c>
      <c r="D214">
        <f t="shared" si="34"/>
        <v>-2335.9419267341145</v>
      </c>
      <c r="E214">
        <f>MIN(VLOOKUP(C213+0.01,Gearing!$A$2:$G$7,2,TRUE)+1,5)</f>
        <v>5</v>
      </c>
      <c r="F214">
        <f>Misc!$B$4*Misc!$B$5/Misc!$B$2*VLOOKUP(E214,Gearing!$B$2:$G$7,5,FALSE)</f>
        <v>8966220.9668758679</v>
      </c>
      <c r="G214">
        <f t="shared" si="27"/>
        <v>5.0182170655813279</v>
      </c>
      <c r="H214">
        <f t="shared" si="28"/>
        <v>341.46341463414501</v>
      </c>
      <c r="I214">
        <f t="shared" si="30"/>
        <v>0.29700000000000004</v>
      </c>
      <c r="J214">
        <f t="shared" si="31"/>
        <v>1556.8628310759868</v>
      </c>
      <c r="K214">
        <f t="shared" si="32"/>
        <v>-34881190.408046283</v>
      </c>
      <c r="L214">
        <f t="shared" si="35"/>
        <v>8282.7390761689276</v>
      </c>
      <c r="M214">
        <f>2*$P$1*VLOOKUP(E213,Gearing!$B$3:$D$7,3)+B212</f>
        <v>8076.0375251909172</v>
      </c>
      <c r="N214">
        <f>2*B213-B212+Misc!$B$6*$P$1^2</f>
        <v>7930.1844672700354</v>
      </c>
    </row>
    <row r="215" spans="1:14" x14ac:dyDescent="0.25">
      <c r="A215">
        <f t="shared" si="29"/>
        <v>53</v>
      </c>
      <c r="B215">
        <f>MIN((-J214+SQRT(J214^2-4*I214*K214))/2/I214,2*$P$1*VLOOKUP(E214,Gearing!$B$3:$D$7,3,TRUE)+B213)</f>
        <v>8041.2012911999882</v>
      </c>
      <c r="C215">
        <f t="shared" si="33"/>
        <v>152.64780487804819</v>
      </c>
      <c r="D215">
        <f t="shared" si="34"/>
        <v>2335.9419267341145</v>
      </c>
      <c r="E215">
        <f>MIN(VLOOKUP(C214+0.01,Gearing!$A$2:$G$7,2,TRUE)+1,5)</f>
        <v>5</v>
      </c>
      <c r="F215">
        <f>Misc!$B$4*Misc!$B$5/Misc!$B$2*VLOOKUP(E215,Gearing!$B$2:$G$7,5,FALSE)</f>
        <v>8966220.9668758679</v>
      </c>
      <c r="G215">
        <f t="shared" si="27"/>
        <v>4.9965708333333252</v>
      </c>
      <c r="H215">
        <f t="shared" si="28"/>
        <v>341.46341463414501</v>
      </c>
      <c r="I215">
        <f t="shared" si="30"/>
        <v>0.29700000000000004</v>
      </c>
      <c r="J215">
        <f t="shared" si="31"/>
        <v>1490.8337100365943</v>
      </c>
      <c r="K215">
        <f t="shared" si="32"/>
        <v>-33214531.23528685</v>
      </c>
      <c r="L215">
        <f t="shared" si="35"/>
        <v>8528.6657921355654</v>
      </c>
      <c r="M215">
        <f>2*$P$1*VLOOKUP(E214,Gearing!$B$3:$D$7,3)+B213</f>
        <v>8041.2012911999882</v>
      </c>
      <c r="N215">
        <f>2*B214-B213+Misc!$B$6*$P$1^2</f>
        <v>8187.3409741208707</v>
      </c>
    </row>
    <row r="216" spans="1:14" x14ac:dyDescent="0.25">
      <c r="A216">
        <f t="shared" si="29"/>
        <v>53.25</v>
      </c>
      <c r="B216">
        <f>MIN((-J215+SQRT(J215^2-4*I215*K215))/2/I215,2*$P$1*VLOOKUP(E215,Gearing!$B$3:$D$7,3,TRUE)+B214)</f>
        <v>8152.3614276299413</v>
      </c>
      <c r="C216">
        <f t="shared" si="33"/>
        <v>152.64780487804819</v>
      </c>
      <c r="D216">
        <f t="shared" si="34"/>
        <v>-2335.9419267341145</v>
      </c>
      <c r="E216">
        <f>MIN(VLOOKUP(C215+0.01,Gearing!$A$2:$G$7,2,TRUE)+1,5)</f>
        <v>5</v>
      </c>
      <c r="F216">
        <f>Misc!$B$4*Misc!$B$5/Misc!$B$2*VLOOKUP(E216,Gearing!$B$2:$G$7,5,FALSE)</f>
        <v>8966220.9668758679</v>
      </c>
      <c r="G216">
        <f t="shared" si="27"/>
        <v>5.0656425398360705</v>
      </c>
      <c r="H216">
        <f t="shared" si="28"/>
        <v>341.46341463414501</v>
      </c>
      <c r="I216">
        <f t="shared" si="30"/>
        <v>0.29700000000000004</v>
      </c>
      <c r="J216">
        <f t="shared" si="31"/>
        <v>1511.5264330272066</v>
      </c>
      <c r="K216">
        <f t="shared" si="32"/>
        <v>-34998286.129465461</v>
      </c>
      <c r="L216">
        <f t="shared" si="35"/>
        <v>8359.0629786079517</v>
      </c>
      <c r="M216">
        <f>2*$P$1*VLOOKUP(E215,Gearing!$B$3:$D$7,3)+B214</f>
        <v>8152.3614276299413</v>
      </c>
      <c r="N216">
        <f>2*B215-B214+Misc!$B$6*$P$1^2</f>
        <v>8006.5083697090595</v>
      </c>
    </row>
    <row r="217" spans="1:14" x14ac:dyDescent="0.25">
      <c r="A217">
        <f t="shared" si="29"/>
        <v>53.5</v>
      </c>
      <c r="B217">
        <f>MIN((-J216+SQRT(J216^2-4*I216*K216))/2/I216,2*$P$1*VLOOKUP(E216,Gearing!$B$3:$D$7,3,TRUE)+B215)</f>
        <v>8117.5251936390123</v>
      </c>
      <c r="C217">
        <f t="shared" si="33"/>
        <v>152.64780487804819</v>
      </c>
      <c r="D217">
        <f t="shared" si="34"/>
        <v>2335.9419267341145</v>
      </c>
      <c r="E217">
        <f>MIN(VLOOKUP(C216+0.01,Gearing!$A$2:$G$7,2,TRUE)+1,5)</f>
        <v>5</v>
      </c>
      <c r="F217">
        <f>Misc!$B$4*Misc!$B$5/Misc!$B$2*VLOOKUP(E217,Gearing!$B$2:$G$7,5,FALSE)</f>
        <v>8966220.9668758679</v>
      </c>
      <c r="G217">
        <f t="shared" si="27"/>
        <v>5.0439963075880687</v>
      </c>
      <c r="H217">
        <f t="shared" si="28"/>
        <v>341.46341463414501</v>
      </c>
      <c r="I217">
        <f t="shared" si="30"/>
        <v>0.29700000000000004</v>
      </c>
      <c r="J217">
        <f t="shared" si="31"/>
        <v>1445.4973119878141</v>
      </c>
      <c r="K217">
        <f t="shared" si="32"/>
        <v>-33326587.35651369</v>
      </c>
      <c r="L217">
        <f t="shared" si="35"/>
        <v>8604.9896945745895</v>
      </c>
      <c r="M217">
        <f>2*$P$1*VLOOKUP(E216,Gearing!$B$3:$D$7,3)+B215</f>
        <v>8117.5251936390123</v>
      </c>
      <c r="N217">
        <f>2*B216-B215+Misc!$B$6*$P$1^2</f>
        <v>8263.6648765598948</v>
      </c>
    </row>
    <row r="218" spans="1:14" x14ac:dyDescent="0.25">
      <c r="A218">
        <f t="shared" si="29"/>
        <v>53.75</v>
      </c>
      <c r="B218">
        <f>MIN((-J217+SQRT(J217^2-4*I217*K217))/2/I217,2*$P$1*VLOOKUP(E217,Gearing!$B$3:$D$7,3,TRUE)+B216)</f>
        <v>8228.6853300689654</v>
      </c>
      <c r="C218">
        <f t="shared" si="33"/>
        <v>152.64780487804819</v>
      </c>
      <c r="D218">
        <f t="shared" si="34"/>
        <v>-2335.9419267341145</v>
      </c>
      <c r="E218">
        <f>MIN(VLOOKUP(C217+0.01,Gearing!$A$2:$G$7,2,TRUE)+1,5)</f>
        <v>5</v>
      </c>
      <c r="F218">
        <f>Misc!$B$4*Misc!$B$5/Misc!$B$2*VLOOKUP(E218,Gearing!$B$2:$G$7,5,FALSE)</f>
        <v>8966220.9668758679</v>
      </c>
      <c r="G218">
        <f t="shared" si="27"/>
        <v>5.1130680140908131</v>
      </c>
      <c r="H218">
        <f t="shared" si="28"/>
        <v>341.46341463414501</v>
      </c>
      <c r="I218">
        <f t="shared" si="30"/>
        <v>0.29700000000000004</v>
      </c>
      <c r="J218">
        <f t="shared" si="31"/>
        <v>1466.1900349784264</v>
      </c>
      <c r="K218">
        <f t="shared" si="32"/>
        <v>-35111921.600063033</v>
      </c>
      <c r="L218">
        <f t="shared" si="35"/>
        <v>8435.3868810469758</v>
      </c>
      <c r="M218">
        <f>2*$P$1*VLOOKUP(E217,Gearing!$B$3:$D$7,3)+B216</f>
        <v>8228.6853300689654</v>
      </c>
      <c r="N218">
        <f>2*B217-B216+Misc!$B$6*$P$1^2</f>
        <v>8082.8322721480836</v>
      </c>
    </row>
    <row r="219" spans="1:14" x14ac:dyDescent="0.25">
      <c r="A219">
        <f t="shared" si="29"/>
        <v>54</v>
      </c>
      <c r="B219">
        <f>MIN((-J218+SQRT(J218^2-4*I218*K218))/2/I218,2*$P$1*VLOOKUP(E218,Gearing!$B$3:$D$7,3,TRUE)+B217)</f>
        <v>8193.8490960780364</v>
      </c>
      <c r="C219">
        <f t="shared" si="33"/>
        <v>152.64780487804819</v>
      </c>
      <c r="D219">
        <f t="shared" si="34"/>
        <v>2335.9419267341145</v>
      </c>
      <c r="E219">
        <f>MIN(VLOOKUP(C218+0.01,Gearing!$A$2:$G$7,2,TRUE)+1,5)</f>
        <v>5</v>
      </c>
      <c r="F219">
        <f>Misc!$B$4*Misc!$B$5/Misc!$B$2*VLOOKUP(E219,Gearing!$B$2:$G$7,5,FALSE)</f>
        <v>8966220.9668758679</v>
      </c>
      <c r="G219">
        <f t="shared" si="27"/>
        <v>5.0914217818428105</v>
      </c>
      <c r="H219">
        <f t="shared" si="28"/>
        <v>341.46341463414501</v>
      </c>
      <c r="I219">
        <f t="shared" si="30"/>
        <v>0.29700000000000004</v>
      </c>
      <c r="J219">
        <f t="shared" si="31"/>
        <v>1400.1609139390339</v>
      </c>
      <c r="K219">
        <f t="shared" si="32"/>
        <v>-33435183.226918913</v>
      </c>
      <c r="L219">
        <f t="shared" si="35"/>
        <v>8681.3135970136136</v>
      </c>
      <c r="M219">
        <f>2*$P$1*VLOOKUP(E218,Gearing!$B$3:$D$7,3)+B217</f>
        <v>8193.8490960780364</v>
      </c>
      <c r="N219">
        <f>2*B218-B217+Misc!$B$6*$P$1^2</f>
        <v>8339.9887789989189</v>
      </c>
    </row>
    <row r="220" spans="1:14" x14ac:dyDescent="0.25">
      <c r="A220">
        <f t="shared" si="29"/>
        <v>54.25</v>
      </c>
      <c r="B220">
        <f>MIN((-J219+SQRT(J219^2-4*I219*K219))/2/I219,2*$P$1*VLOOKUP(E219,Gearing!$B$3:$D$7,3,TRUE)+B218)</f>
        <v>8305.0092325079895</v>
      </c>
      <c r="C220">
        <f t="shared" si="33"/>
        <v>152.64780487804819</v>
      </c>
      <c r="D220">
        <f t="shared" si="34"/>
        <v>-2335.9419267341145</v>
      </c>
      <c r="E220">
        <f>MIN(VLOOKUP(C219+0.01,Gearing!$A$2:$G$7,2,TRUE)+1,5)</f>
        <v>5</v>
      </c>
      <c r="F220">
        <f>Misc!$B$4*Misc!$B$5/Misc!$B$2*VLOOKUP(E220,Gearing!$B$2:$G$7,5,FALSE)</f>
        <v>8966220.9668758679</v>
      </c>
      <c r="G220">
        <f t="shared" si="27"/>
        <v>5.1604934883455549</v>
      </c>
      <c r="H220">
        <f t="shared" si="28"/>
        <v>341.46341463414501</v>
      </c>
      <c r="I220">
        <f t="shared" si="30"/>
        <v>0.29700000000000004</v>
      </c>
      <c r="J220">
        <f t="shared" si="31"/>
        <v>1420.8536369296453</v>
      </c>
      <c r="K220">
        <f t="shared" si="32"/>
        <v>-35222096.819838986</v>
      </c>
      <c r="L220">
        <f t="shared" si="35"/>
        <v>8511.7107834859999</v>
      </c>
      <c r="M220">
        <f>2*$P$1*VLOOKUP(E219,Gearing!$B$3:$D$7,3)+B218</f>
        <v>8305.0092325079895</v>
      </c>
      <c r="N220">
        <f>2*B219-B218+Misc!$B$6*$P$1^2</f>
        <v>8159.1561745871077</v>
      </c>
    </row>
    <row r="221" spans="1:14" x14ac:dyDescent="0.25">
      <c r="A221">
        <f t="shared" si="29"/>
        <v>54.5</v>
      </c>
      <c r="B221">
        <f>MIN((-J220+SQRT(J220^2-4*I220*K220))/2/I220,2*$P$1*VLOOKUP(E220,Gearing!$B$3:$D$7,3,TRUE)+B219)</f>
        <v>8270.1729985170605</v>
      </c>
      <c r="C221">
        <f t="shared" si="33"/>
        <v>152.64780487804819</v>
      </c>
      <c r="D221">
        <f t="shared" si="34"/>
        <v>2335.9419267341145</v>
      </c>
      <c r="E221">
        <f>MIN(VLOOKUP(C220+0.01,Gearing!$A$2:$G$7,2,TRUE)+1,5)</f>
        <v>5</v>
      </c>
      <c r="F221">
        <f>Misc!$B$4*Misc!$B$5/Misc!$B$2*VLOOKUP(E221,Gearing!$B$2:$G$7,5,FALSE)</f>
        <v>8966220.9668758679</v>
      </c>
      <c r="G221">
        <f t="shared" si="27"/>
        <v>5.1388472560975531</v>
      </c>
      <c r="H221">
        <f t="shared" si="28"/>
        <v>341.46341463414501</v>
      </c>
      <c r="I221">
        <f t="shared" si="30"/>
        <v>0.29700000000000004</v>
      </c>
      <c r="J221">
        <f t="shared" si="31"/>
        <v>1354.8245158902537</v>
      </c>
      <c r="K221">
        <f t="shared" si="32"/>
        <v>-33540318.846502524</v>
      </c>
      <c r="L221">
        <f t="shared" si="35"/>
        <v>8757.6374994526377</v>
      </c>
      <c r="M221">
        <f>2*$P$1*VLOOKUP(E220,Gearing!$B$3:$D$7,3)+B219</f>
        <v>8270.1729985170605</v>
      </c>
      <c r="N221">
        <f>2*B220-B219+Misc!$B$6*$P$1^2</f>
        <v>8416.312681437943</v>
      </c>
    </row>
    <row r="222" spans="1:14" x14ac:dyDescent="0.25">
      <c r="A222">
        <f t="shared" si="29"/>
        <v>54.75</v>
      </c>
      <c r="B222">
        <f>MIN((-J221+SQRT(J221^2-4*I221*K221))/2/I221,2*$P$1*VLOOKUP(E221,Gearing!$B$3:$D$7,3,TRUE)+B220)</f>
        <v>8381.3331349470136</v>
      </c>
      <c r="C222">
        <f t="shared" si="33"/>
        <v>152.64780487804819</v>
      </c>
      <c r="D222">
        <f t="shared" si="34"/>
        <v>-2335.9419267341145</v>
      </c>
      <c r="E222">
        <f>MIN(VLOOKUP(C221+0.01,Gearing!$A$2:$G$7,2,TRUE)+1,5)</f>
        <v>5</v>
      </c>
      <c r="F222">
        <f>Misc!$B$4*Misc!$B$5/Misc!$B$2*VLOOKUP(E222,Gearing!$B$2:$G$7,5,FALSE)</f>
        <v>8966220.9668758679</v>
      </c>
      <c r="G222">
        <f t="shared" si="27"/>
        <v>5.2079189626002984</v>
      </c>
      <c r="H222">
        <f t="shared" si="28"/>
        <v>341.46341463414501</v>
      </c>
      <c r="I222">
        <f t="shared" si="30"/>
        <v>0.29700000000000004</v>
      </c>
      <c r="J222">
        <f t="shared" si="31"/>
        <v>1375.5172388808651</v>
      </c>
      <c r="K222">
        <f t="shared" si="32"/>
        <v>-35328811.788793333</v>
      </c>
      <c r="L222">
        <f t="shared" si="35"/>
        <v>8588.034685925024</v>
      </c>
      <c r="M222">
        <f>2*$P$1*VLOOKUP(E221,Gearing!$B$3:$D$7,3)+B220</f>
        <v>8381.3331349470136</v>
      </c>
      <c r="N222">
        <f>2*B221-B220+Misc!$B$6*$P$1^2</f>
        <v>8235.4800770261318</v>
      </c>
    </row>
    <row r="223" spans="1:14" x14ac:dyDescent="0.25">
      <c r="A223">
        <f t="shared" si="29"/>
        <v>55</v>
      </c>
      <c r="B223">
        <f>MIN((-J222+SQRT(J222^2-4*I222*K222))/2/I222,2*$P$1*VLOOKUP(E222,Gearing!$B$3:$D$7,3,TRUE)+B221)</f>
        <v>8346.4969009560846</v>
      </c>
      <c r="C223">
        <f t="shared" si="33"/>
        <v>152.64780487804819</v>
      </c>
      <c r="D223">
        <f t="shared" si="34"/>
        <v>2335.9419267341145</v>
      </c>
      <c r="E223">
        <f>MIN(VLOOKUP(C222+0.01,Gearing!$A$2:$G$7,2,TRUE)+1,5)</f>
        <v>5</v>
      </c>
      <c r="F223">
        <f>Misc!$B$4*Misc!$B$5/Misc!$B$2*VLOOKUP(E223,Gearing!$B$2:$G$7,5,FALSE)</f>
        <v>8966220.9668758679</v>
      </c>
      <c r="G223">
        <f t="shared" si="27"/>
        <v>5.1862727303522957</v>
      </c>
      <c r="H223">
        <f t="shared" si="28"/>
        <v>341.46341463414501</v>
      </c>
      <c r="I223">
        <f t="shared" si="30"/>
        <v>0.29700000000000004</v>
      </c>
      <c r="J223">
        <f t="shared" si="31"/>
        <v>1309.4881178414735</v>
      </c>
      <c r="K223">
        <f t="shared" si="32"/>
        <v>-33641994.215264529</v>
      </c>
      <c r="L223">
        <f t="shared" si="35"/>
        <v>8833.9614018916618</v>
      </c>
      <c r="M223">
        <f>2*$P$1*VLOOKUP(E222,Gearing!$B$3:$D$7,3)+B221</f>
        <v>8346.4969009560846</v>
      </c>
      <c r="N223">
        <f>2*B222-B221+Misc!$B$6*$P$1^2</f>
        <v>8492.6365838769671</v>
      </c>
    </row>
    <row r="224" spans="1:14" x14ac:dyDescent="0.25">
      <c r="A224">
        <f t="shared" si="29"/>
        <v>55.25</v>
      </c>
      <c r="B224">
        <f>MIN((-J223+SQRT(J223^2-4*I223*K223))/2/I223,2*$P$1*VLOOKUP(E223,Gearing!$B$3:$D$7,3,TRUE)+B222)</f>
        <v>8457.6570373860377</v>
      </c>
      <c r="C224">
        <f t="shared" si="33"/>
        <v>152.64780487804819</v>
      </c>
      <c r="D224">
        <f t="shared" si="34"/>
        <v>-2335.9419267341145</v>
      </c>
      <c r="E224">
        <f>MIN(VLOOKUP(C223+0.01,Gearing!$A$2:$G$7,2,TRUE)+1,5)</f>
        <v>5</v>
      </c>
      <c r="F224">
        <f>Misc!$B$4*Misc!$B$5/Misc!$B$2*VLOOKUP(E224,Gearing!$B$2:$G$7,5,FALSE)</f>
        <v>8966220.9668758679</v>
      </c>
      <c r="G224">
        <f t="shared" si="27"/>
        <v>5.2553444368550402</v>
      </c>
      <c r="H224">
        <f t="shared" si="28"/>
        <v>341.46341463414501</v>
      </c>
      <c r="I224">
        <f t="shared" si="30"/>
        <v>0.29700000000000004</v>
      </c>
      <c r="J224">
        <f t="shared" si="31"/>
        <v>1330.1808408320849</v>
      </c>
      <c r="K224">
        <f t="shared" si="32"/>
        <v>-35432066.506926067</v>
      </c>
      <c r="L224">
        <f t="shared" si="35"/>
        <v>8664.3585883640499</v>
      </c>
      <c r="M224">
        <f>2*$P$1*VLOOKUP(E223,Gearing!$B$3:$D$7,3)+B222</f>
        <v>8457.6570373860377</v>
      </c>
      <c r="N224">
        <f>2*B223-B222+Misc!$B$6*$P$1^2</f>
        <v>8311.8039794651559</v>
      </c>
    </row>
    <row r="225" spans="1:14" x14ac:dyDescent="0.25">
      <c r="A225">
        <f t="shared" si="29"/>
        <v>55.5</v>
      </c>
      <c r="B225">
        <f>MIN((-J224+SQRT(J224^2-4*I224*K224))/2/I224,2*$P$1*VLOOKUP(E224,Gearing!$B$3:$D$7,3,TRUE)+B223)</f>
        <v>8422.8208033951087</v>
      </c>
      <c r="C225">
        <f t="shared" si="33"/>
        <v>152.64780487804819</v>
      </c>
      <c r="D225">
        <f t="shared" si="34"/>
        <v>2335.9419267341145</v>
      </c>
      <c r="E225">
        <f>MIN(VLOOKUP(C224+0.01,Gearing!$A$2:$G$7,2,TRUE)+1,5)</f>
        <v>5</v>
      </c>
      <c r="F225">
        <f>Misc!$B$4*Misc!$B$5/Misc!$B$2*VLOOKUP(E225,Gearing!$B$2:$G$7,5,FALSE)</f>
        <v>8966220.9668758679</v>
      </c>
      <c r="G225">
        <f t="shared" si="27"/>
        <v>5.2336982046070384</v>
      </c>
      <c r="H225">
        <f t="shared" si="28"/>
        <v>341.46341463414501</v>
      </c>
      <c r="I225">
        <f t="shared" si="30"/>
        <v>0.29700000000000004</v>
      </c>
      <c r="J225">
        <f t="shared" si="31"/>
        <v>1264.1517197926933</v>
      </c>
      <c r="K225">
        <f t="shared" si="32"/>
        <v>-33740209.33320491</v>
      </c>
      <c r="L225">
        <f t="shared" si="35"/>
        <v>8910.2853043306859</v>
      </c>
      <c r="M225">
        <f>2*$P$1*VLOOKUP(E224,Gearing!$B$3:$D$7,3)+B223</f>
        <v>8422.8208033951087</v>
      </c>
      <c r="N225">
        <f>2*B224-B223+Misc!$B$6*$P$1^2</f>
        <v>8568.9604863159911</v>
      </c>
    </row>
    <row r="226" spans="1:14" x14ac:dyDescent="0.25">
      <c r="A226">
        <f t="shared" si="29"/>
        <v>55.75</v>
      </c>
      <c r="B226">
        <f>MIN((-J225+SQRT(J225^2-4*I225*K225))/2/I225,2*$P$1*VLOOKUP(E225,Gearing!$B$3:$D$7,3,TRUE)+B224)</f>
        <v>8533.9809398250618</v>
      </c>
      <c r="C226">
        <f t="shared" si="33"/>
        <v>152.64780487804819</v>
      </c>
      <c r="D226">
        <f t="shared" si="34"/>
        <v>-2335.9419267341145</v>
      </c>
      <c r="E226">
        <f>MIN(VLOOKUP(C225+0.01,Gearing!$A$2:$G$7,2,TRUE)+1,5)</f>
        <v>5</v>
      </c>
      <c r="F226">
        <f>Misc!$B$4*Misc!$B$5/Misc!$B$2*VLOOKUP(E226,Gearing!$B$2:$G$7,5,FALSE)</f>
        <v>8966220.9668758679</v>
      </c>
      <c r="G226">
        <f t="shared" si="27"/>
        <v>5.3027699111097828</v>
      </c>
      <c r="H226">
        <f t="shared" si="28"/>
        <v>341.46341463414501</v>
      </c>
      <c r="I226">
        <f t="shared" si="30"/>
        <v>0.29700000000000004</v>
      </c>
      <c r="J226">
        <f t="shared" si="31"/>
        <v>1284.8444427833047</v>
      </c>
      <c r="K226">
        <f t="shared" si="32"/>
        <v>-35531860.974237189</v>
      </c>
      <c r="L226">
        <f t="shared" si="35"/>
        <v>8740.6824908030721</v>
      </c>
      <c r="M226">
        <f>2*$P$1*VLOOKUP(E225,Gearing!$B$3:$D$7,3)+B224</f>
        <v>8533.9809398250618</v>
      </c>
      <c r="N226">
        <f>2*B225-B224+Misc!$B$6*$P$1^2</f>
        <v>8388.12788190418</v>
      </c>
    </row>
    <row r="227" spans="1:14" x14ac:dyDescent="0.25">
      <c r="A227">
        <f t="shared" si="29"/>
        <v>56</v>
      </c>
      <c r="B227">
        <f>MIN((-J226+SQRT(J226^2-4*I226*K226))/2/I226,2*$P$1*VLOOKUP(E226,Gearing!$B$3:$D$7,3,TRUE)+B225)</f>
        <v>8499.1447058341328</v>
      </c>
      <c r="C227">
        <f t="shared" si="33"/>
        <v>152.64780487804819</v>
      </c>
      <c r="D227">
        <f t="shared" si="34"/>
        <v>2335.9419267341145</v>
      </c>
      <c r="E227">
        <f>MIN(VLOOKUP(C226+0.01,Gearing!$A$2:$G$7,2,TRUE)+1,5)</f>
        <v>5</v>
      </c>
      <c r="F227">
        <f>Misc!$B$4*Misc!$B$5/Misc!$B$2*VLOOKUP(E227,Gearing!$B$2:$G$7,5,FALSE)</f>
        <v>8966220.9668758679</v>
      </c>
      <c r="G227">
        <f t="shared" si="27"/>
        <v>5.2811236788617801</v>
      </c>
      <c r="H227">
        <f t="shared" si="28"/>
        <v>341.46341463414501</v>
      </c>
      <c r="I227">
        <f t="shared" si="30"/>
        <v>0.29700000000000004</v>
      </c>
      <c r="J227">
        <f t="shared" si="31"/>
        <v>1218.8153217439121</v>
      </c>
      <c r="K227">
        <f t="shared" si="32"/>
        <v>-33834964.200323686</v>
      </c>
      <c r="L227">
        <f t="shared" si="35"/>
        <v>8986.60920676971</v>
      </c>
      <c r="M227">
        <f>2*$P$1*VLOOKUP(E226,Gearing!$B$3:$D$7,3)+B225</f>
        <v>8499.1447058341328</v>
      </c>
      <c r="N227">
        <f>2*B226-B225+Misc!$B$6*$P$1^2</f>
        <v>8645.2843887550152</v>
      </c>
    </row>
    <row r="228" spans="1:14" x14ac:dyDescent="0.25">
      <c r="A228">
        <f t="shared" si="29"/>
        <v>56.25</v>
      </c>
      <c r="B228">
        <f>MIN((-J227+SQRT(J227^2-4*I227*K227))/2/I227,2*$P$1*VLOOKUP(E227,Gearing!$B$3:$D$7,3,TRUE)+B226)</f>
        <v>8610.3048422640859</v>
      </c>
      <c r="C228">
        <f t="shared" si="33"/>
        <v>152.64780487804819</v>
      </c>
      <c r="D228">
        <f t="shared" si="34"/>
        <v>-2335.9419267341145</v>
      </c>
      <c r="E228">
        <f>MIN(VLOOKUP(C227+0.01,Gearing!$A$2:$G$7,2,TRUE)+1,5)</f>
        <v>5</v>
      </c>
      <c r="F228">
        <f>Misc!$B$4*Misc!$B$5/Misc!$B$2*VLOOKUP(E228,Gearing!$B$2:$G$7,5,FALSE)</f>
        <v>8966220.9668758679</v>
      </c>
      <c r="G228">
        <f t="shared" si="27"/>
        <v>5.3501953853645245</v>
      </c>
      <c r="H228">
        <f t="shared" si="28"/>
        <v>341.46341463414501</v>
      </c>
      <c r="I228">
        <f t="shared" si="30"/>
        <v>0.29700000000000004</v>
      </c>
      <c r="J228">
        <f t="shared" si="31"/>
        <v>1239.5080447345244</v>
      </c>
      <c r="K228">
        <f t="shared" si="32"/>
        <v>-35628195.190726697</v>
      </c>
      <c r="L228">
        <f t="shared" si="35"/>
        <v>8817.0063932420981</v>
      </c>
      <c r="M228">
        <f>2*$P$1*VLOOKUP(E227,Gearing!$B$3:$D$7,3)+B226</f>
        <v>8610.3048422640859</v>
      </c>
      <c r="N228">
        <f>2*B227-B226+Misc!$B$6*$P$1^2</f>
        <v>8464.4517843432041</v>
      </c>
    </row>
    <row r="229" spans="1:14" x14ac:dyDescent="0.25">
      <c r="A229">
        <f t="shared" si="29"/>
        <v>56.5</v>
      </c>
      <c r="B229">
        <f>MIN((-J228+SQRT(J228^2-4*I228*K228))/2/I228,2*$P$1*VLOOKUP(E228,Gearing!$B$3:$D$7,3,TRUE)+B227)</f>
        <v>8575.4686082731569</v>
      </c>
      <c r="C229">
        <f t="shared" si="33"/>
        <v>152.64780487804819</v>
      </c>
      <c r="D229">
        <f t="shared" si="34"/>
        <v>2335.9419267341145</v>
      </c>
      <c r="E229">
        <f>MIN(VLOOKUP(C228+0.01,Gearing!$A$2:$G$7,2,TRUE)+1,5)</f>
        <v>5</v>
      </c>
      <c r="F229">
        <f>Misc!$B$4*Misc!$B$5/Misc!$B$2*VLOOKUP(E229,Gearing!$B$2:$G$7,5,FALSE)</f>
        <v>8966220.9668758679</v>
      </c>
      <c r="G229">
        <f t="shared" si="27"/>
        <v>5.3285491531165219</v>
      </c>
      <c r="H229">
        <f t="shared" si="28"/>
        <v>341.46341463414501</v>
      </c>
      <c r="I229">
        <f t="shared" si="30"/>
        <v>0.29700000000000004</v>
      </c>
      <c r="J229">
        <f t="shared" si="31"/>
        <v>1173.4789236951319</v>
      </c>
      <c r="K229">
        <f t="shared" si="32"/>
        <v>-33926258.816620849</v>
      </c>
      <c r="L229">
        <f t="shared" si="35"/>
        <v>9062.9331092087341</v>
      </c>
      <c r="M229">
        <f>2*$P$1*VLOOKUP(E228,Gearing!$B$3:$D$7,3)+B227</f>
        <v>8575.4686082731569</v>
      </c>
      <c r="N229">
        <f>2*B228-B227+Misc!$B$6*$P$1^2</f>
        <v>8721.6082911940393</v>
      </c>
    </row>
    <row r="230" spans="1:14" x14ac:dyDescent="0.25">
      <c r="A230">
        <f t="shared" si="29"/>
        <v>56.75</v>
      </c>
      <c r="B230">
        <f>MIN((-J229+SQRT(J229^2-4*I229*K229))/2/I229,2*$P$1*VLOOKUP(E229,Gearing!$B$3:$D$7,3,TRUE)+B228)</f>
        <v>8686.62874470311</v>
      </c>
      <c r="C230">
        <f t="shared" si="33"/>
        <v>152.64780487804819</v>
      </c>
      <c r="D230">
        <f t="shared" si="34"/>
        <v>-2335.9419267341145</v>
      </c>
      <c r="E230">
        <f>MIN(VLOOKUP(C229+0.01,Gearing!$A$2:$G$7,2,TRUE)+1,5)</f>
        <v>5</v>
      </c>
      <c r="F230">
        <f>Misc!$B$4*Misc!$B$5/Misc!$B$2*VLOOKUP(E230,Gearing!$B$2:$G$7,5,FALSE)</f>
        <v>8966220.9668758679</v>
      </c>
      <c r="G230">
        <f t="shared" si="27"/>
        <v>5.3976208596192672</v>
      </c>
      <c r="H230">
        <f t="shared" si="28"/>
        <v>341.46341463414501</v>
      </c>
      <c r="I230">
        <f t="shared" si="30"/>
        <v>0.29700000000000004</v>
      </c>
      <c r="J230">
        <f t="shared" si="31"/>
        <v>1194.1716466857442</v>
      </c>
      <c r="K230">
        <f t="shared" si="32"/>
        <v>-35721069.156394593</v>
      </c>
      <c r="L230">
        <f t="shared" si="35"/>
        <v>8893.3302956811203</v>
      </c>
      <c r="M230">
        <f>2*$P$1*VLOOKUP(E229,Gearing!$B$3:$D$7,3)+B228</f>
        <v>8686.62874470311</v>
      </c>
      <c r="N230">
        <f>2*B229-B228+Misc!$B$6*$P$1^2</f>
        <v>8540.7756867822281</v>
      </c>
    </row>
    <row r="231" spans="1:14" x14ac:dyDescent="0.25">
      <c r="A231">
        <f t="shared" si="29"/>
        <v>57</v>
      </c>
      <c r="B231">
        <f>MIN((-J230+SQRT(J230^2-4*I230*K230))/2/I230,2*$P$1*VLOOKUP(E230,Gearing!$B$3:$D$7,3,TRUE)+B229)</f>
        <v>8651.792510712181</v>
      </c>
      <c r="C231">
        <f t="shared" si="33"/>
        <v>152.64780487804819</v>
      </c>
      <c r="D231">
        <f t="shared" si="34"/>
        <v>2335.9419267341145</v>
      </c>
      <c r="E231">
        <f>MIN(VLOOKUP(C230+0.01,Gearing!$A$2:$G$7,2,TRUE)+1,5)</f>
        <v>5</v>
      </c>
      <c r="F231">
        <f>Misc!$B$4*Misc!$B$5/Misc!$B$2*VLOOKUP(E231,Gearing!$B$2:$G$7,5,FALSE)</f>
        <v>8966220.9668758679</v>
      </c>
      <c r="G231">
        <f t="shared" si="27"/>
        <v>5.3759746273712654</v>
      </c>
      <c r="H231">
        <f t="shared" si="28"/>
        <v>341.46341463414501</v>
      </c>
      <c r="I231">
        <f t="shared" si="30"/>
        <v>0.29700000000000004</v>
      </c>
      <c r="J231">
        <f t="shared" si="31"/>
        <v>1128.1425256463517</v>
      </c>
      <c r="K231">
        <f t="shared" si="32"/>
        <v>-34014093.182096407</v>
      </c>
      <c r="L231">
        <f t="shared" si="35"/>
        <v>9139.2570116477582</v>
      </c>
      <c r="M231">
        <f>2*$P$1*VLOOKUP(E230,Gearing!$B$3:$D$7,3)+B229</f>
        <v>8651.792510712181</v>
      </c>
      <c r="N231">
        <f>2*B230-B229+Misc!$B$6*$P$1^2</f>
        <v>8797.9321936330634</v>
      </c>
    </row>
    <row r="232" spans="1:14" x14ac:dyDescent="0.25">
      <c r="A232">
        <f t="shared" si="29"/>
        <v>57.25</v>
      </c>
      <c r="B232">
        <f>MIN((-J231+SQRT(J231^2-4*I231*K231))/2/I231,2*$P$1*VLOOKUP(E231,Gearing!$B$3:$D$7,3,TRUE)+B230)</f>
        <v>8762.9526471421341</v>
      </c>
      <c r="C232">
        <f t="shared" si="33"/>
        <v>152.64780487804819</v>
      </c>
      <c r="D232">
        <f t="shared" si="34"/>
        <v>-2335.9419267341145</v>
      </c>
      <c r="E232">
        <f>MIN(VLOOKUP(C231+0.01,Gearing!$A$2:$G$7,2,TRUE)+1,5)</f>
        <v>5</v>
      </c>
      <c r="F232">
        <f>Misc!$B$4*Misc!$B$5/Misc!$B$2*VLOOKUP(E232,Gearing!$B$2:$G$7,5,FALSE)</f>
        <v>8966220.9668758679</v>
      </c>
      <c r="G232">
        <f t="shared" si="27"/>
        <v>5.4450463338740098</v>
      </c>
      <c r="H232">
        <f t="shared" si="28"/>
        <v>341.46341463414501</v>
      </c>
      <c r="I232">
        <f t="shared" si="30"/>
        <v>0.29700000000000004</v>
      </c>
      <c r="J232">
        <f t="shared" si="31"/>
        <v>1148.835248636964</v>
      </c>
      <c r="K232">
        <f t="shared" si="32"/>
        <v>-35810482.871240877</v>
      </c>
      <c r="L232">
        <f t="shared" si="35"/>
        <v>8969.6541981201444</v>
      </c>
      <c r="M232">
        <f>2*$P$1*VLOOKUP(E231,Gearing!$B$3:$D$7,3)+B230</f>
        <v>8762.9526471421341</v>
      </c>
      <c r="N232">
        <f>2*B231-B230+Misc!$B$6*$P$1^2</f>
        <v>8617.0995892212522</v>
      </c>
    </row>
    <row r="233" spans="1:14" x14ac:dyDescent="0.25">
      <c r="A233">
        <f t="shared" si="29"/>
        <v>57.5</v>
      </c>
      <c r="B233">
        <f>MIN((-J232+SQRT(J232^2-4*I232*K232))/2/I232,2*$P$1*VLOOKUP(E232,Gearing!$B$3:$D$7,3,TRUE)+B231)</f>
        <v>8728.1164131512051</v>
      </c>
      <c r="C233">
        <f t="shared" si="33"/>
        <v>152.64780487804819</v>
      </c>
      <c r="D233">
        <f t="shared" si="34"/>
        <v>2335.9419267341145</v>
      </c>
      <c r="E233">
        <f>MIN(VLOOKUP(C232+0.01,Gearing!$A$2:$G$7,2,TRUE)+1,5)</f>
        <v>5</v>
      </c>
      <c r="F233">
        <f>Misc!$B$4*Misc!$B$5/Misc!$B$2*VLOOKUP(E233,Gearing!$B$2:$G$7,5,FALSE)</f>
        <v>8966220.9668758679</v>
      </c>
      <c r="G233">
        <f t="shared" si="27"/>
        <v>5.4234001016260072</v>
      </c>
      <c r="H233">
        <f t="shared" si="28"/>
        <v>341.46341463414501</v>
      </c>
      <c r="I233">
        <f t="shared" si="30"/>
        <v>0.29700000000000004</v>
      </c>
      <c r="J233">
        <f t="shared" si="31"/>
        <v>1082.8061275975715</v>
      </c>
      <c r="K233">
        <f t="shared" si="32"/>
        <v>-34098467.296750344</v>
      </c>
      <c r="L233">
        <f t="shared" si="35"/>
        <v>9215.5809140867823</v>
      </c>
      <c r="M233">
        <f>2*$P$1*VLOOKUP(E232,Gearing!$B$3:$D$7,3)+B231</f>
        <v>8728.1164131512051</v>
      </c>
      <c r="N233">
        <f>2*B232-B231+Misc!$B$6*$P$1^2</f>
        <v>8874.2560960720875</v>
      </c>
    </row>
    <row r="234" spans="1:14" x14ac:dyDescent="0.25">
      <c r="A234">
        <f t="shared" si="29"/>
        <v>57.75</v>
      </c>
      <c r="B234">
        <f>MIN((-J233+SQRT(J233^2-4*I233*K233))/2/I233,2*$P$1*VLOOKUP(E233,Gearing!$B$3:$D$7,3,TRUE)+B232)</f>
        <v>8839.2765495811582</v>
      </c>
      <c r="C234">
        <f t="shared" si="33"/>
        <v>152.64780487804819</v>
      </c>
      <c r="D234">
        <f t="shared" si="34"/>
        <v>-2335.9419267341145</v>
      </c>
      <c r="E234">
        <f>MIN(VLOOKUP(C233+0.01,Gearing!$A$2:$G$7,2,TRUE)+1,5)</f>
        <v>5</v>
      </c>
      <c r="F234">
        <f>Misc!$B$4*Misc!$B$5/Misc!$B$2*VLOOKUP(E234,Gearing!$B$2:$G$7,5,FALSE)</f>
        <v>8966220.9668758679</v>
      </c>
      <c r="G234">
        <f t="shared" si="27"/>
        <v>5.4924718081287516</v>
      </c>
      <c r="H234">
        <f t="shared" si="28"/>
        <v>341.46341463414501</v>
      </c>
      <c r="I234">
        <f t="shared" si="30"/>
        <v>0.29700000000000004</v>
      </c>
      <c r="J234">
        <f t="shared" si="31"/>
        <v>1103.4988505881838</v>
      </c>
      <c r="K234">
        <f t="shared" si="32"/>
        <v>-35896436.335265562</v>
      </c>
      <c r="L234">
        <f t="shared" si="35"/>
        <v>9045.9781005591685</v>
      </c>
      <c r="M234">
        <f>2*$P$1*VLOOKUP(E233,Gearing!$B$3:$D$7,3)+B232</f>
        <v>8839.2765495811582</v>
      </c>
      <c r="N234">
        <f>2*B233-B232+Misc!$B$6*$P$1^2</f>
        <v>8693.4234916602763</v>
      </c>
    </row>
    <row r="235" spans="1:14" x14ac:dyDescent="0.25">
      <c r="A235">
        <f t="shared" si="29"/>
        <v>58</v>
      </c>
      <c r="B235">
        <f>MIN((-J234+SQRT(J234^2-4*I234*K234))/2/I234,2*$P$1*VLOOKUP(E234,Gearing!$B$3:$D$7,3,TRUE)+B233)</f>
        <v>8804.4403155902291</v>
      </c>
      <c r="C235">
        <f t="shared" si="33"/>
        <v>152.64780487804819</v>
      </c>
      <c r="D235">
        <f t="shared" si="34"/>
        <v>2335.9419267341145</v>
      </c>
      <c r="E235">
        <f>MIN(VLOOKUP(C234+0.01,Gearing!$A$2:$G$7,2,TRUE)+1,5)</f>
        <v>5</v>
      </c>
      <c r="F235">
        <f>Misc!$B$4*Misc!$B$5/Misc!$B$2*VLOOKUP(E235,Gearing!$B$2:$G$7,5,FALSE)</f>
        <v>8966220.9668758679</v>
      </c>
      <c r="G235">
        <f t="shared" si="27"/>
        <v>5.4708255758807498</v>
      </c>
      <c r="H235">
        <f t="shared" si="28"/>
        <v>341.46341463414501</v>
      </c>
      <c r="I235">
        <f t="shared" si="30"/>
        <v>0.29700000000000004</v>
      </c>
      <c r="J235">
        <f t="shared" si="31"/>
        <v>1037.4697295487913</v>
      </c>
      <c r="K235">
        <f t="shared" si="32"/>
        <v>-34179381.160582677</v>
      </c>
      <c r="L235">
        <f t="shared" si="35"/>
        <v>9291.9048165258064</v>
      </c>
      <c r="M235">
        <f>2*$P$1*VLOOKUP(E234,Gearing!$B$3:$D$7,3)+B233</f>
        <v>8804.4403155902291</v>
      </c>
      <c r="N235">
        <f>2*B234-B233+Misc!$B$6*$P$1^2</f>
        <v>8950.5799985111116</v>
      </c>
    </row>
    <row r="236" spans="1:14" x14ac:dyDescent="0.25">
      <c r="A236">
        <f t="shared" si="29"/>
        <v>58.25</v>
      </c>
      <c r="B236">
        <f>MIN((-J235+SQRT(J235^2-4*I235*K235))/2/I235,2*$P$1*VLOOKUP(E235,Gearing!$B$3:$D$7,3,TRUE)+B234)</f>
        <v>8915.6004520201823</v>
      </c>
      <c r="C236">
        <f t="shared" si="33"/>
        <v>152.64780487804819</v>
      </c>
      <c r="D236">
        <f t="shared" si="34"/>
        <v>-2335.9419267341145</v>
      </c>
      <c r="E236">
        <f>MIN(VLOOKUP(C235+0.01,Gearing!$A$2:$G$7,2,TRUE)+1,5)</f>
        <v>5</v>
      </c>
      <c r="F236">
        <f>Misc!$B$4*Misc!$B$5/Misc!$B$2*VLOOKUP(E236,Gearing!$B$2:$G$7,5,FALSE)</f>
        <v>8966220.9668758679</v>
      </c>
      <c r="G236">
        <f t="shared" si="27"/>
        <v>5.5398972823834942</v>
      </c>
      <c r="H236">
        <f t="shared" si="28"/>
        <v>341.46341463414501</v>
      </c>
      <c r="I236">
        <f t="shared" si="30"/>
        <v>0.29700000000000004</v>
      </c>
      <c r="J236">
        <f t="shared" si="31"/>
        <v>1058.1624525394036</v>
      </c>
      <c r="K236">
        <f t="shared" si="32"/>
        <v>-35978929.548468627</v>
      </c>
      <c r="L236">
        <f t="shared" si="35"/>
        <v>9122.3020029981926</v>
      </c>
      <c r="M236">
        <f>2*$P$1*VLOOKUP(E235,Gearing!$B$3:$D$7,3)+B234</f>
        <v>8915.6004520201823</v>
      </c>
      <c r="N236">
        <f>2*B235-B234+Misc!$B$6*$P$1^2</f>
        <v>8769.7473940993004</v>
      </c>
    </row>
    <row r="237" spans="1:14" x14ac:dyDescent="0.25">
      <c r="A237">
        <f t="shared" si="29"/>
        <v>58.5</v>
      </c>
      <c r="B237">
        <f>MIN((-J236+SQRT(J236^2-4*I236*K236))/2/I236,2*$P$1*VLOOKUP(E236,Gearing!$B$3:$D$7,3,TRUE)+B235)</f>
        <v>8880.7642180292532</v>
      </c>
      <c r="C237">
        <f t="shared" si="33"/>
        <v>152.64780487804819</v>
      </c>
      <c r="D237">
        <f t="shared" si="34"/>
        <v>2335.9419267341145</v>
      </c>
      <c r="E237">
        <f>MIN(VLOOKUP(C236+0.01,Gearing!$A$2:$G$7,2,TRUE)+1,5)</f>
        <v>5</v>
      </c>
      <c r="F237">
        <f>Misc!$B$4*Misc!$B$5/Misc!$B$2*VLOOKUP(E237,Gearing!$B$2:$G$7,5,FALSE)</f>
        <v>8966220.9668758679</v>
      </c>
      <c r="G237">
        <f t="shared" si="27"/>
        <v>5.5182510501354916</v>
      </c>
      <c r="H237">
        <f t="shared" si="28"/>
        <v>341.46341463414501</v>
      </c>
      <c r="I237">
        <f t="shared" si="30"/>
        <v>0.29700000000000004</v>
      </c>
      <c r="J237">
        <f t="shared" si="31"/>
        <v>992.13333150001108</v>
      </c>
      <c r="K237">
        <f t="shared" si="32"/>
        <v>-34256834.773593388</v>
      </c>
      <c r="L237">
        <f t="shared" si="35"/>
        <v>9368.2287189648323</v>
      </c>
      <c r="M237">
        <f>2*$P$1*VLOOKUP(E236,Gearing!$B$3:$D$7,3)+B235</f>
        <v>8880.7642180292532</v>
      </c>
      <c r="N237">
        <f>2*B236-B235+Misc!$B$6*$P$1^2</f>
        <v>9026.9039009501357</v>
      </c>
    </row>
    <row r="238" spans="1:14" x14ac:dyDescent="0.25">
      <c r="A238">
        <f t="shared" si="29"/>
        <v>58.75</v>
      </c>
      <c r="B238">
        <f>MIN((-J237+SQRT(J237^2-4*I237*K237))/2/I237,2*$P$1*VLOOKUP(E237,Gearing!$B$3:$D$7,3,TRUE)+B236)</f>
        <v>8991.9243544592064</v>
      </c>
      <c r="C238">
        <f t="shared" si="33"/>
        <v>152.64780487804819</v>
      </c>
      <c r="D238">
        <f t="shared" si="34"/>
        <v>-2335.9419267341145</v>
      </c>
      <c r="E238">
        <f>MIN(VLOOKUP(C237+0.01,Gearing!$A$2:$G$7,2,TRUE)+1,5)</f>
        <v>5</v>
      </c>
      <c r="F238">
        <f>Misc!$B$4*Misc!$B$5/Misc!$B$2*VLOOKUP(E238,Gearing!$B$2:$G$7,5,FALSE)</f>
        <v>8966220.9668758679</v>
      </c>
      <c r="G238">
        <f t="shared" si="27"/>
        <v>5.5873227566382369</v>
      </c>
      <c r="H238">
        <f t="shared" si="28"/>
        <v>341.46341463414501</v>
      </c>
      <c r="I238">
        <f t="shared" si="30"/>
        <v>0.29700000000000004</v>
      </c>
      <c r="J238">
        <f t="shared" si="31"/>
        <v>1012.8260544906225</v>
      </c>
      <c r="K238">
        <f t="shared" si="32"/>
        <v>-36057962.510850064</v>
      </c>
      <c r="L238">
        <f t="shared" si="35"/>
        <v>9198.6259054372167</v>
      </c>
      <c r="M238">
        <f>2*$P$1*VLOOKUP(E237,Gearing!$B$3:$D$7,3)+B236</f>
        <v>8991.9243544592064</v>
      </c>
      <c r="N238">
        <f>2*B237-B236+Misc!$B$6*$P$1^2</f>
        <v>8846.0712965383245</v>
      </c>
    </row>
    <row r="239" spans="1:14" x14ac:dyDescent="0.25">
      <c r="A239">
        <f t="shared" si="29"/>
        <v>59</v>
      </c>
      <c r="B239">
        <f>MIN((-J238+SQRT(J238^2-4*I238*K238))/2/I238,2*$P$1*VLOOKUP(E238,Gearing!$B$3:$D$7,3,TRUE)+B237)</f>
        <v>8957.0881204682773</v>
      </c>
      <c r="C239">
        <f t="shared" si="33"/>
        <v>152.64780487804819</v>
      </c>
      <c r="D239">
        <f t="shared" si="34"/>
        <v>2335.9419267341145</v>
      </c>
      <c r="E239">
        <f>MIN(VLOOKUP(C238+0.01,Gearing!$A$2:$G$7,2,TRUE)+1,5)</f>
        <v>5</v>
      </c>
      <c r="F239">
        <f>Misc!$B$4*Misc!$B$5/Misc!$B$2*VLOOKUP(E239,Gearing!$B$2:$G$7,5,FALSE)</f>
        <v>8966220.9668758679</v>
      </c>
      <c r="G239">
        <f t="shared" si="27"/>
        <v>5.5656765243902342</v>
      </c>
      <c r="H239">
        <f t="shared" si="28"/>
        <v>341.46341463414501</v>
      </c>
      <c r="I239">
        <f t="shared" si="30"/>
        <v>0.29700000000000004</v>
      </c>
      <c r="J239">
        <f t="shared" si="31"/>
        <v>946.79693345123087</v>
      </c>
      <c r="K239">
        <f t="shared" si="32"/>
        <v>-34330828.135782495</v>
      </c>
      <c r="L239">
        <f t="shared" si="35"/>
        <v>9444.5526214038546</v>
      </c>
      <c r="M239">
        <f>2*$P$1*VLOOKUP(E238,Gearing!$B$3:$D$7,3)+B237</f>
        <v>8957.0881204682773</v>
      </c>
      <c r="N239">
        <f>2*B238-B237+Misc!$B$6*$P$1^2</f>
        <v>9103.2278033891598</v>
      </c>
    </row>
    <row r="240" spans="1:14" x14ac:dyDescent="0.25">
      <c r="A240">
        <f t="shared" si="29"/>
        <v>59.25</v>
      </c>
      <c r="B240">
        <f>MIN((-J239+SQRT(J239^2-4*I239*K239))/2/I239,2*$P$1*VLOOKUP(E239,Gearing!$B$3:$D$7,3,TRUE)+B238)</f>
        <v>9068.2482568982305</v>
      </c>
      <c r="C240">
        <f t="shared" si="33"/>
        <v>152.64780487804819</v>
      </c>
      <c r="D240">
        <f t="shared" si="34"/>
        <v>-2335.9419267341145</v>
      </c>
      <c r="E240">
        <f>MIN(VLOOKUP(C239+0.01,Gearing!$A$2:$G$7,2,TRUE)+1,5)</f>
        <v>5</v>
      </c>
      <c r="F240">
        <f>Misc!$B$4*Misc!$B$5/Misc!$B$2*VLOOKUP(E240,Gearing!$B$2:$G$7,5,FALSE)</f>
        <v>8966220.9668758679</v>
      </c>
      <c r="G240">
        <f t="shared" si="27"/>
        <v>5.6347482308929786</v>
      </c>
      <c r="H240">
        <f t="shared" si="28"/>
        <v>341.46341463414501</v>
      </c>
      <c r="I240">
        <f t="shared" si="30"/>
        <v>0.29700000000000004</v>
      </c>
      <c r="J240">
        <f t="shared" si="31"/>
        <v>967.48965644184227</v>
      </c>
      <c r="K240">
        <f t="shared" si="32"/>
        <v>-36133535.222409904</v>
      </c>
      <c r="L240">
        <f t="shared" si="35"/>
        <v>9274.9498078762408</v>
      </c>
      <c r="M240">
        <f>2*$P$1*VLOOKUP(E239,Gearing!$B$3:$D$7,3)+B238</f>
        <v>9068.2482568982305</v>
      </c>
      <c r="N240">
        <f>2*B239-B238+Misc!$B$6*$P$1^2</f>
        <v>8922.3951989773486</v>
      </c>
    </row>
    <row r="241" spans="1:14" x14ac:dyDescent="0.25">
      <c r="A241">
        <f t="shared" si="29"/>
        <v>59.5</v>
      </c>
      <c r="B241">
        <f>MIN((-J240+SQRT(J240^2-4*I240*K240))/2/I240,2*$P$1*VLOOKUP(E240,Gearing!$B$3:$D$7,3,TRUE)+B239)</f>
        <v>9033.4120229073014</v>
      </c>
      <c r="C241">
        <f t="shared" si="33"/>
        <v>152.64780487804819</v>
      </c>
      <c r="D241">
        <f t="shared" si="34"/>
        <v>2335.9419267341145</v>
      </c>
      <c r="E241">
        <f>MIN(VLOOKUP(C240+0.01,Gearing!$A$2:$G$7,2,TRUE)+1,5)</f>
        <v>5</v>
      </c>
      <c r="F241">
        <f>Misc!$B$4*Misc!$B$5/Misc!$B$2*VLOOKUP(E241,Gearing!$B$2:$G$7,5,FALSE)</f>
        <v>8966220.9668758679</v>
      </c>
      <c r="G241">
        <f t="shared" si="27"/>
        <v>5.6131019986449768</v>
      </c>
      <c r="H241">
        <f t="shared" si="28"/>
        <v>341.46341463414501</v>
      </c>
      <c r="I241">
        <f t="shared" si="30"/>
        <v>0.29700000000000004</v>
      </c>
      <c r="J241">
        <f t="shared" si="31"/>
        <v>901.46053540245066</v>
      </c>
      <c r="K241">
        <f t="shared" si="32"/>
        <v>-34401361.247149989</v>
      </c>
      <c r="L241">
        <f t="shared" si="35"/>
        <v>9520.8765238428787</v>
      </c>
      <c r="M241">
        <f>2*$P$1*VLOOKUP(E240,Gearing!$B$3:$D$7,3)+B239</f>
        <v>9033.4120229073014</v>
      </c>
      <c r="N241">
        <f>2*B240-B239+Misc!$B$6*$P$1^2</f>
        <v>9179.5517058281839</v>
      </c>
    </row>
    <row r="242" spans="1:14" x14ac:dyDescent="0.25">
      <c r="A242">
        <f t="shared" si="29"/>
        <v>59.75</v>
      </c>
      <c r="B242">
        <f>MIN((-J241+SQRT(J241^2-4*I241*K241))/2/I241,2*$P$1*VLOOKUP(E241,Gearing!$B$3:$D$7,3,TRUE)+B240)</f>
        <v>9144.5721593372546</v>
      </c>
      <c r="C242">
        <f t="shared" si="33"/>
        <v>152.64780487804819</v>
      </c>
      <c r="D242">
        <f t="shared" si="34"/>
        <v>-2335.9419267341145</v>
      </c>
      <c r="E242">
        <f>MIN(VLOOKUP(C241+0.01,Gearing!$A$2:$G$7,2,TRUE)+1,5)</f>
        <v>5</v>
      </c>
      <c r="F242">
        <f>Misc!$B$4*Misc!$B$5/Misc!$B$2*VLOOKUP(E242,Gearing!$B$2:$G$7,5,FALSE)</f>
        <v>8966220.9668758679</v>
      </c>
      <c r="G242">
        <f t="shared" si="27"/>
        <v>5.6821737051477212</v>
      </c>
      <c r="H242">
        <f t="shared" si="28"/>
        <v>341.46341463414501</v>
      </c>
      <c r="I242">
        <f t="shared" si="30"/>
        <v>0.29700000000000004</v>
      </c>
      <c r="J242">
        <f t="shared" si="31"/>
        <v>922.15325839306206</v>
      </c>
      <c r="K242">
        <f t="shared" si="32"/>
        <v>-36205647.683148131</v>
      </c>
      <c r="L242">
        <f t="shared" si="35"/>
        <v>9351.2737103152649</v>
      </c>
      <c r="M242">
        <f>2*$P$1*VLOOKUP(E241,Gearing!$B$3:$D$7,3)+B240</f>
        <v>9144.5721593372546</v>
      </c>
      <c r="N242">
        <f>2*B241-B240+Misc!$B$6*$P$1^2</f>
        <v>8998.7191014163727</v>
      </c>
    </row>
    <row r="243" spans="1:14" x14ac:dyDescent="0.25">
      <c r="A243">
        <f t="shared" si="29"/>
        <v>60</v>
      </c>
      <c r="B243">
        <f>MIN((-J242+SQRT(J242^2-4*I242*K242))/2/I242,2*$P$1*VLOOKUP(E242,Gearing!$B$3:$D$7,3,TRUE)+B241)</f>
        <v>9109.7359253463255</v>
      </c>
      <c r="C243">
        <f t="shared" si="33"/>
        <v>152.64780487804819</v>
      </c>
      <c r="D243">
        <f t="shared" si="34"/>
        <v>2335.9419267341145</v>
      </c>
      <c r="E243">
        <f>MIN(VLOOKUP(C242+0.01,Gearing!$A$2:$G$7,2,TRUE)+1,5)</f>
        <v>5</v>
      </c>
      <c r="F243">
        <f>Misc!$B$4*Misc!$B$5/Misc!$B$2*VLOOKUP(E243,Gearing!$B$2:$G$7,5,FALSE)</f>
        <v>8966220.9668758679</v>
      </c>
      <c r="G243">
        <f t="shared" si="27"/>
        <v>5.6605274728997186</v>
      </c>
      <c r="H243">
        <f t="shared" si="28"/>
        <v>341.46341463414501</v>
      </c>
      <c r="I243">
        <f t="shared" si="30"/>
        <v>0.29700000000000004</v>
      </c>
      <c r="J243">
        <f t="shared" si="31"/>
        <v>856.12413735367045</v>
      </c>
      <c r="K243">
        <f t="shared" si="32"/>
        <v>-34468434.107695878</v>
      </c>
      <c r="L243">
        <f t="shared" si="35"/>
        <v>9597.2004262819046</v>
      </c>
      <c r="M243">
        <f>2*$P$1*VLOOKUP(E242,Gearing!$B$3:$D$7,3)+B241</f>
        <v>9109.7359253463255</v>
      </c>
      <c r="N243">
        <f>2*B242-B241+Misc!$B$6*$P$1^2</f>
        <v>9255.875608267208</v>
      </c>
    </row>
    <row r="244" spans="1:14" x14ac:dyDescent="0.25">
      <c r="A244">
        <f t="shared" si="29"/>
        <v>60.25</v>
      </c>
      <c r="B244">
        <f>MIN((-J243+SQRT(J243^2-4*I243*K243))/2/I243,2*$P$1*VLOOKUP(E243,Gearing!$B$3:$D$7,3,TRUE)+B242)</f>
        <v>9220.8960617762787</v>
      </c>
      <c r="C244">
        <f t="shared" si="33"/>
        <v>152.64780487804819</v>
      </c>
      <c r="D244">
        <f t="shared" si="34"/>
        <v>-2335.9419267341145</v>
      </c>
      <c r="E244">
        <f>MIN(VLOOKUP(C243+0.01,Gearing!$A$2:$G$7,2,TRUE)+1,5)</f>
        <v>5</v>
      </c>
      <c r="F244">
        <f>Misc!$B$4*Misc!$B$5/Misc!$B$2*VLOOKUP(E244,Gearing!$B$2:$G$7,5,FALSE)</f>
        <v>8966220.9668758679</v>
      </c>
      <c r="G244">
        <f t="shared" si="27"/>
        <v>5.7295991794024639</v>
      </c>
      <c r="H244">
        <f t="shared" si="28"/>
        <v>341.46341463414501</v>
      </c>
      <c r="I244">
        <f t="shared" si="30"/>
        <v>0.29700000000000004</v>
      </c>
      <c r="J244">
        <f t="shared" si="31"/>
        <v>876.81686034428185</v>
      </c>
      <c r="K244">
        <f t="shared" si="32"/>
        <v>-36274299.893064745</v>
      </c>
      <c r="L244">
        <f t="shared" si="35"/>
        <v>9427.5976127542908</v>
      </c>
      <c r="M244">
        <f>2*$P$1*VLOOKUP(E243,Gearing!$B$3:$D$7,3)+B242</f>
        <v>9220.8960617762787</v>
      </c>
      <c r="N244">
        <f>2*B243-B242+Misc!$B$6*$P$1^2</f>
        <v>9075.0430038553968</v>
      </c>
    </row>
    <row r="245" spans="1:14" x14ac:dyDescent="0.25">
      <c r="A245">
        <f t="shared" si="29"/>
        <v>60.5</v>
      </c>
      <c r="B245">
        <f>MIN((-J244+SQRT(J244^2-4*I244*K244))/2/I244,2*$P$1*VLOOKUP(E244,Gearing!$B$3:$D$7,3,TRUE)+B243)</f>
        <v>9186.0598277853496</v>
      </c>
      <c r="C245">
        <f t="shared" si="33"/>
        <v>152.64780487804819</v>
      </c>
      <c r="D245">
        <f t="shared" si="34"/>
        <v>2335.9419267341145</v>
      </c>
      <c r="E245">
        <f>MIN(VLOOKUP(C244+0.01,Gearing!$A$2:$G$7,2,TRUE)+1,5)</f>
        <v>5</v>
      </c>
      <c r="F245">
        <f>Misc!$B$4*Misc!$B$5/Misc!$B$2*VLOOKUP(E245,Gearing!$B$2:$G$7,5,FALSE)</f>
        <v>8966220.9668758679</v>
      </c>
      <c r="G245">
        <f t="shared" si="27"/>
        <v>5.7079529471544621</v>
      </c>
      <c r="H245">
        <f t="shared" si="28"/>
        <v>341.46341463414501</v>
      </c>
      <c r="I245">
        <f t="shared" si="30"/>
        <v>0.29700000000000004</v>
      </c>
      <c r="J245">
        <f t="shared" si="31"/>
        <v>810.78773930488933</v>
      </c>
      <c r="K245">
        <f t="shared" si="32"/>
        <v>-34532046.717420138</v>
      </c>
      <c r="L245">
        <f t="shared" si="35"/>
        <v>9673.5243287209269</v>
      </c>
      <c r="M245">
        <f>2*$P$1*VLOOKUP(E244,Gearing!$B$3:$D$7,3)+B243</f>
        <v>9186.0598277853496</v>
      </c>
      <c r="N245">
        <f>2*B244-B243+Misc!$B$6*$P$1^2</f>
        <v>9332.1995107062321</v>
      </c>
    </row>
    <row r="246" spans="1:14" x14ac:dyDescent="0.25">
      <c r="A246">
        <f t="shared" si="29"/>
        <v>60.75</v>
      </c>
      <c r="B246">
        <f>MIN((-J245+SQRT(J245^2-4*I245*K245))/2/I245,2*$P$1*VLOOKUP(E245,Gearing!$B$3:$D$7,3,TRUE)+B244)</f>
        <v>9297.2199642153028</v>
      </c>
      <c r="C246">
        <f t="shared" si="33"/>
        <v>152.64780487804819</v>
      </c>
      <c r="D246">
        <f t="shared" si="34"/>
        <v>-2335.9419267341145</v>
      </c>
      <c r="E246">
        <f>MIN(VLOOKUP(C245+0.01,Gearing!$A$2:$G$7,2,TRUE)+1,5)</f>
        <v>5</v>
      </c>
      <c r="F246">
        <f>Misc!$B$4*Misc!$B$5/Misc!$B$2*VLOOKUP(E246,Gearing!$B$2:$G$7,5,FALSE)</f>
        <v>8966220.9668758679</v>
      </c>
      <c r="G246">
        <f t="shared" si="27"/>
        <v>5.7770246536572065</v>
      </c>
      <c r="H246">
        <f t="shared" si="28"/>
        <v>341.46341463414501</v>
      </c>
      <c r="I246">
        <f t="shared" si="30"/>
        <v>0.29700000000000004</v>
      </c>
      <c r="J246">
        <f t="shared" si="31"/>
        <v>831.48046229550164</v>
      </c>
      <c r="K246">
        <f t="shared" si="32"/>
        <v>-36339491.852159753</v>
      </c>
      <c r="L246">
        <f t="shared" si="35"/>
        <v>9503.9215151933149</v>
      </c>
      <c r="M246">
        <f>2*$P$1*VLOOKUP(E245,Gearing!$B$3:$D$7,3)+B244</f>
        <v>9297.2199642153028</v>
      </c>
      <c r="N246">
        <f>2*B245-B244+Misc!$B$6*$P$1^2</f>
        <v>9151.3669062944209</v>
      </c>
    </row>
    <row r="247" spans="1:14" x14ac:dyDescent="0.25">
      <c r="A247">
        <f t="shared" si="29"/>
        <v>61</v>
      </c>
      <c r="B247">
        <f>MIN((-J246+SQRT(J246^2-4*I246*K246))/2/I246,2*$P$1*VLOOKUP(E246,Gearing!$B$3:$D$7,3,TRUE)+B245)</f>
        <v>9262.3837302243737</v>
      </c>
      <c r="C247">
        <f t="shared" si="33"/>
        <v>152.64780487804819</v>
      </c>
      <c r="D247">
        <f t="shared" si="34"/>
        <v>2335.9419267341145</v>
      </c>
      <c r="E247">
        <f>MIN(VLOOKUP(C246+0.01,Gearing!$A$2:$G$7,2,TRUE)+1,5)</f>
        <v>5</v>
      </c>
      <c r="F247">
        <f>Misc!$B$4*Misc!$B$5/Misc!$B$2*VLOOKUP(E247,Gearing!$B$2:$G$7,5,FALSE)</f>
        <v>8966220.9668758679</v>
      </c>
      <c r="G247">
        <f t="shared" si="27"/>
        <v>5.7553784214092039</v>
      </c>
      <c r="H247">
        <f t="shared" si="28"/>
        <v>341.46341463414501</v>
      </c>
      <c r="I247">
        <f t="shared" si="30"/>
        <v>0.29700000000000004</v>
      </c>
      <c r="J247">
        <f t="shared" si="31"/>
        <v>765.45134125610912</v>
      </c>
      <c r="K247">
        <f t="shared" si="32"/>
        <v>-34592199.076322794</v>
      </c>
      <c r="L247">
        <f t="shared" si="35"/>
        <v>9749.8482311599528</v>
      </c>
      <c r="M247">
        <f>2*$P$1*VLOOKUP(E246,Gearing!$B$3:$D$7,3)+B245</f>
        <v>9262.3837302243737</v>
      </c>
      <c r="N247">
        <f>2*B246-B245+Misc!$B$6*$P$1^2</f>
        <v>9408.5234131452562</v>
      </c>
    </row>
    <row r="248" spans="1:14" x14ac:dyDescent="0.25">
      <c r="A248">
        <f t="shared" si="29"/>
        <v>61.25</v>
      </c>
      <c r="B248">
        <f>MIN((-J247+SQRT(J247^2-4*I247*K247))/2/I247,2*$P$1*VLOOKUP(E247,Gearing!$B$3:$D$7,3,TRUE)+B246)</f>
        <v>9373.5438666543268</v>
      </c>
      <c r="C248">
        <f t="shared" si="33"/>
        <v>152.64780487804819</v>
      </c>
      <c r="D248">
        <f t="shared" si="34"/>
        <v>-2335.9419267341145</v>
      </c>
      <c r="E248">
        <f>MIN(VLOOKUP(C247+0.01,Gearing!$A$2:$G$7,2,TRUE)+1,5)</f>
        <v>5</v>
      </c>
      <c r="F248">
        <f>Misc!$B$4*Misc!$B$5/Misc!$B$2*VLOOKUP(E248,Gearing!$B$2:$G$7,5,FALSE)</f>
        <v>8966220.9668758679</v>
      </c>
      <c r="G248">
        <f t="shared" si="27"/>
        <v>5.8244501279119483</v>
      </c>
      <c r="H248">
        <f t="shared" si="28"/>
        <v>341.46341463414501</v>
      </c>
      <c r="I248">
        <f t="shared" si="30"/>
        <v>0.29700000000000004</v>
      </c>
      <c r="J248">
        <f t="shared" si="31"/>
        <v>786.14406424672143</v>
      </c>
      <c r="K248">
        <f t="shared" si="32"/>
        <v>-36401223.560433142</v>
      </c>
      <c r="L248">
        <f t="shared" si="35"/>
        <v>9580.2454176323372</v>
      </c>
      <c r="M248">
        <f>2*$P$1*VLOOKUP(E247,Gearing!$B$3:$D$7,3)+B246</f>
        <v>9373.5438666543268</v>
      </c>
      <c r="N248">
        <f>2*B247-B246+Misc!$B$6*$P$1^2</f>
        <v>9227.690808733445</v>
      </c>
    </row>
    <row r="249" spans="1:14" x14ac:dyDescent="0.25">
      <c r="A249">
        <f t="shared" si="29"/>
        <v>61.5</v>
      </c>
      <c r="B249">
        <f>MIN((-J248+SQRT(J248^2-4*I248*K248))/2/I248,2*$P$1*VLOOKUP(E248,Gearing!$B$3:$D$7,3,TRUE)+B247)</f>
        <v>9338.7076326633978</v>
      </c>
      <c r="C249">
        <f t="shared" si="33"/>
        <v>152.64780487804819</v>
      </c>
      <c r="D249">
        <f t="shared" si="34"/>
        <v>2335.9419267341145</v>
      </c>
      <c r="E249">
        <f>MIN(VLOOKUP(C248+0.01,Gearing!$A$2:$G$7,2,TRUE)+1,5)</f>
        <v>5</v>
      </c>
      <c r="F249">
        <f>Misc!$B$4*Misc!$B$5/Misc!$B$2*VLOOKUP(E249,Gearing!$B$2:$G$7,5,FALSE)</f>
        <v>8966220.9668758679</v>
      </c>
      <c r="G249">
        <f t="shared" si="27"/>
        <v>5.8028038956639465</v>
      </c>
      <c r="H249">
        <f t="shared" si="28"/>
        <v>341.46341463414501</v>
      </c>
      <c r="I249">
        <f t="shared" si="30"/>
        <v>0.29700000000000004</v>
      </c>
      <c r="J249">
        <f t="shared" si="31"/>
        <v>720.11494320732891</v>
      </c>
      <c r="K249">
        <f t="shared" si="32"/>
        <v>-34648891.184403844</v>
      </c>
      <c r="L249">
        <f t="shared" si="35"/>
        <v>9826.1721335989751</v>
      </c>
      <c r="M249">
        <f>2*$P$1*VLOOKUP(E248,Gearing!$B$3:$D$7,3)+B247</f>
        <v>9338.7076326633978</v>
      </c>
      <c r="N249">
        <f>2*B248-B247+Misc!$B$6*$P$1^2</f>
        <v>9484.8473155842803</v>
      </c>
    </row>
    <row r="250" spans="1:14" x14ac:dyDescent="0.25">
      <c r="A250">
        <f t="shared" si="29"/>
        <v>61.75</v>
      </c>
      <c r="B250">
        <f>MIN((-J249+SQRT(J249^2-4*I249*K249))/2/I249,2*$P$1*VLOOKUP(E249,Gearing!$B$3:$D$7,3,TRUE)+B248)</f>
        <v>9449.8677690933509</v>
      </c>
      <c r="C250">
        <f t="shared" si="33"/>
        <v>152.64780487804819</v>
      </c>
      <c r="D250">
        <f t="shared" si="34"/>
        <v>-2335.9419267341145</v>
      </c>
      <c r="E250">
        <f>MIN(VLOOKUP(C249+0.01,Gearing!$A$2:$G$7,2,TRUE)+1,5)</f>
        <v>5</v>
      </c>
      <c r="F250">
        <f>Misc!$B$4*Misc!$B$5/Misc!$B$2*VLOOKUP(E250,Gearing!$B$2:$G$7,5,FALSE)</f>
        <v>8966220.9668758679</v>
      </c>
      <c r="G250">
        <f t="shared" si="27"/>
        <v>5.8718756021666909</v>
      </c>
      <c r="H250">
        <f t="shared" si="28"/>
        <v>341.46341463414501</v>
      </c>
      <c r="I250">
        <f t="shared" si="30"/>
        <v>0.29700000000000004</v>
      </c>
      <c r="J250">
        <f t="shared" si="31"/>
        <v>740.80766619794122</v>
      </c>
      <c r="K250">
        <f t="shared" si="32"/>
        <v>-36459495.017884918</v>
      </c>
      <c r="L250">
        <f t="shared" si="35"/>
        <v>9656.5693200713613</v>
      </c>
      <c r="M250">
        <f>2*$P$1*VLOOKUP(E249,Gearing!$B$3:$D$7,3)+B248</f>
        <v>9449.8677690933509</v>
      </c>
      <c r="N250">
        <f>2*B249-B248+Misc!$B$6*$P$1^2</f>
        <v>9304.0147111724691</v>
      </c>
    </row>
    <row r="251" spans="1:14" x14ac:dyDescent="0.25">
      <c r="A251">
        <f t="shared" si="29"/>
        <v>62</v>
      </c>
      <c r="B251">
        <f>MIN((-J250+SQRT(J250^2-4*I250*K250))/2/I250,2*$P$1*VLOOKUP(E250,Gearing!$B$3:$D$7,3,TRUE)+B249)</f>
        <v>9415.0315351024219</v>
      </c>
      <c r="C251">
        <f t="shared" si="33"/>
        <v>152.64780487804819</v>
      </c>
      <c r="D251">
        <f t="shared" si="34"/>
        <v>2335.9419267341145</v>
      </c>
      <c r="E251">
        <f>MIN(VLOOKUP(C250+0.01,Gearing!$A$2:$G$7,2,TRUE)+1,5)</f>
        <v>5</v>
      </c>
      <c r="F251">
        <f>Misc!$B$4*Misc!$B$5/Misc!$B$2*VLOOKUP(E251,Gearing!$B$2:$G$7,5,FALSE)</f>
        <v>8966220.9668758679</v>
      </c>
      <c r="G251">
        <f t="shared" si="27"/>
        <v>5.8502293699186882</v>
      </c>
      <c r="H251">
        <f t="shared" si="28"/>
        <v>341.46341463414501</v>
      </c>
      <c r="I251">
        <f t="shared" si="30"/>
        <v>0.29700000000000004</v>
      </c>
      <c r="J251">
        <f t="shared" si="31"/>
        <v>674.7785451585487</v>
      </c>
      <c r="K251">
        <f t="shared" si="32"/>
        <v>-34702123.041663274</v>
      </c>
      <c r="L251">
        <f t="shared" si="35"/>
        <v>9902.4960360379991</v>
      </c>
      <c r="M251">
        <f>2*$P$1*VLOOKUP(E250,Gearing!$B$3:$D$7,3)+B249</f>
        <v>9415.0315351024219</v>
      </c>
      <c r="N251">
        <f>2*B250-B249+Misc!$B$6*$P$1^2</f>
        <v>9561.1712180233044</v>
      </c>
    </row>
    <row r="252" spans="1:14" x14ac:dyDescent="0.25">
      <c r="A252">
        <f t="shared" si="29"/>
        <v>62.25</v>
      </c>
      <c r="B252">
        <f>MIN((-J251+SQRT(J251^2-4*I251*K251))/2/I251,2*$P$1*VLOOKUP(E251,Gearing!$B$3:$D$7,3,TRUE)+B250)</f>
        <v>9526.191671532375</v>
      </c>
      <c r="C252">
        <f t="shared" si="33"/>
        <v>152.64780487804819</v>
      </c>
      <c r="D252">
        <f t="shared" si="34"/>
        <v>-2335.9419267341145</v>
      </c>
      <c r="E252">
        <f>MIN(VLOOKUP(C251+0.01,Gearing!$A$2:$G$7,2,TRUE)+1,5)</f>
        <v>5</v>
      </c>
      <c r="F252">
        <f>Misc!$B$4*Misc!$B$5/Misc!$B$2*VLOOKUP(E252,Gearing!$B$2:$G$7,5,FALSE)</f>
        <v>8966220.9668758679</v>
      </c>
      <c r="G252">
        <f t="shared" si="27"/>
        <v>5.9193010764214335</v>
      </c>
      <c r="H252">
        <f t="shared" si="28"/>
        <v>341.46341463414501</v>
      </c>
      <c r="I252">
        <f t="shared" si="30"/>
        <v>0.29700000000000004</v>
      </c>
      <c r="J252">
        <f t="shared" si="31"/>
        <v>695.47126814916101</v>
      </c>
      <c r="K252">
        <f t="shared" si="32"/>
        <v>-36514306.224515088</v>
      </c>
      <c r="L252">
        <f t="shared" si="35"/>
        <v>9732.8932225103854</v>
      </c>
      <c r="M252">
        <f>2*$P$1*VLOOKUP(E251,Gearing!$B$3:$D$7,3)+B250</f>
        <v>9526.191671532375</v>
      </c>
      <c r="N252">
        <f>2*B251-B250+Misc!$B$6*$P$1^2</f>
        <v>9380.3386136114932</v>
      </c>
    </row>
    <row r="253" spans="1:14" x14ac:dyDescent="0.25">
      <c r="A253">
        <f t="shared" si="29"/>
        <v>62.5</v>
      </c>
      <c r="B253">
        <f>MIN((-J252+SQRT(J252^2-4*I252*K252))/2/I252,2*$P$1*VLOOKUP(E252,Gearing!$B$3:$D$7,3,TRUE)+B251)</f>
        <v>9491.355437541446</v>
      </c>
      <c r="C253">
        <f t="shared" si="33"/>
        <v>152.64780487804819</v>
      </c>
      <c r="D253">
        <f t="shared" si="34"/>
        <v>2335.9419267341145</v>
      </c>
      <c r="E253">
        <f>MIN(VLOOKUP(C252+0.01,Gearing!$A$2:$G$7,2,TRUE)+1,5)</f>
        <v>5</v>
      </c>
      <c r="F253">
        <f>Misc!$B$4*Misc!$B$5/Misc!$B$2*VLOOKUP(E253,Gearing!$B$2:$G$7,5,FALSE)</f>
        <v>8966220.9668758679</v>
      </c>
      <c r="G253">
        <f t="shared" si="27"/>
        <v>5.8976548441734309</v>
      </c>
      <c r="H253">
        <f t="shared" si="28"/>
        <v>341.46341463414501</v>
      </c>
      <c r="I253">
        <f t="shared" si="30"/>
        <v>0.29700000000000004</v>
      </c>
      <c r="J253">
        <f t="shared" si="31"/>
        <v>629.44214710976848</v>
      </c>
      <c r="K253">
        <f t="shared" si="32"/>
        <v>-34751894.648101091</v>
      </c>
      <c r="L253">
        <f t="shared" si="35"/>
        <v>9978.8199384770232</v>
      </c>
      <c r="M253">
        <f>2*$P$1*VLOOKUP(E252,Gearing!$B$3:$D$7,3)+B251</f>
        <v>9491.355437541446</v>
      </c>
      <c r="N253">
        <f>2*B252-B251+Misc!$B$6*$P$1^2</f>
        <v>9637.4951204623285</v>
      </c>
    </row>
    <row r="254" spans="1:14" x14ac:dyDescent="0.25">
      <c r="A254">
        <f t="shared" si="29"/>
        <v>62.75</v>
      </c>
      <c r="B254">
        <f>MIN((-J253+SQRT(J253^2-4*I253*K253))/2/I253,2*$P$1*VLOOKUP(E253,Gearing!$B$3:$D$7,3,TRUE)+B252)</f>
        <v>9602.5155739713991</v>
      </c>
      <c r="C254">
        <f t="shared" si="33"/>
        <v>152.64780487804819</v>
      </c>
      <c r="D254">
        <f t="shared" si="34"/>
        <v>-2335.9419267341145</v>
      </c>
      <c r="E254">
        <f>MIN(VLOOKUP(C253+0.01,Gearing!$A$2:$G$7,2,TRUE)+1,5)</f>
        <v>5</v>
      </c>
      <c r="F254">
        <f>Misc!$B$4*Misc!$B$5/Misc!$B$2*VLOOKUP(E254,Gearing!$B$2:$G$7,5,FALSE)</f>
        <v>8966220.9668758679</v>
      </c>
      <c r="G254">
        <f t="shared" si="27"/>
        <v>5.9667265506761753</v>
      </c>
      <c r="H254">
        <f t="shared" si="28"/>
        <v>341.46341463414501</v>
      </c>
      <c r="I254">
        <f t="shared" si="30"/>
        <v>0.29700000000000004</v>
      </c>
      <c r="J254">
        <f t="shared" si="31"/>
        <v>650.13487010037989</v>
      </c>
      <c r="K254">
        <f t="shared" si="32"/>
        <v>-36565657.180323638</v>
      </c>
      <c r="L254">
        <f t="shared" si="35"/>
        <v>9809.2171249494095</v>
      </c>
      <c r="M254">
        <f>2*$P$1*VLOOKUP(E253,Gearing!$B$3:$D$7,3)+B252</f>
        <v>9602.5155739713991</v>
      </c>
      <c r="N254">
        <f>2*B253-B252+Misc!$B$6*$P$1^2</f>
        <v>9456.6625160505173</v>
      </c>
    </row>
    <row r="255" spans="1:14" x14ac:dyDescent="0.25">
      <c r="A255">
        <f t="shared" si="29"/>
        <v>63</v>
      </c>
      <c r="B255">
        <f>MIN((-J254+SQRT(J254^2-4*I254*K254))/2/I254,2*$P$1*VLOOKUP(E254,Gearing!$B$3:$D$7,3,TRUE)+B253)</f>
        <v>9567.6793399804701</v>
      </c>
      <c r="C255">
        <f t="shared" si="33"/>
        <v>152.64780487804819</v>
      </c>
      <c r="D255">
        <f t="shared" si="34"/>
        <v>2335.9419267341145</v>
      </c>
      <c r="E255">
        <f>MIN(VLOOKUP(C254+0.01,Gearing!$A$2:$G$7,2,TRUE)+1,5)</f>
        <v>5</v>
      </c>
      <c r="F255">
        <f>Misc!$B$4*Misc!$B$5/Misc!$B$2*VLOOKUP(E255,Gearing!$B$2:$G$7,5,FALSE)</f>
        <v>8966220.9668758679</v>
      </c>
      <c r="G255">
        <f t="shared" si="27"/>
        <v>5.9450803184281735</v>
      </c>
      <c r="H255">
        <f t="shared" si="28"/>
        <v>341.46341463414501</v>
      </c>
      <c r="I255">
        <f t="shared" si="30"/>
        <v>0.29700000000000004</v>
      </c>
      <c r="J255">
        <f t="shared" si="31"/>
        <v>584.10574906098827</v>
      </c>
      <c r="K255">
        <f t="shared" si="32"/>
        <v>-34798206.003717311</v>
      </c>
      <c r="L255">
        <f t="shared" si="35"/>
        <v>10055.143840916049</v>
      </c>
      <c r="M255">
        <f>2*$P$1*VLOOKUP(E254,Gearing!$B$3:$D$7,3)+B253</f>
        <v>9567.6793399804701</v>
      </c>
      <c r="N255">
        <f>2*B254-B253+Misc!$B$6*$P$1^2</f>
        <v>9713.8190229013526</v>
      </c>
    </row>
    <row r="256" spans="1:14" x14ac:dyDescent="0.25">
      <c r="A256">
        <f t="shared" si="29"/>
        <v>63.25</v>
      </c>
      <c r="B256">
        <f>MIN((-J255+SQRT(J255^2-4*I255*K255))/2/I255,2*$P$1*VLOOKUP(E255,Gearing!$B$3:$D$7,3,TRUE)+B254)</f>
        <v>9678.8394764104232</v>
      </c>
      <c r="C256">
        <f t="shared" si="33"/>
        <v>152.64780487804819</v>
      </c>
      <c r="D256">
        <f t="shared" si="34"/>
        <v>-2335.9419267341145</v>
      </c>
      <c r="E256">
        <f>MIN(VLOOKUP(C255+0.01,Gearing!$A$2:$G$7,2,TRUE)+1,5)</f>
        <v>5</v>
      </c>
      <c r="F256">
        <f>Misc!$B$4*Misc!$B$5/Misc!$B$2*VLOOKUP(E256,Gearing!$B$2:$G$7,5,FALSE)</f>
        <v>8966220.9668758679</v>
      </c>
      <c r="G256">
        <f t="shared" si="27"/>
        <v>6.0141520249309179</v>
      </c>
      <c r="H256">
        <f t="shared" si="28"/>
        <v>341.46341463414501</v>
      </c>
      <c r="I256">
        <f t="shared" si="30"/>
        <v>0.29700000000000004</v>
      </c>
      <c r="J256">
        <f t="shared" si="31"/>
        <v>604.79847205159967</v>
      </c>
      <c r="K256">
        <f t="shared" si="32"/>
        <v>-36613547.885310583</v>
      </c>
      <c r="L256">
        <f t="shared" si="35"/>
        <v>9885.5410273884336</v>
      </c>
      <c r="M256">
        <f>2*$P$1*VLOOKUP(E255,Gearing!$B$3:$D$7,3)+B254</f>
        <v>9678.8394764104232</v>
      </c>
      <c r="N256">
        <f>2*B255-B254+Misc!$B$6*$P$1^2</f>
        <v>9532.9864184895414</v>
      </c>
    </row>
    <row r="257" spans="1:14" x14ac:dyDescent="0.25">
      <c r="A257">
        <f t="shared" si="29"/>
        <v>63.5</v>
      </c>
      <c r="B257">
        <f>MIN((-J256+SQRT(J256^2-4*I256*K256))/2/I256,2*$P$1*VLOOKUP(E256,Gearing!$B$3:$D$7,3,TRUE)+B255)</f>
        <v>9644.0032424194942</v>
      </c>
      <c r="C257">
        <f t="shared" si="33"/>
        <v>152.64780487804819</v>
      </c>
      <c r="D257">
        <f t="shared" si="34"/>
        <v>2335.9419267341145</v>
      </c>
      <c r="E257">
        <f>MIN(VLOOKUP(C256+0.01,Gearing!$A$2:$G$7,2,TRUE)+1,5)</f>
        <v>5</v>
      </c>
      <c r="F257">
        <f>Misc!$B$4*Misc!$B$5/Misc!$B$2*VLOOKUP(E257,Gearing!$B$2:$G$7,5,FALSE)</f>
        <v>8966220.9668758679</v>
      </c>
      <c r="G257">
        <f t="shared" si="27"/>
        <v>5.9925057926829153</v>
      </c>
      <c r="H257">
        <f t="shared" si="28"/>
        <v>341.46341463414501</v>
      </c>
      <c r="I257">
        <f t="shared" si="30"/>
        <v>0.29700000000000004</v>
      </c>
      <c r="J257">
        <f t="shared" si="31"/>
        <v>538.76935101220806</v>
      </c>
      <c r="K257">
        <f t="shared" si="32"/>
        <v>-34841057.10851191</v>
      </c>
      <c r="L257">
        <f t="shared" si="35"/>
        <v>10131.467743355073</v>
      </c>
      <c r="M257">
        <f>2*$P$1*VLOOKUP(E256,Gearing!$B$3:$D$7,3)+B255</f>
        <v>9644.0032424194942</v>
      </c>
      <c r="N257">
        <f>2*B256-B255+Misc!$B$6*$P$1^2</f>
        <v>9790.1429253403767</v>
      </c>
    </row>
    <row r="258" spans="1:14" x14ac:dyDescent="0.25">
      <c r="A258">
        <f t="shared" si="29"/>
        <v>63.75</v>
      </c>
      <c r="B258">
        <f>MIN((-J257+SQRT(J257^2-4*I257*K257))/2/I257,2*$P$1*VLOOKUP(E257,Gearing!$B$3:$D$7,3,TRUE)+B256)</f>
        <v>9755.1633788494473</v>
      </c>
      <c r="C258">
        <f t="shared" si="33"/>
        <v>152.64780487804819</v>
      </c>
      <c r="D258">
        <f t="shared" si="34"/>
        <v>-2335.9419267341145</v>
      </c>
      <c r="E258">
        <f>MIN(VLOOKUP(C257+0.01,Gearing!$A$2:$G$7,2,TRUE)+1,5)</f>
        <v>5</v>
      </c>
      <c r="F258">
        <f>Misc!$B$4*Misc!$B$5/Misc!$B$2*VLOOKUP(E258,Gearing!$B$2:$G$7,5,FALSE)</f>
        <v>8966220.9668758679</v>
      </c>
      <c r="G258">
        <f t="shared" si="27"/>
        <v>6.0615774991856597</v>
      </c>
      <c r="H258">
        <f t="shared" si="28"/>
        <v>341.46341463414501</v>
      </c>
      <c r="I258">
        <f t="shared" si="30"/>
        <v>0.29700000000000004</v>
      </c>
      <c r="J258">
        <f t="shared" si="31"/>
        <v>559.46207400281946</v>
      </c>
      <c r="K258">
        <f t="shared" si="32"/>
        <v>-36657978.339475922</v>
      </c>
      <c r="L258">
        <f t="shared" si="35"/>
        <v>9961.8649298274595</v>
      </c>
      <c r="M258">
        <f>2*$P$1*VLOOKUP(E257,Gearing!$B$3:$D$7,3)+B256</f>
        <v>9755.1633788494473</v>
      </c>
      <c r="N258">
        <f>2*B257-B256+Misc!$B$6*$P$1^2</f>
        <v>9609.3103209285655</v>
      </c>
    </row>
    <row r="259" spans="1:14" x14ac:dyDescent="0.25">
      <c r="A259">
        <f t="shared" si="29"/>
        <v>64</v>
      </c>
      <c r="B259">
        <f>MIN((-J258+SQRT(J258^2-4*I258*K258))/2/I258,2*$P$1*VLOOKUP(E258,Gearing!$B$3:$D$7,3,TRUE)+B257)</f>
        <v>9720.3271448585183</v>
      </c>
      <c r="C259">
        <f t="shared" si="33"/>
        <v>152.64780487804819</v>
      </c>
      <c r="D259">
        <f t="shared" si="34"/>
        <v>2335.9419267341145</v>
      </c>
      <c r="E259">
        <f>MIN(VLOOKUP(C258+0.01,Gearing!$A$2:$G$7,2,TRUE)+1,5)</f>
        <v>5</v>
      </c>
      <c r="F259">
        <f>Misc!$B$4*Misc!$B$5/Misc!$B$2*VLOOKUP(E259,Gearing!$B$2:$G$7,5,FALSE)</f>
        <v>8966220.9668758679</v>
      </c>
      <c r="G259">
        <f t="shared" ref="G259:G322" si="36">CONVERT(B259,$B$1,$G$1)</f>
        <v>6.0399312669376579</v>
      </c>
      <c r="H259">
        <f t="shared" ref="H259:H322" si="37">CONVERT(C259,$C$1,$H$1)</f>
        <v>341.46341463414501</v>
      </c>
      <c r="I259">
        <f t="shared" si="30"/>
        <v>0.29700000000000004</v>
      </c>
      <c r="J259">
        <f t="shared" si="31"/>
        <v>493.43295296342785</v>
      </c>
      <c r="K259">
        <f t="shared" si="32"/>
        <v>-34880447.962484896</v>
      </c>
      <c r="L259">
        <f t="shared" si="35"/>
        <v>10207.791645794097</v>
      </c>
      <c r="M259">
        <f>2*$P$1*VLOOKUP(E258,Gearing!$B$3:$D$7,3)+B257</f>
        <v>9720.3271448585183</v>
      </c>
      <c r="N259">
        <f>2*B258-B257+Misc!$B$6*$P$1^2</f>
        <v>9866.4668277794008</v>
      </c>
    </row>
    <row r="260" spans="1:14" x14ac:dyDescent="0.25">
      <c r="A260">
        <f t="shared" ref="A260:A323" si="38">A259+$P$1</f>
        <v>64.25</v>
      </c>
      <c r="B260">
        <f>MIN((-J259+SQRT(J259^2-4*I259*K259))/2/I259,2*$P$1*VLOOKUP(E259,Gearing!$B$3:$D$7,3,TRUE)+B258)</f>
        <v>9831.4872812884714</v>
      </c>
      <c r="C260">
        <f t="shared" si="33"/>
        <v>152.64780487804819</v>
      </c>
      <c r="D260">
        <f t="shared" si="34"/>
        <v>-2335.9419267341145</v>
      </c>
      <c r="E260">
        <f>MIN(VLOOKUP(C259+0.01,Gearing!$A$2:$G$7,2,TRUE)+1,5)</f>
        <v>5</v>
      </c>
      <c r="F260">
        <f>Misc!$B$4*Misc!$B$5/Misc!$B$2*VLOOKUP(E260,Gearing!$B$2:$G$7,5,FALSE)</f>
        <v>8966220.9668758679</v>
      </c>
      <c r="G260">
        <f t="shared" si="36"/>
        <v>6.1090029734404032</v>
      </c>
      <c r="H260">
        <f t="shared" si="37"/>
        <v>341.46341463414501</v>
      </c>
      <c r="I260">
        <f t="shared" ref="I260:I323" si="39">$P$3</f>
        <v>0.29700000000000004</v>
      </c>
      <c r="J260">
        <f t="shared" ref="J260:J323" si="40">(4*$P$2-2*$P$3*B259)</f>
        <v>514.12567595403925</v>
      </c>
      <c r="K260">
        <f t="shared" ref="K260:K323" si="41">4*$P$2*(B259-2*B260)+$P$3*B259*B259-4*F260*$P$1*$P$1</f>
        <v>-36698948.542819634</v>
      </c>
      <c r="L260">
        <f t="shared" si="35"/>
        <v>10038.188832266484</v>
      </c>
      <c r="M260">
        <f>2*$P$1*VLOOKUP(E259,Gearing!$B$3:$D$7,3)+B258</f>
        <v>9831.4872812884714</v>
      </c>
      <c r="N260">
        <f>2*B259-B258+Misc!$B$6*$P$1^2</f>
        <v>9685.6342233675896</v>
      </c>
    </row>
    <row r="261" spans="1:14" x14ac:dyDescent="0.25">
      <c r="A261">
        <f t="shared" si="38"/>
        <v>64.5</v>
      </c>
      <c r="B261">
        <f>MIN((-J260+SQRT(J260^2-4*I260*K260))/2/I260,2*$P$1*VLOOKUP(E260,Gearing!$B$3:$D$7,3,TRUE)+B259)</f>
        <v>9796.6510472975424</v>
      </c>
      <c r="C261">
        <f t="shared" ref="C261:C324" si="42">(B262-B260)/2/$P$1</f>
        <v>152.64780487804819</v>
      </c>
      <c r="D261">
        <f t="shared" ref="D261:D324" si="43">(B262-2*B261+B260)/$P$1^2</f>
        <v>2335.9419267341145</v>
      </c>
      <c r="E261">
        <f>MIN(VLOOKUP(C260+0.01,Gearing!$A$2:$G$7,2,TRUE)+1,5)</f>
        <v>5</v>
      </c>
      <c r="F261">
        <f>Misc!$B$4*Misc!$B$5/Misc!$B$2*VLOOKUP(E261,Gearing!$B$2:$G$7,5,FALSE)</f>
        <v>8966220.9668758679</v>
      </c>
      <c r="G261">
        <f t="shared" si="36"/>
        <v>6.0873567411924006</v>
      </c>
      <c r="H261">
        <f t="shared" si="37"/>
        <v>341.46341463414501</v>
      </c>
      <c r="I261">
        <f t="shared" si="39"/>
        <v>0.29700000000000004</v>
      </c>
      <c r="J261">
        <f t="shared" si="40"/>
        <v>448.09655491464673</v>
      </c>
      <c r="K261">
        <f t="shared" si="41"/>
        <v>-34916378.565636262</v>
      </c>
      <c r="L261">
        <f t="shared" si="35"/>
        <v>10284.11554823312</v>
      </c>
      <c r="M261">
        <f>2*$P$1*VLOOKUP(E260,Gearing!$B$3:$D$7,3)+B259</f>
        <v>9796.6510472975424</v>
      </c>
      <c r="N261">
        <f>2*B260-B259+Misc!$B$6*$P$1^2</f>
        <v>9942.7907302184249</v>
      </c>
    </row>
    <row r="262" spans="1:14" x14ac:dyDescent="0.25">
      <c r="A262">
        <f t="shared" si="38"/>
        <v>64.75</v>
      </c>
      <c r="B262">
        <f>MIN((-J261+SQRT(J261^2-4*I261*K261))/2/I261,2*$P$1*VLOOKUP(E261,Gearing!$B$3:$D$7,3,TRUE)+B260)</f>
        <v>9907.8111837274955</v>
      </c>
      <c r="C262">
        <f t="shared" si="42"/>
        <v>152.64780487804819</v>
      </c>
      <c r="D262">
        <f t="shared" si="43"/>
        <v>-2335.9419267341145</v>
      </c>
      <c r="E262">
        <f>MIN(VLOOKUP(C261+0.01,Gearing!$A$2:$G$7,2,TRUE)+1,5)</f>
        <v>5</v>
      </c>
      <c r="F262">
        <f>Misc!$B$4*Misc!$B$5/Misc!$B$2*VLOOKUP(E262,Gearing!$B$2:$G$7,5,FALSE)</f>
        <v>8966220.9668758679</v>
      </c>
      <c r="G262">
        <f t="shared" si="36"/>
        <v>6.156428447695145</v>
      </c>
      <c r="H262">
        <f t="shared" si="37"/>
        <v>341.46341463414501</v>
      </c>
      <c r="I262">
        <f t="shared" si="39"/>
        <v>0.29700000000000004</v>
      </c>
      <c r="J262">
        <f t="shared" si="40"/>
        <v>468.78927790525904</v>
      </c>
      <c r="K262">
        <f t="shared" si="41"/>
        <v>-36736458.495341741</v>
      </c>
      <c r="L262">
        <f t="shared" ref="L262:L325" si="44">(-J261+SQRT(J261^2-4*I261*K261))/2/I261</f>
        <v>10114.512734705508</v>
      </c>
      <c r="M262">
        <f>2*$P$1*VLOOKUP(E261,Gearing!$B$3:$D$7,3)+B260</f>
        <v>9907.8111837274955</v>
      </c>
      <c r="N262">
        <f>2*B261-B260+Misc!$B$6*$P$1^2</f>
        <v>9761.9581258066137</v>
      </c>
    </row>
    <row r="263" spans="1:14" x14ac:dyDescent="0.25">
      <c r="A263">
        <f t="shared" si="38"/>
        <v>65</v>
      </c>
      <c r="B263">
        <f>MIN((-J262+SQRT(J262^2-4*I262*K262))/2/I262,2*$P$1*VLOOKUP(E262,Gearing!$B$3:$D$7,3,TRUE)+B261)</f>
        <v>9872.9749497365665</v>
      </c>
      <c r="C263">
        <f t="shared" si="42"/>
        <v>152.64780487804819</v>
      </c>
      <c r="D263">
        <f t="shared" si="43"/>
        <v>2335.9419267341145</v>
      </c>
      <c r="E263">
        <f>MIN(VLOOKUP(C262+0.01,Gearing!$A$2:$G$7,2,TRUE)+1,5)</f>
        <v>5</v>
      </c>
      <c r="F263">
        <f>Misc!$B$4*Misc!$B$5/Misc!$B$2*VLOOKUP(E263,Gearing!$B$2:$G$7,5,FALSE)</f>
        <v>8966220.9668758679</v>
      </c>
      <c r="G263">
        <f t="shared" si="36"/>
        <v>6.1347822154471432</v>
      </c>
      <c r="H263">
        <f t="shared" si="37"/>
        <v>341.46341463414501</v>
      </c>
      <c r="I263">
        <f t="shared" si="39"/>
        <v>0.29700000000000004</v>
      </c>
      <c r="J263">
        <f t="shared" si="40"/>
        <v>402.76015686586652</v>
      </c>
      <c r="K263">
        <f t="shared" si="41"/>
        <v>-34948848.917966023</v>
      </c>
      <c r="L263">
        <f t="shared" si="44"/>
        <v>10360.439450672144</v>
      </c>
      <c r="M263">
        <f>2*$P$1*VLOOKUP(E262,Gearing!$B$3:$D$7,3)+B261</f>
        <v>9872.9749497365665</v>
      </c>
      <c r="N263">
        <f>2*B262-B261+Misc!$B$6*$P$1^2</f>
        <v>10019.114632657449</v>
      </c>
    </row>
    <row r="264" spans="1:14" x14ac:dyDescent="0.25">
      <c r="A264">
        <f t="shared" si="38"/>
        <v>65.25</v>
      </c>
      <c r="B264">
        <f>MIN((-J263+SQRT(J263^2-4*I263*K263))/2/I263,2*$P$1*VLOOKUP(E263,Gearing!$B$3:$D$7,3,TRUE)+B262)</f>
        <v>9984.1350861665196</v>
      </c>
      <c r="C264">
        <f t="shared" si="42"/>
        <v>152.64780487804819</v>
      </c>
      <c r="D264">
        <f t="shared" si="43"/>
        <v>-2335.9419267341145</v>
      </c>
      <c r="E264">
        <f>MIN(VLOOKUP(C263+0.01,Gearing!$A$2:$G$7,2,TRUE)+1,5)</f>
        <v>5</v>
      </c>
      <c r="F264">
        <f>Misc!$B$4*Misc!$B$5/Misc!$B$2*VLOOKUP(E264,Gearing!$B$2:$G$7,5,FALSE)</f>
        <v>8966220.9668758679</v>
      </c>
      <c r="G264">
        <f t="shared" si="36"/>
        <v>6.2038539219498876</v>
      </c>
      <c r="H264">
        <f t="shared" si="37"/>
        <v>341.46341463414501</v>
      </c>
      <c r="I264">
        <f t="shared" si="39"/>
        <v>0.29700000000000004</v>
      </c>
      <c r="J264">
        <f t="shared" si="40"/>
        <v>423.45287985647883</v>
      </c>
      <c r="K264">
        <f t="shared" si="41"/>
        <v>-36770508.197042234</v>
      </c>
      <c r="L264">
        <f t="shared" si="44"/>
        <v>10190.83663714453</v>
      </c>
      <c r="M264">
        <f>2*$P$1*VLOOKUP(E263,Gearing!$B$3:$D$7,3)+B262</f>
        <v>9984.1350861665196</v>
      </c>
      <c r="N264">
        <f>2*B263-B262+Misc!$B$6*$P$1^2</f>
        <v>9838.2820282456378</v>
      </c>
    </row>
    <row r="265" spans="1:14" x14ac:dyDescent="0.25">
      <c r="A265">
        <f t="shared" si="38"/>
        <v>65.5</v>
      </c>
      <c r="B265">
        <f>MIN((-J264+SQRT(J264^2-4*I264*K264))/2/I264,2*$P$1*VLOOKUP(E264,Gearing!$B$3:$D$7,3,TRUE)+B263)</f>
        <v>9949.2988521755906</v>
      </c>
      <c r="C265">
        <f t="shared" si="42"/>
        <v>152.64780487804819</v>
      </c>
      <c r="D265">
        <f t="shared" si="43"/>
        <v>2335.9419267341145</v>
      </c>
      <c r="E265">
        <f>MIN(VLOOKUP(C264+0.01,Gearing!$A$2:$G$7,2,TRUE)+1,5)</f>
        <v>5</v>
      </c>
      <c r="F265">
        <f>Misc!$B$4*Misc!$B$5/Misc!$B$2*VLOOKUP(E265,Gearing!$B$2:$G$7,5,FALSE)</f>
        <v>8966220.9668758679</v>
      </c>
      <c r="G265">
        <f t="shared" si="36"/>
        <v>6.1822076897018849</v>
      </c>
      <c r="H265">
        <f t="shared" si="37"/>
        <v>341.46341463414501</v>
      </c>
      <c r="I265">
        <f t="shared" si="39"/>
        <v>0.29700000000000004</v>
      </c>
      <c r="J265">
        <f t="shared" si="40"/>
        <v>357.42375881708631</v>
      </c>
      <c r="K265">
        <f t="shared" si="41"/>
        <v>-34977859.019474179</v>
      </c>
      <c r="L265">
        <f t="shared" si="44"/>
        <v>10436.763353111168</v>
      </c>
      <c r="M265">
        <f>2*$P$1*VLOOKUP(E264,Gearing!$B$3:$D$7,3)+B263</f>
        <v>9949.2988521755906</v>
      </c>
      <c r="N265">
        <f>2*B264-B263+Misc!$B$6*$P$1^2</f>
        <v>10095.438535096473</v>
      </c>
    </row>
    <row r="266" spans="1:14" x14ac:dyDescent="0.25">
      <c r="A266">
        <f t="shared" si="38"/>
        <v>65.75</v>
      </c>
      <c r="B266">
        <f>MIN((-J265+SQRT(J265^2-4*I265*K265))/2/I265,2*$P$1*VLOOKUP(E265,Gearing!$B$3:$D$7,3,TRUE)+B264)</f>
        <v>10060.458988605544</v>
      </c>
      <c r="C266">
        <f t="shared" si="42"/>
        <v>152.64780487804819</v>
      </c>
      <c r="D266">
        <f t="shared" si="43"/>
        <v>-2335.9419267341145</v>
      </c>
      <c r="E266">
        <f>MIN(VLOOKUP(C265+0.01,Gearing!$A$2:$G$7,2,TRUE)+1,5)</f>
        <v>5</v>
      </c>
      <c r="F266">
        <f>Misc!$B$4*Misc!$B$5/Misc!$B$2*VLOOKUP(E266,Gearing!$B$2:$G$7,5,FALSE)</f>
        <v>8966220.9668758679</v>
      </c>
      <c r="G266">
        <f t="shared" si="36"/>
        <v>6.2512793962046302</v>
      </c>
      <c r="H266">
        <f t="shared" si="37"/>
        <v>341.46341463414501</v>
      </c>
      <c r="I266">
        <f t="shared" si="39"/>
        <v>0.29700000000000004</v>
      </c>
      <c r="J266">
        <f t="shared" si="40"/>
        <v>378.11648180769862</v>
      </c>
      <c r="K266">
        <f t="shared" si="41"/>
        <v>-36801097.647921123</v>
      </c>
      <c r="L266">
        <f t="shared" si="44"/>
        <v>10267.160539583554</v>
      </c>
      <c r="M266">
        <f>2*$P$1*VLOOKUP(E265,Gearing!$B$3:$D$7,3)+B264</f>
        <v>10060.458988605544</v>
      </c>
      <c r="N266">
        <f>2*B265-B264+Misc!$B$6*$P$1^2</f>
        <v>9914.6059306846619</v>
      </c>
    </row>
    <row r="267" spans="1:14" x14ac:dyDescent="0.25">
      <c r="A267">
        <f t="shared" si="38"/>
        <v>66</v>
      </c>
      <c r="B267">
        <f>MIN((-J266+SQRT(J266^2-4*I266*K266))/2/I266,2*$P$1*VLOOKUP(E266,Gearing!$B$3:$D$7,3,TRUE)+B265)</f>
        <v>10025.622754614615</v>
      </c>
      <c r="C267">
        <f t="shared" si="42"/>
        <v>152.64780487804819</v>
      </c>
      <c r="D267">
        <f t="shared" si="43"/>
        <v>2335.9419267341145</v>
      </c>
      <c r="E267">
        <f>MIN(VLOOKUP(C266+0.01,Gearing!$A$2:$G$7,2,TRUE)+1,5)</f>
        <v>5</v>
      </c>
      <c r="F267">
        <f>Misc!$B$4*Misc!$B$5/Misc!$B$2*VLOOKUP(E267,Gearing!$B$2:$G$7,5,FALSE)</f>
        <v>8966220.9668758679</v>
      </c>
      <c r="G267">
        <f t="shared" si="36"/>
        <v>6.2296331639566267</v>
      </c>
      <c r="H267">
        <f t="shared" si="37"/>
        <v>341.46341463414501</v>
      </c>
      <c r="I267">
        <f t="shared" si="39"/>
        <v>0.29700000000000004</v>
      </c>
      <c r="J267">
        <f t="shared" si="40"/>
        <v>312.0873607683061</v>
      </c>
      <c r="K267">
        <f t="shared" si="41"/>
        <v>-35003408.870160721</v>
      </c>
      <c r="L267">
        <f t="shared" si="44"/>
        <v>10513.087255550192</v>
      </c>
      <c r="M267">
        <f>2*$P$1*VLOOKUP(E266,Gearing!$B$3:$D$7,3)+B265</f>
        <v>10025.622754614615</v>
      </c>
      <c r="N267">
        <f>2*B266-B265+Misc!$B$6*$P$1^2</f>
        <v>10171.762437535497</v>
      </c>
    </row>
    <row r="268" spans="1:14" x14ac:dyDescent="0.25">
      <c r="A268">
        <f t="shared" si="38"/>
        <v>66.25</v>
      </c>
      <c r="B268">
        <f>MIN((-J267+SQRT(J267^2-4*I267*K267))/2/I267,2*$P$1*VLOOKUP(E267,Gearing!$B$3:$D$7,3,TRUE)+B266)</f>
        <v>10136.782891044568</v>
      </c>
      <c r="C268">
        <f t="shared" si="42"/>
        <v>152.64780487804819</v>
      </c>
      <c r="D268">
        <f t="shared" si="43"/>
        <v>-2335.9419267341145</v>
      </c>
      <c r="E268">
        <f>MIN(VLOOKUP(C267+0.01,Gearing!$A$2:$G$7,2,TRUE)+1,5)</f>
        <v>5</v>
      </c>
      <c r="F268">
        <f>Misc!$B$4*Misc!$B$5/Misc!$B$2*VLOOKUP(E268,Gearing!$B$2:$G$7,5,FALSE)</f>
        <v>8966220.9668758679</v>
      </c>
      <c r="G268">
        <f t="shared" si="36"/>
        <v>6.298704870459372</v>
      </c>
      <c r="H268">
        <f t="shared" si="37"/>
        <v>341.46341463414501</v>
      </c>
      <c r="I268">
        <f t="shared" si="39"/>
        <v>0.29700000000000004</v>
      </c>
      <c r="J268">
        <f t="shared" si="40"/>
        <v>332.78008375891841</v>
      </c>
      <c r="K268">
        <f t="shared" si="41"/>
        <v>-36828226.847978391</v>
      </c>
      <c r="L268">
        <f t="shared" si="44"/>
        <v>10343.484442022578</v>
      </c>
      <c r="M268">
        <f>2*$P$1*VLOOKUP(E267,Gearing!$B$3:$D$7,3)+B266</f>
        <v>10136.782891044568</v>
      </c>
      <c r="N268">
        <f>2*B267-B266+Misc!$B$6*$P$1^2</f>
        <v>9990.929833123686</v>
      </c>
    </row>
    <row r="269" spans="1:14" x14ac:dyDescent="0.25">
      <c r="A269">
        <f t="shared" si="38"/>
        <v>66.5</v>
      </c>
      <c r="B269">
        <f>MIN((-J268+SQRT(J268^2-4*I268*K268))/2/I268,2*$P$1*VLOOKUP(E268,Gearing!$B$3:$D$7,3,TRUE)+B267)</f>
        <v>10101.946657053639</v>
      </c>
      <c r="C269">
        <f t="shared" si="42"/>
        <v>152.64780487804819</v>
      </c>
      <c r="D269">
        <f t="shared" si="43"/>
        <v>2335.9419267341145</v>
      </c>
      <c r="E269">
        <f>MIN(VLOOKUP(C268+0.01,Gearing!$A$2:$G$7,2,TRUE)+1,5)</f>
        <v>5</v>
      </c>
      <c r="F269">
        <f>Misc!$B$4*Misc!$B$5/Misc!$B$2*VLOOKUP(E269,Gearing!$B$2:$G$7,5,FALSE)</f>
        <v>8966220.9668758679</v>
      </c>
      <c r="G269">
        <f t="shared" si="36"/>
        <v>6.2770586382113702</v>
      </c>
      <c r="H269">
        <f t="shared" si="37"/>
        <v>341.46341463414501</v>
      </c>
      <c r="I269">
        <f t="shared" si="39"/>
        <v>0.29700000000000004</v>
      </c>
      <c r="J269">
        <f t="shared" si="40"/>
        <v>266.75096271952589</v>
      </c>
      <c r="K269">
        <f t="shared" si="41"/>
        <v>-35025498.470025644</v>
      </c>
      <c r="L269">
        <f t="shared" si="44"/>
        <v>10589.411157989214</v>
      </c>
      <c r="M269">
        <f>2*$P$1*VLOOKUP(E268,Gearing!$B$3:$D$7,3)+B267</f>
        <v>10101.946657053639</v>
      </c>
      <c r="N269">
        <f>2*B268-B267+Misc!$B$6*$P$1^2</f>
        <v>10248.086339974521</v>
      </c>
    </row>
    <row r="270" spans="1:14" x14ac:dyDescent="0.25">
      <c r="A270">
        <f t="shared" si="38"/>
        <v>66.75</v>
      </c>
      <c r="B270">
        <f>MIN((-J269+SQRT(J269^2-4*I269*K269))/2/I269,2*$P$1*VLOOKUP(E269,Gearing!$B$3:$D$7,3,TRUE)+B268)</f>
        <v>10213.106793483592</v>
      </c>
      <c r="C270">
        <f t="shared" si="42"/>
        <v>152.64780487804819</v>
      </c>
      <c r="D270">
        <f t="shared" si="43"/>
        <v>-2335.9419267341145</v>
      </c>
      <c r="E270">
        <f>MIN(VLOOKUP(C269+0.01,Gearing!$A$2:$G$7,2,TRUE)+1,5)</f>
        <v>5</v>
      </c>
      <c r="F270">
        <f>Misc!$B$4*Misc!$B$5/Misc!$B$2*VLOOKUP(E270,Gearing!$B$2:$G$7,5,FALSE)</f>
        <v>8966220.9668758679</v>
      </c>
      <c r="G270">
        <f t="shared" si="36"/>
        <v>6.3461303447141146</v>
      </c>
      <c r="H270">
        <f t="shared" si="37"/>
        <v>341.46341463414501</v>
      </c>
      <c r="I270">
        <f t="shared" si="39"/>
        <v>0.29700000000000004</v>
      </c>
      <c r="J270">
        <f t="shared" si="40"/>
        <v>287.44368571013729</v>
      </c>
      <c r="K270">
        <f t="shared" si="41"/>
        <v>-36851895.797214046</v>
      </c>
      <c r="L270">
        <f t="shared" si="44"/>
        <v>10419.808344461602</v>
      </c>
      <c r="M270">
        <f>2*$P$1*VLOOKUP(E269,Gearing!$B$3:$D$7,3)+B268</f>
        <v>10213.106793483592</v>
      </c>
      <c r="N270">
        <f>2*B269-B268+Misc!$B$6*$P$1^2</f>
        <v>10067.25373556271</v>
      </c>
    </row>
    <row r="271" spans="1:14" x14ac:dyDescent="0.25">
      <c r="A271">
        <f t="shared" si="38"/>
        <v>67</v>
      </c>
      <c r="B271">
        <f>MIN((-J270+SQRT(J270^2-4*I270*K270))/2/I270,2*$P$1*VLOOKUP(E270,Gearing!$B$3:$D$7,3,TRUE)+B269)</f>
        <v>10178.270559492663</v>
      </c>
      <c r="C271">
        <f t="shared" si="42"/>
        <v>152.64780487804819</v>
      </c>
      <c r="D271">
        <f t="shared" si="43"/>
        <v>2335.9419267341145</v>
      </c>
      <c r="E271">
        <f>MIN(VLOOKUP(C270+0.01,Gearing!$A$2:$G$7,2,TRUE)+1,5)</f>
        <v>5</v>
      </c>
      <c r="F271">
        <f>Misc!$B$4*Misc!$B$5/Misc!$B$2*VLOOKUP(E271,Gearing!$B$2:$G$7,5,FALSE)</f>
        <v>8966220.9668758679</v>
      </c>
      <c r="G271">
        <f t="shared" si="36"/>
        <v>6.324484112466112</v>
      </c>
      <c r="H271">
        <f t="shared" si="37"/>
        <v>341.46341463414501</v>
      </c>
      <c r="I271">
        <f t="shared" si="39"/>
        <v>0.29700000000000004</v>
      </c>
      <c r="J271">
        <f t="shared" si="40"/>
        <v>221.41456467074568</v>
      </c>
      <c r="K271">
        <f t="shared" si="41"/>
        <v>-35044127.819068961</v>
      </c>
      <c r="L271">
        <f t="shared" si="44"/>
        <v>10665.73506042824</v>
      </c>
      <c r="M271">
        <f>2*$P$1*VLOOKUP(E270,Gearing!$B$3:$D$7,3)+B269</f>
        <v>10178.270559492663</v>
      </c>
      <c r="N271">
        <f>2*B270-B269+Misc!$B$6*$P$1^2</f>
        <v>10324.410242413545</v>
      </c>
    </row>
    <row r="272" spans="1:14" x14ac:dyDescent="0.25">
      <c r="A272">
        <f t="shared" si="38"/>
        <v>67.25</v>
      </c>
      <c r="B272">
        <f>MIN((-J271+SQRT(J271^2-4*I271*K271))/2/I271,2*$P$1*VLOOKUP(E271,Gearing!$B$3:$D$7,3,TRUE)+B270)</f>
        <v>10289.430695922616</v>
      </c>
      <c r="C272">
        <f t="shared" si="42"/>
        <v>152.64780487804819</v>
      </c>
      <c r="D272">
        <f t="shared" si="43"/>
        <v>-2335.9419267341145</v>
      </c>
      <c r="E272">
        <f>MIN(VLOOKUP(C271+0.01,Gearing!$A$2:$G$7,2,TRUE)+1,5)</f>
        <v>5</v>
      </c>
      <c r="F272">
        <f>Misc!$B$4*Misc!$B$5/Misc!$B$2*VLOOKUP(E272,Gearing!$B$2:$G$7,5,FALSE)</f>
        <v>8966220.9668758679</v>
      </c>
      <c r="G272">
        <f t="shared" si="36"/>
        <v>6.3935558189688564</v>
      </c>
      <c r="H272">
        <f t="shared" si="37"/>
        <v>341.46341463414501</v>
      </c>
      <c r="I272">
        <f t="shared" si="39"/>
        <v>0.29700000000000004</v>
      </c>
      <c r="J272">
        <f t="shared" si="40"/>
        <v>242.10728766135708</v>
      </c>
      <c r="K272">
        <f t="shared" si="41"/>
        <v>-36872104.495628096</v>
      </c>
      <c r="L272">
        <f t="shared" si="44"/>
        <v>10496.132246900626</v>
      </c>
      <c r="M272">
        <f>2*$P$1*VLOOKUP(E271,Gearing!$B$3:$D$7,3)+B270</f>
        <v>10289.430695922616</v>
      </c>
      <c r="N272">
        <f>2*B271-B270+Misc!$B$6*$P$1^2</f>
        <v>10143.577638001734</v>
      </c>
    </row>
    <row r="273" spans="1:14" x14ac:dyDescent="0.25">
      <c r="A273">
        <f t="shared" si="38"/>
        <v>67.5</v>
      </c>
      <c r="B273">
        <f>MIN((-J272+SQRT(J272^2-4*I272*K272))/2/I272,2*$P$1*VLOOKUP(E272,Gearing!$B$3:$D$7,3,TRUE)+B271)</f>
        <v>10254.594461931687</v>
      </c>
      <c r="C273">
        <f t="shared" si="42"/>
        <v>152.64780487804819</v>
      </c>
      <c r="D273">
        <f t="shared" si="43"/>
        <v>2335.9419267341145</v>
      </c>
      <c r="E273">
        <f>MIN(VLOOKUP(C272+0.01,Gearing!$A$2:$G$7,2,TRUE)+1,5)</f>
        <v>5</v>
      </c>
      <c r="F273">
        <f>Misc!$B$4*Misc!$B$5/Misc!$B$2*VLOOKUP(E273,Gearing!$B$2:$G$7,5,FALSE)</f>
        <v>8966220.9668758679</v>
      </c>
      <c r="G273">
        <f t="shared" si="36"/>
        <v>6.3719095867208546</v>
      </c>
      <c r="H273">
        <f t="shared" si="37"/>
        <v>341.46341463414501</v>
      </c>
      <c r="I273">
        <f t="shared" si="39"/>
        <v>0.29700000000000004</v>
      </c>
      <c r="J273">
        <f t="shared" si="40"/>
        <v>176.07816662196547</v>
      </c>
      <c r="K273">
        <f t="shared" si="41"/>
        <v>-35059296.917290665</v>
      </c>
      <c r="L273">
        <f t="shared" si="44"/>
        <v>10742.058962867264</v>
      </c>
      <c r="M273">
        <f>2*$P$1*VLOOKUP(E272,Gearing!$B$3:$D$7,3)+B271</f>
        <v>10254.594461931687</v>
      </c>
      <c r="N273">
        <f>2*B272-B271+Misc!$B$6*$P$1^2</f>
        <v>10400.734144852569</v>
      </c>
    </row>
    <row r="274" spans="1:14" x14ac:dyDescent="0.25">
      <c r="A274">
        <f t="shared" si="38"/>
        <v>67.75</v>
      </c>
      <c r="B274">
        <f>MIN((-J273+SQRT(J273^2-4*I273*K273))/2/I273,2*$P$1*VLOOKUP(E273,Gearing!$B$3:$D$7,3,TRUE)+B272)</f>
        <v>10365.75459836164</v>
      </c>
      <c r="C274">
        <f t="shared" si="42"/>
        <v>152.64780487804819</v>
      </c>
      <c r="D274">
        <f t="shared" si="43"/>
        <v>-2335.9419267341145</v>
      </c>
      <c r="E274">
        <f>MIN(VLOOKUP(C273+0.01,Gearing!$A$2:$G$7,2,TRUE)+1,5)</f>
        <v>5</v>
      </c>
      <c r="F274">
        <f>Misc!$B$4*Misc!$B$5/Misc!$B$2*VLOOKUP(E274,Gearing!$B$2:$G$7,5,FALSE)</f>
        <v>8966220.9668758679</v>
      </c>
      <c r="G274">
        <f t="shared" si="36"/>
        <v>6.4409812932235999</v>
      </c>
      <c r="H274">
        <f t="shared" si="37"/>
        <v>341.46341463414501</v>
      </c>
      <c r="I274">
        <f t="shared" si="39"/>
        <v>0.29700000000000004</v>
      </c>
      <c r="J274">
        <f t="shared" si="40"/>
        <v>196.77088961257687</v>
      </c>
      <c r="K274">
        <f t="shared" si="41"/>
        <v>-36888852.943220533</v>
      </c>
      <c r="L274">
        <f t="shared" si="44"/>
        <v>10572.45614933965</v>
      </c>
      <c r="M274">
        <f>2*$P$1*VLOOKUP(E273,Gearing!$B$3:$D$7,3)+B272</f>
        <v>10365.75459836164</v>
      </c>
      <c r="N274">
        <f>2*B273-B272+Misc!$B$6*$P$1^2</f>
        <v>10219.901540440758</v>
      </c>
    </row>
    <row r="275" spans="1:14" x14ac:dyDescent="0.25">
      <c r="A275">
        <f t="shared" si="38"/>
        <v>68</v>
      </c>
      <c r="B275">
        <f>MIN((-J274+SQRT(J274^2-4*I274*K274))/2/I274,2*$P$1*VLOOKUP(E274,Gearing!$B$3:$D$7,3,TRUE)+B273)</f>
        <v>10330.918364370711</v>
      </c>
      <c r="C275">
        <f t="shared" si="42"/>
        <v>152.64780487804819</v>
      </c>
      <c r="D275">
        <f t="shared" si="43"/>
        <v>2335.9419267341145</v>
      </c>
      <c r="E275">
        <f>MIN(VLOOKUP(C274+0.01,Gearing!$A$2:$G$7,2,TRUE)+1,5)</f>
        <v>5</v>
      </c>
      <c r="F275">
        <f>Misc!$B$4*Misc!$B$5/Misc!$B$2*VLOOKUP(E275,Gearing!$B$2:$G$7,5,FALSE)</f>
        <v>8966220.9668758679</v>
      </c>
      <c r="G275">
        <f t="shared" si="36"/>
        <v>6.4193350609755973</v>
      </c>
      <c r="H275">
        <f t="shared" si="37"/>
        <v>341.46341463414501</v>
      </c>
      <c r="I275">
        <f t="shared" si="39"/>
        <v>0.29700000000000004</v>
      </c>
      <c r="J275">
        <f t="shared" si="40"/>
        <v>130.74176857318525</v>
      </c>
      <c r="K275">
        <f t="shared" si="41"/>
        <v>-35071005.764690757</v>
      </c>
      <c r="L275">
        <f t="shared" si="44"/>
        <v>10818.382865306288</v>
      </c>
      <c r="M275">
        <f>2*$P$1*VLOOKUP(E274,Gearing!$B$3:$D$7,3)+B273</f>
        <v>10330.918364370711</v>
      </c>
      <c r="N275">
        <f>2*B274-B273+Misc!$B$6*$P$1^2</f>
        <v>10477.058047291594</v>
      </c>
    </row>
    <row r="276" spans="1:14" x14ac:dyDescent="0.25">
      <c r="A276">
        <f t="shared" si="38"/>
        <v>68.25</v>
      </c>
      <c r="B276">
        <f>MIN((-J275+SQRT(J275^2-4*I275*K275))/2/I275,2*$P$1*VLOOKUP(E275,Gearing!$B$3:$D$7,3,TRUE)+B274)</f>
        <v>10442.078500800664</v>
      </c>
      <c r="C276">
        <f t="shared" si="42"/>
        <v>152.64780487804819</v>
      </c>
      <c r="D276">
        <f t="shared" si="43"/>
        <v>-2335.9419267341145</v>
      </c>
      <c r="E276">
        <f>MIN(VLOOKUP(C275+0.01,Gearing!$A$2:$G$7,2,TRUE)+1,5)</f>
        <v>5</v>
      </c>
      <c r="F276">
        <f>Misc!$B$4*Misc!$B$5/Misc!$B$2*VLOOKUP(E276,Gearing!$B$2:$G$7,5,FALSE)</f>
        <v>8966220.9668758679</v>
      </c>
      <c r="G276">
        <f t="shared" si="36"/>
        <v>6.4884067674783417</v>
      </c>
      <c r="H276">
        <f t="shared" si="37"/>
        <v>341.46341463414501</v>
      </c>
      <c r="I276">
        <f t="shared" si="39"/>
        <v>0.29700000000000004</v>
      </c>
      <c r="J276">
        <f t="shared" si="40"/>
        <v>151.43449156379666</v>
      </c>
      <c r="K276">
        <f t="shared" si="41"/>
        <v>-36902141.139991365</v>
      </c>
      <c r="L276">
        <f t="shared" si="44"/>
        <v>10648.780051778676</v>
      </c>
      <c r="M276">
        <f>2*$P$1*VLOOKUP(E275,Gearing!$B$3:$D$7,3)+B274</f>
        <v>10442.078500800664</v>
      </c>
      <c r="N276">
        <f>2*B275-B274+Misc!$B$6*$P$1^2</f>
        <v>10296.225442879782</v>
      </c>
    </row>
    <row r="277" spans="1:14" x14ac:dyDescent="0.25">
      <c r="A277">
        <f t="shared" si="38"/>
        <v>68.5</v>
      </c>
      <c r="B277">
        <f>MIN((-J276+SQRT(J276^2-4*I276*K276))/2/I276,2*$P$1*VLOOKUP(E276,Gearing!$B$3:$D$7,3,TRUE)+B275)</f>
        <v>10407.242266809735</v>
      </c>
      <c r="C277">
        <f t="shared" si="42"/>
        <v>152.64780487804819</v>
      </c>
      <c r="D277">
        <f t="shared" si="43"/>
        <v>2335.9419267341145</v>
      </c>
      <c r="E277">
        <f>MIN(VLOOKUP(C276+0.01,Gearing!$A$2:$G$7,2,TRUE)+1,5)</f>
        <v>5</v>
      </c>
      <c r="F277">
        <f>Misc!$B$4*Misc!$B$5/Misc!$B$2*VLOOKUP(E277,Gearing!$B$2:$G$7,5,FALSE)</f>
        <v>8966220.9668758679</v>
      </c>
      <c r="G277">
        <f t="shared" si="36"/>
        <v>6.466760535230339</v>
      </c>
      <c r="H277">
        <f t="shared" si="37"/>
        <v>341.46341463414501</v>
      </c>
      <c r="I277">
        <f t="shared" si="39"/>
        <v>0.29700000000000004</v>
      </c>
      <c r="J277">
        <f t="shared" si="40"/>
        <v>85.405370524405043</v>
      </c>
      <c r="K277">
        <f t="shared" si="41"/>
        <v>-35079254.361269236</v>
      </c>
      <c r="L277">
        <f t="shared" si="44"/>
        <v>10894.706767745314</v>
      </c>
      <c r="M277">
        <f>2*$P$1*VLOOKUP(E276,Gearing!$B$3:$D$7,3)+B275</f>
        <v>10407.242266809735</v>
      </c>
      <c r="N277">
        <f>2*B276-B275+Misc!$B$6*$P$1^2</f>
        <v>10553.381949730618</v>
      </c>
    </row>
    <row r="278" spans="1:14" x14ac:dyDescent="0.25">
      <c r="A278">
        <f t="shared" si="38"/>
        <v>68.75</v>
      </c>
      <c r="B278">
        <f>MIN((-J277+SQRT(J277^2-4*I277*K277))/2/I277,2*$P$1*VLOOKUP(E277,Gearing!$B$3:$D$7,3,TRUE)+B276)</f>
        <v>10518.402403239688</v>
      </c>
      <c r="C278">
        <f t="shared" si="42"/>
        <v>152.64780487804819</v>
      </c>
      <c r="D278">
        <f t="shared" si="43"/>
        <v>-2335.9419267341145</v>
      </c>
      <c r="E278">
        <f>MIN(VLOOKUP(C277+0.01,Gearing!$A$2:$G$7,2,TRUE)+1,5)</f>
        <v>5</v>
      </c>
      <c r="F278">
        <f>Misc!$B$4*Misc!$B$5/Misc!$B$2*VLOOKUP(E278,Gearing!$B$2:$G$7,5,FALSE)</f>
        <v>8966220.9668758679</v>
      </c>
      <c r="G278">
        <f t="shared" si="36"/>
        <v>6.5358322417330843</v>
      </c>
      <c r="H278">
        <f t="shared" si="37"/>
        <v>341.46341463414501</v>
      </c>
      <c r="I278">
        <f t="shared" si="39"/>
        <v>0.29700000000000004</v>
      </c>
      <c r="J278">
        <f t="shared" si="40"/>
        <v>106.09809351501644</v>
      </c>
      <c r="K278">
        <f t="shared" si="41"/>
        <v>-36911969.085940577</v>
      </c>
      <c r="L278">
        <f t="shared" si="44"/>
        <v>10725.1039542177</v>
      </c>
      <c r="M278">
        <f>2*$P$1*VLOOKUP(E277,Gearing!$B$3:$D$7,3)+B276</f>
        <v>10518.402403239688</v>
      </c>
      <c r="N278">
        <f>2*B277-B276+Misc!$B$6*$P$1^2</f>
        <v>10372.549345318806</v>
      </c>
    </row>
    <row r="279" spans="1:14" x14ac:dyDescent="0.25">
      <c r="A279">
        <f t="shared" si="38"/>
        <v>69</v>
      </c>
      <c r="B279">
        <f>MIN((-J278+SQRT(J278^2-4*I278*K278))/2/I278,2*$P$1*VLOOKUP(E278,Gearing!$B$3:$D$7,3,TRUE)+B277)</f>
        <v>10483.566169248759</v>
      </c>
      <c r="C279">
        <f t="shared" si="42"/>
        <v>152.64780487804819</v>
      </c>
      <c r="D279">
        <f t="shared" si="43"/>
        <v>2335.9419267341145</v>
      </c>
      <c r="E279">
        <f>MIN(VLOOKUP(C278+0.01,Gearing!$A$2:$G$7,2,TRUE)+1,5)</f>
        <v>5</v>
      </c>
      <c r="F279">
        <f>Misc!$B$4*Misc!$B$5/Misc!$B$2*VLOOKUP(E279,Gearing!$B$2:$G$7,5,FALSE)</f>
        <v>8966220.9668758679</v>
      </c>
      <c r="G279">
        <f t="shared" si="36"/>
        <v>6.5141860094850816</v>
      </c>
      <c r="H279">
        <f t="shared" si="37"/>
        <v>341.46341463414501</v>
      </c>
      <c r="I279">
        <f t="shared" si="39"/>
        <v>0.29700000000000004</v>
      </c>
      <c r="J279">
        <f t="shared" si="40"/>
        <v>40.068972475623923</v>
      </c>
      <c r="K279">
        <f t="shared" si="41"/>
        <v>-35084042.707026102</v>
      </c>
      <c r="L279">
        <f t="shared" si="44"/>
        <v>10971.030670184338</v>
      </c>
      <c r="M279">
        <f>2*$P$1*VLOOKUP(E278,Gearing!$B$3:$D$7,3)+B277</f>
        <v>10483.566169248759</v>
      </c>
      <c r="N279">
        <f>2*B278-B277+Misc!$B$6*$P$1^2</f>
        <v>10629.705852169642</v>
      </c>
    </row>
    <row r="280" spans="1:14" x14ac:dyDescent="0.25">
      <c r="A280">
        <f t="shared" si="38"/>
        <v>69.25</v>
      </c>
      <c r="B280">
        <f>MIN((-J279+SQRT(J279^2-4*I279*K279))/2/I279,2*$P$1*VLOOKUP(E279,Gearing!$B$3:$D$7,3,TRUE)+B278)</f>
        <v>10594.726305678712</v>
      </c>
      <c r="C280">
        <f t="shared" si="42"/>
        <v>152.64780487804819</v>
      </c>
      <c r="D280">
        <f t="shared" si="43"/>
        <v>-2335.9419267341145</v>
      </c>
      <c r="E280">
        <f>MIN(VLOOKUP(C279+0.01,Gearing!$A$2:$G$7,2,TRUE)+1,5)</f>
        <v>5</v>
      </c>
      <c r="F280">
        <f>Misc!$B$4*Misc!$B$5/Misc!$B$2*VLOOKUP(E280,Gearing!$B$2:$G$7,5,FALSE)</f>
        <v>8966220.9668758679</v>
      </c>
      <c r="G280">
        <f t="shared" si="36"/>
        <v>6.5832577159878261</v>
      </c>
      <c r="H280">
        <f t="shared" si="37"/>
        <v>341.46341463414501</v>
      </c>
      <c r="I280">
        <f t="shared" si="39"/>
        <v>0.29700000000000004</v>
      </c>
      <c r="J280">
        <f t="shared" si="40"/>
        <v>60.761695466236233</v>
      </c>
      <c r="K280">
        <f t="shared" si="41"/>
        <v>-36918336.781068169</v>
      </c>
      <c r="L280">
        <f t="shared" si="44"/>
        <v>10801.427856656723</v>
      </c>
      <c r="M280">
        <f>2*$P$1*VLOOKUP(E279,Gearing!$B$3:$D$7,3)+B278</f>
        <v>10594.726305678712</v>
      </c>
      <c r="N280">
        <f>2*B279-B278+Misc!$B$6*$P$1^2</f>
        <v>10448.873247757831</v>
      </c>
    </row>
    <row r="281" spans="1:14" x14ac:dyDescent="0.25">
      <c r="A281">
        <f t="shared" si="38"/>
        <v>69.5</v>
      </c>
      <c r="B281">
        <f>MIN((-J280+SQRT(J280^2-4*I280*K280))/2/I280,2*$P$1*VLOOKUP(E280,Gearing!$B$3:$D$7,3,TRUE)+B279)</f>
        <v>10559.890071687783</v>
      </c>
      <c r="C281">
        <f t="shared" si="42"/>
        <v>152.64780487804819</v>
      </c>
      <c r="D281">
        <f t="shared" si="43"/>
        <v>2335.9419267341145</v>
      </c>
      <c r="E281">
        <f>MIN(VLOOKUP(C280+0.01,Gearing!$A$2:$G$7,2,TRUE)+1,5)</f>
        <v>5</v>
      </c>
      <c r="F281">
        <f>Misc!$B$4*Misc!$B$5/Misc!$B$2*VLOOKUP(E281,Gearing!$B$2:$G$7,5,FALSE)</f>
        <v>8966220.9668758679</v>
      </c>
      <c r="G281">
        <f t="shared" si="36"/>
        <v>6.5616114837398234</v>
      </c>
      <c r="H281">
        <f t="shared" si="37"/>
        <v>341.46341463414501</v>
      </c>
      <c r="I281">
        <f t="shared" si="39"/>
        <v>0.29700000000000004</v>
      </c>
      <c r="J281">
        <f t="shared" si="40"/>
        <v>-5.267425573156288</v>
      </c>
      <c r="K281">
        <f t="shared" si="41"/>
        <v>-35085370.801961355</v>
      </c>
      <c r="L281">
        <f t="shared" si="44"/>
        <v>11047.354572623361</v>
      </c>
      <c r="M281">
        <f>2*$P$1*VLOOKUP(E280,Gearing!$B$3:$D$7,3)+B279</f>
        <v>10559.890071687783</v>
      </c>
      <c r="N281">
        <f>2*B280-B279+Misc!$B$6*$P$1^2</f>
        <v>10706.029754608666</v>
      </c>
    </row>
    <row r="282" spans="1:14" x14ac:dyDescent="0.25">
      <c r="A282">
        <f t="shared" si="38"/>
        <v>69.75</v>
      </c>
      <c r="B282">
        <f>MIN((-J281+SQRT(J281^2-4*I281*K281))/2/I281,2*$P$1*VLOOKUP(E281,Gearing!$B$3:$D$7,3,TRUE)+B280)</f>
        <v>10671.050208117736</v>
      </c>
      <c r="C282">
        <f t="shared" si="42"/>
        <v>152.64780487804819</v>
      </c>
      <c r="D282">
        <f t="shared" si="43"/>
        <v>-2335.9419267341145</v>
      </c>
      <c r="E282">
        <f>MIN(VLOOKUP(C281+0.01,Gearing!$A$2:$G$7,2,TRUE)+1,5)</f>
        <v>5</v>
      </c>
      <c r="F282">
        <f>Misc!$B$4*Misc!$B$5/Misc!$B$2*VLOOKUP(E282,Gearing!$B$2:$G$7,5,FALSE)</f>
        <v>8966220.9668758679</v>
      </c>
      <c r="G282">
        <f t="shared" si="36"/>
        <v>6.6306831902425687</v>
      </c>
      <c r="H282">
        <f t="shared" si="37"/>
        <v>341.46341463414501</v>
      </c>
      <c r="I282">
        <f t="shared" si="39"/>
        <v>0.29700000000000004</v>
      </c>
      <c r="J282">
        <f t="shared" si="40"/>
        <v>15.425297417456022</v>
      </c>
      <c r="K282">
        <f t="shared" si="41"/>
        <v>-36921244.22537417</v>
      </c>
      <c r="L282">
        <f t="shared" si="44"/>
        <v>10877.751759095747</v>
      </c>
      <c r="M282">
        <f>2*$P$1*VLOOKUP(E281,Gearing!$B$3:$D$7,3)+B280</f>
        <v>10671.050208117736</v>
      </c>
      <c r="N282">
        <f>2*B281-B280+Misc!$B$6*$P$1^2</f>
        <v>10525.197150196855</v>
      </c>
    </row>
    <row r="283" spans="1:14" x14ac:dyDescent="0.25">
      <c r="A283">
        <f t="shared" si="38"/>
        <v>70</v>
      </c>
      <c r="B283">
        <f>MIN((-J282+SQRT(J282^2-4*I282*K282))/2/I282,2*$P$1*VLOOKUP(E282,Gearing!$B$3:$D$7,3,TRUE)+B281)</f>
        <v>10636.213974126807</v>
      </c>
      <c r="C283">
        <f t="shared" si="42"/>
        <v>152.64780487804819</v>
      </c>
      <c r="D283">
        <f t="shared" si="43"/>
        <v>2335.9419267341145</v>
      </c>
      <c r="E283">
        <f>MIN(VLOOKUP(C282+0.01,Gearing!$A$2:$G$7,2,TRUE)+1,5)</f>
        <v>5</v>
      </c>
      <c r="F283">
        <f>Misc!$B$4*Misc!$B$5/Misc!$B$2*VLOOKUP(E283,Gearing!$B$2:$G$7,5,FALSE)</f>
        <v>8966220.9668758679</v>
      </c>
      <c r="G283">
        <f t="shared" si="36"/>
        <v>6.6090369579945669</v>
      </c>
      <c r="H283">
        <f t="shared" si="37"/>
        <v>341.46341463414501</v>
      </c>
      <c r="I283">
        <f t="shared" si="39"/>
        <v>0.29700000000000004</v>
      </c>
      <c r="J283">
        <f t="shared" si="40"/>
        <v>-50.603823621936499</v>
      </c>
      <c r="K283">
        <f t="shared" si="41"/>
        <v>-35083238.646075003</v>
      </c>
      <c r="L283">
        <f t="shared" si="44"/>
        <v>11123.678475062385</v>
      </c>
      <c r="M283">
        <f>2*$P$1*VLOOKUP(E282,Gearing!$B$3:$D$7,3)+B281</f>
        <v>10636.213974126807</v>
      </c>
      <c r="N283">
        <f>2*B282-B281+Misc!$B$6*$P$1^2</f>
        <v>10782.35365704769</v>
      </c>
    </row>
    <row r="284" spans="1:14" x14ac:dyDescent="0.25">
      <c r="A284">
        <f t="shared" si="38"/>
        <v>70.25</v>
      </c>
      <c r="B284">
        <f>MIN((-J283+SQRT(J283^2-4*I283*K283))/2/I283,2*$P$1*VLOOKUP(E283,Gearing!$B$3:$D$7,3,TRUE)+B282)</f>
        <v>10747.374110556761</v>
      </c>
      <c r="C284">
        <f t="shared" si="42"/>
        <v>152.64780487804819</v>
      </c>
      <c r="D284">
        <f t="shared" si="43"/>
        <v>-2335.9419267341145</v>
      </c>
      <c r="E284">
        <f>MIN(VLOOKUP(C283+0.01,Gearing!$A$2:$G$7,2,TRUE)+1,5)</f>
        <v>5</v>
      </c>
      <c r="F284">
        <f>Misc!$B$4*Misc!$B$5/Misc!$B$2*VLOOKUP(E284,Gearing!$B$2:$G$7,5,FALSE)</f>
        <v>8966220.9668758679</v>
      </c>
      <c r="G284">
        <f t="shared" si="36"/>
        <v>6.6781086644973113</v>
      </c>
      <c r="H284">
        <f t="shared" si="37"/>
        <v>341.46341463414501</v>
      </c>
      <c r="I284">
        <f t="shared" si="39"/>
        <v>0.29700000000000004</v>
      </c>
      <c r="J284">
        <f t="shared" si="40"/>
        <v>-29.911100631324189</v>
      </c>
      <c r="K284">
        <f t="shared" si="41"/>
        <v>-36920691.418858536</v>
      </c>
      <c r="L284">
        <f t="shared" si="44"/>
        <v>10954.075661534773</v>
      </c>
      <c r="M284">
        <f>2*$P$1*VLOOKUP(E283,Gearing!$B$3:$D$7,3)+B282</f>
        <v>10747.374110556761</v>
      </c>
      <c r="N284">
        <f>2*B283-B282+Misc!$B$6*$P$1^2</f>
        <v>10601.521052635879</v>
      </c>
    </row>
    <row r="285" spans="1:14" x14ac:dyDescent="0.25">
      <c r="A285">
        <f t="shared" si="38"/>
        <v>70.5</v>
      </c>
      <c r="B285">
        <f>MIN((-J284+SQRT(J284^2-4*I284*K284))/2/I284,2*$P$1*VLOOKUP(E284,Gearing!$B$3:$D$7,3,TRUE)+B283)</f>
        <v>10712.537876565832</v>
      </c>
      <c r="C285">
        <f t="shared" si="42"/>
        <v>152.64780487804819</v>
      </c>
      <c r="D285">
        <f t="shared" si="43"/>
        <v>2335.9419267341145</v>
      </c>
      <c r="E285">
        <f>MIN(VLOOKUP(C284+0.01,Gearing!$A$2:$G$7,2,TRUE)+1,5)</f>
        <v>5</v>
      </c>
      <c r="F285">
        <f>Misc!$B$4*Misc!$B$5/Misc!$B$2*VLOOKUP(E285,Gearing!$B$2:$G$7,5,FALSE)</f>
        <v>8966220.9668758679</v>
      </c>
      <c r="G285">
        <f t="shared" si="36"/>
        <v>6.6564624322493087</v>
      </c>
      <c r="H285">
        <f t="shared" si="37"/>
        <v>341.46341463414501</v>
      </c>
      <c r="I285">
        <f t="shared" si="39"/>
        <v>0.29700000000000004</v>
      </c>
      <c r="J285">
        <f t="shared" si="40"/>
        <v>-95.94022167071671</v>
      </c>
      <c r="K285">
        <f t="shared" si="41"/>
        <v>-35077646.239367038</v>
      </c>
      <c r="L285">
        <f t="shared" si="44"/>
        <v>11200.002377501409</v>
      </c>
      <c r="M285">
        <f>2*$P$1*VLOOKUP(E284,Gearing!$B$3:$D$7,3)+B283</f>
        <v>10712.537876565832</v>
      </c>
      <c r="N285">
        <f>2*B284-B283+Misc!$B$6*$P$1^2</f>
        <v>10858.677559486714</v>
      </c>
    </row>
    <row r="286" spans="1:14" x14ac:dyDescent="0.25">
      <c r="A286">
        <f t="shared" si="38"/>
        <v>70.75</v>
      </c>
      <c r="B286">
        <f>MIN((-J285+SQRT(J285^2-4*I285*K285))/2/I285,2*$P$1*VLOOKUP(E285,Gearing!$B$3:$D$7,3,TRUE)+B284)</f>
        <v>10823.698012995785</v>
      </c>
      <c r="C286">
        <f t="shared" si="42"/>
        <v>152.64780487804819</v>
      </c>
      <c r="D286">
        <f t="shared" si="43"/>
        <v>-2335.9419267341145</v>
      </c>
      <c r="E286">
        <f>MIN(VLOOKUP(C285+0.01,Gearing!$A$2:$G$7,2,TRUE)+1,5)</f>
        <v>5</v>
      </c>
      <c r="F286">
        <f>Misc!$B$4*Misc!$B$5/Misc!$B$2*VLOOKUP(E286,Gearing!$B$2:$G$7,5,FALSE)</f>
        <v>8966220.9668758679</v>
      </c>
      <c r="G286">
        <f t="shared" si="36"/>
        <v>6.7255341387520531</v>
      </c>
      <c r="H286">
        <f t="shared" si="37"/>
        <v>341.46341463414501</v>
      </c>
      <c r="I286">
        <f t="shared" si="39"/>
        <v>0.29700000000000004</v>
      </c>
      <c r="J286">
        <f t="shared" si="40"/>
        <v>-75.2474986801044</v>
      </c>
      <c r="K286">
        <f t="shared" si="41"/>
        <v>-36916678.361521311</v>
      </c>
      <c r="L286">
        <f t="shared" si="44"/>
        <v>11030.399563973795</v>
      </c>
      <c r="M286">
        <f>2*$P$1*VLOOKUP(E285,Gearing!$B$3:$D$7,3)+B284</f>
        <v>10823.698012995785</v>
      </c>
      <c r="N286">
        <f>2*B285-B284+Misc!$B$6*$P$1^2</f>
        <v>10677.844955074903</v>
      </c>
    </row>
    <row r="287" spans="1:14" x14ac:dyDescent="0.25">
      <c r="A287">
        <f t="shared" si="38"/>
        <v>71</v>
      </c>
      <c r="B287">
        <f>MIN((-J286+SQRT(J286^2-4*I286*K286))/2/I286,2*$P$1*VLOOKUP(E286,Gearing!$B$3:$D$7,3,TRUE)+B285)</f>
        <v>10788.861779004856</v>
      </c>
      <c r="C287">
        <f t="shared" si="42"/>
        <v>152.64780487804819</v>
      </c>
      <c r="D287">
        <f t="shared" si="43"/>
        <v>2335.9419267341145</v>
      </c>
      <c r="E287">
        <f>MIN(VLOOKUP(C286+0.01,Gearing!$A$2:$G$7,2,TRUE)+1,5)</f>
        <v>5</v>
      </c>
      <c r="F287">
        <f>Misc!$B$4*Misc!$B$5/Misc!$B$2*VLOOKUP(E287,Gearing!$B$2:$G$7,5,FALSE)</f>
        <v>8966220.9668758679</v>
      </c>
      <c r="G287">
        <f t="shared" si="36"/>
        <v>6.7038879065040513</v>
      </c>
      <c r="H287">
        <f t="shared" si="37"/>
        <v>341.46341463414501</v>
      </c>
      <c r="I287">
        <f t="shared" si="39"/>
        <v>0.29700000000000004</v>
      </c>
      <c r="J287">
        <f t="shared" si="40"/>
        <v>-141.27661971949692</v>
      </c>
      <c r="K287">
        <f t="shared" si="41"/>
        <v>-35068593.581837453</v>
      </c>
      <c r="L287">
        <f t="shared" si="44"/>
        <v>11276.326279940433</v>
      </c>
      <c r="M287">
        <f>2*$P$1*VLOOKUP(E286,Gearing!$B$3:$D$7,3)+B285</f>
        <v>10788.861779004856</v>
      </c>
      <c r="N287">
        <f>2*B286-B285+Misc!$B$6*$P$1^2</f>
        <v>10935.001461925738</v>
      </c>
    </row>
    <row r="288" spans="1:14" x14ac:dyDescent="0.25">
      <c r="A288">
        <f t="shared" si="38"/>
        <v>71.25</v>
      </c>
      <c r="B288">
        <f>MIN((-J287+SQRT(J287^2-4*I287*K287))/2/I287,2*$P$1*VLOOKUP(E287,Gearing!$B$3:$D$7,3,TRUE)+B286)</f>
        <v>10900.021915434809</v>
      </c>
      <c r="C288">
        <f t="shared" si="42"/>
        <v>152.64780487804819</v>
      </c>
      <c r="D288">
        <f t="shared" si="43"/>
        <v>-2335.9419267341145</v>
      </c>
      <c r="E288">
        <f>MIN(VLOOKUP(C287+0.01,Gearing!$A$2:$G$7,2,TRUE)+1,5)</f>
        <v>5</v>
      </c>
      <c r="F288">
        <f>Misc!$B$4*Misc!$B$5/Misc!$B$2*VLOOKUP(E288,Gearing!$B$2:$G$7,5,FALSE)</f>
        <v>8966220.9668758679</v>
      </c>
      <c r="G288">
        <f t="shared" si="36"/>
        <v>6.7729596130067966</v>
      </c>
      <c r="H288">
        <f t="shared" si="37"/>
        <v>341.46341463414501</v>
      </c>
      <c r="I288">
        <f t="shared" si="39"/>
        <v>0.29700000000000004</v>
      </c>
      <c r="J288">
        <f t="shared" si="40"/>
        <v>-120.58389672888552</v>
      </c>
      <c r="K288">
        <f t="shared" si="41"/>
        <v>-36909205.053362451</v>
      </c>
      <c r="L288">
        <f t="shared" si="44"/>
        <v>11106.723466412819</v>
      </c>
      <c r="M288">
        <f>2*$P$1*VLOOKUP(E287,Gearing!$B$3:$D$7,3)+B286</f>
        <v>10900.021915434809</v>
      </c>
      <c r="N288">
        <f>2*B287-B286+Misc!$B$6*$P$1^2</f>
        <v>10754.168857513927</v>
      </c>
    </row>
    <row r="289" spans="1:14" x14ac:dyDescent="0.25">
      <c r="A289">
        <f t="shared" si="38"/>
        <v>71.5</v>
      </c>
      <c r="B289">
        <f>MIN((-J288+SQRT(J288^2-4*I288*K288))/2/I288,2*$P$1*VLOOKUP(E288,Gearing!$B$3:$D$7,3,TRUE)+B287)</f>
        <v>10865.18568144388</v>
      </c>
      <c r="C289">
        <f t="shared" si="42"/>
        <v>152.64780487804819</v>
      </c>
      <c r="D289">
        <f t="shared" si="43"/>
        <v>2335.9419267341145</v>
      </c>
      <c r="E289">
        <f>MIN(VLOOKUP(C288+0.01,Gearing!$A$2:$G$7,2,TRUE)+1,5)</f>
        <v>5</v>
      </c>
      <c r="F289">
        <f>Misc!$B$4*Misc!$B$5/Misc!$B$2*VLOOKUP(E289,Gearing!$B$2:$G$7,5,FALSE)</f>
        <v>8966220.9668758679</v>
      </c>
      <c r="G289">
        <f t="shared" si="36"/>
        <v>6.7513133807587931</v>
      </c>
      <c r="H289">
        <f t="shared" si="37"/>
        <v>341.46341463414501</v>
      </c>
      <c r="I289">
        <f t="shared" si="39"/>
        <v>0.29700000000000004</v>
      </c>
      <c r="J289">
        <f t="shared" si="40"/>
        <v>-186.61301776827713</v>
      </c>
      <c r="K289">
        <f t="shared" si="41"/>
        <v>-35056080.67348627</v>
      </c>
      <c r="L289">
        <f t="shared" si="44"/>
        <v>11352.650182379455</v>
      </c>
      <c r="M289">
        <f>2*$P$1*VLOOKUP(E288,Gearing!$B$3:$D$7,3)+B287</f>
        <v>10865.18568144388</v>
      </c>
      <c r="N289">
        <f>2*B288-B287+Misc!$B$6*$P$1^2</f>
        <v>11011.325364364762</v>
      </c>
    </row>
    <row r="290" spans="1:14" x14ac:dyDescent="0.25">
      <c r="A290">
        <f t="shared" si="38"/>
        <v>71.75</v>
      </c>
      <c r="B290">
        <f>MIN((-J289+SQRT(J289^2-4*I289*K289))/2/I289,2*$P$1*VLOOKUP(E289,Gearing!$B$3:$D$7,3,TRUE)+B288)</f>
        <v>10976.345817873833</v>
      </c>
      <c r="C290">
        <f t="shared" si="42"/>
        <v>152.64780487804819</v>
      </c>
      <c r="D290">
        <f t="shared" si="43"/>
        <v>-2335.9419267341145</v>
      </c>
      <c r="E290">
        <f>MIN(VLOOKUP(C289+0.01,Gearing!$A$2:$G$7,2,TRUE)+1,5)</f>
        <v>5</v>
      </c>
      <c r="F290">
        <f>Misc!$B$4*Misc!$B$5/Misc!$B$2*VLOOKUP(E290,Gearing!$B$2:$G$7,5,FALSE)</f>
        <v>8966220.9668758679</v>
      </c>
      <c r="G290">
        <f t="shared" si="36"/>
        <v>6.8203850872615384</v>
      </c>
      <c r="H290">
        <f t="shared" si="37"/>
        <v>341.46341463414501</v>
      </c>
      <c r="I290">
        <f t="shared" si="39"/>
        <v>0.29700000000000004</v>
      </c>
      <c r="J290">
        <f t="shared" si="40"/>
        <v>-165.92029477766573</v>
      </c>
      <c r="K290">
        <f t="shared" si="41"/>
        <v>-36898271.494381994</v>
      </c>
      <c r="L290">
        <f t="shared" si="44"/>
        <v>11183.047368851845</v>
      </c>
      <c r="M290">
        <f>2*$P$1*VLOOKUP(E289,Gearing!$B$3:$D$7,3)+B288</f>
        <v>10976.345817873833</v>
      </c>
      <c r="N290">
        <f>2*B289-B288+Misc!$B$6*$P$1^2</f>
        <v>10830.492759952951</v>
      </c>
    </row>
    <row r="291" spans="1:14" x14ac:dyDescent="0.25">
      <c r="A291">
        <f t="shared" si="38"/>
        <v>72</v>
      </c>
      <c r="B291">
        <f>MIN((-J290+SQRT(J290^2-4*I290*K290))/2/I290,2*$P$1*VLOOKUP(E290,Gearing!$B$3:$D$7,3,TRUE)+B289)</f>
        <v>10941.509583882904</v>
      </c>
      <c r="C291">
        <f t="shared" si="42"/>
        <v>152.64780487804819</v>
      </c>
      <c r="D291">
        <f t="shared" si="43"/>
        <v>2335.9419267341145</v>
      </c>
      <c r="E291">
        <f>MIN(VLOOKUP(C290+0.01,Gearing!$A$2:$G$7,2,TRUE)+1,5)</f>
        <v>5</v>
      </c>
      <c r="F291">
        <f>Misc!$B$4*Misc!$B$5/Misc!$B$2*VLOOKUP(E291,Gearing!$B$2:$G$7,5,FALSE)</f>
        <v>8966220.9668758679</v>
      </c>
      <c r="G291">
        <f t="shared" si="36"/>
        <v>6.7987388550135357</v>
      </c>
      <c r="H291">
        <f t="shared" si="37"/>
        <v>341.46341463414501</v>
      </c>
      <c r="I291">
        <f t="shared" si="39"/>
        <v>0.29700000000000004</v>
      </c>
      <c r="J291">
        <f t="shared" si="40"/>
        <v>-231.94941581705734</v>
      </c>
      <c r="K291">
        <f t="shared" si="41"/>
        <v>-35040107.514313452</v>
      </c>
      <c r="L291">
        <f t="shared" si="44"/>
        <v>11428.974084818481</v>
      </c>
      <c r="M291">
        <f>2*$P$1*VLOOKUP(E290,Gearing!$B$3:$D$7,3)+B289</f>
        <v>10941.509583882904</v>
      </c>
      <c r="N291">
        <f>2*B290-B289+Misc!$B$6*$P$1^2</f>
        <v>11087.649266803786</v>
      </c>
    </row>
    <row r="292" spans="1:14" x14ac:dyDescent="0.25">
      <c r="A292">
        <f t="shared" si="38"/>
        <v>72.25</v>
      </c>
      <c r="B292">
        <f>MIN((-J291+SQRT(J291^2-4*I291*K291))/2/I291,2*$P$1*VLOOKUP(E291,Gearing!$B$3:$D$7,3,TRUE)+B290)</f>
        <v>11052.669720312857</v>
      </c>
      <c r="C292">
        <f t="shared" si="42"/>
        <v>152.64780487804819</v>
      </c>
      <c r="D292">
        <f t="shared" si="43"/>
        <v>-2335.9419267341145</v>
      </c>
      <c r="E292">
        <f>MIN(VLOOKUP(C291+0.01,Gearing!$A$2:$G$7,2,TRUE)+1,5)</f>
        <v>5</v>
      </c>
      <c r="F292">
        <f>Misc!$B$4*Misc!$B$5/Misc!$B$2*VLOOKUP(E292,Gearing!$B$2:$G$7,5,FALSE)</f>
        <v>8966220.9668758679</v>
      </c>
      <c r="G292">
        <f t="shared" si="36"/>
        <v>6.8678105615162801</v>
      </c>
      <c r="H292">
        <f t="shared" si="37"/>
        <v>341.46341463414501</v>
      </c>
      <c r="I292">
        <f t="shared" si="39"/>
        <v>0.29700000000000004</v>
      </c>
      <c r="J292">
        <f t="shared" si="40"/>
        <v>-211.25669282644594</v>
      </c>
      <c r="K292">
        <f t="shared" si="41"/>
        <v>-36883877.684579931</v>
      </c>
      <c r="L292">
        <f t="shared" si="44"/>
        <v>11259.371271290867</v>
      </c>
      <c r="M292">
        <f>2*$P$1*VLOOKUP(E291,Gearing!$B$3:$D$7,3)+B290</f>
        <v>11052.669720312857</v>
      </c>
      <c r="N292">
        <f>2*B291-B290+Misc!$B$6*$P$1^2</f>
        <v>10906.816662391975</v>
      </c>
    </row>
    <row r="293" spans="1:14" x14ac:dyDescent="0.25">
      <c r="A293">
        <f t="shared" si="38"/>
        <v>72.5</v>
      </c>
      <c r="B293">
        <f>MIN((-J292+SQRT(J292^2-4*I292*K292))/2/I292,2*$P$1*VLOOKUP(E292,Gearing!$B$3:$D$7,3,TRUE)+B291)</f>
        <v>11017.833486321928</v>
      </c>
      <c r="C293">
        <f t="shared" si="42"/>
        <v>152.64780487804819</v>
      </c>
      <c r="D293">
        <f t="shared" si="43"/>
        <v>2335.9419267341145</v>
      </c>
      <c r="E293">
        <f>MIN(VLOOKUP(C292+0.01,Gearing!$A$2:$G$7,2,TRUE)+1,5)</f>
        <v>5</v>
      </c>
      <c r="F293">
        <f>Misc!$B$4*Misc!$B$5/Misc!$B$2*VLOOKUP(E293,Gearing!$B$2:$G$7,5,FALSE)</f>
        <v>8966220.9668758679</v>
      </c>
      <c r="G293">
        <f t="shared" si="36"/>
        <v>6.8461643292682783</v>
      </c>
      <c r="H293">
        <f t="shared" si="37"/>
        <v>341.46341463414501</v>
      </c>
      <c r="I293">
        <f t="shared" si="39"/>
        <v>0.29700000000000004</v>
      </c>
      <c r="J293">
        <f t="shared" si="40"/>
        <v>-277.28581386583755</v>
      </c>
      <c r="K293">
        <f t="shared" si="41"/>
        <v>-35020674.104319043</v>
      </c>
      <c r="L293">
        <f t="shared" si="44"/>
        <v>11505.297987257507</v>
      </c>
      <c r="M293">
        <f>2*$P$1*VLOOKUP(E292,Gearing!$B$3:$D$7,3)+B291</f>
        <v>11017.833486321928</v>
      </c>
      <c r="N293">
        <f>2*B292-B291+Misc!$B$6*$P$1^2</f>
        <v>11163.97316924281</v>
      </c>
    </row>
    <row r="294" spans="1:14" x14ac:dyDescent="0.25">
      <c r="A294">
        <f t="shared" si="38"/>
        <v>72.75</v>
      </c>
      <c r="B294">
        <f>MIN((-J293+SQRT(J293^2-4*I293*K293))/2/I293,2*$P$1*VLOOKUP(E293,Gearing!$B$3:$D$7,3,TRUE)+B292)</f>
        <v>11128.993622751881</v>
      </c>
      <c r="C294">
        <f t="shared" si="42"/>
        <v>152.64780487804819</v>
      </c>
      <c r="D294">
        <f t="shared" si="43"/>
        <v>-2335.9419267341145</v>
      </c>
      <c r="E294">
        <f>MIN(VLOOKUP(C293+0.01,Gearing!$A$2:$G$7,2,TRUE)+1,5)</f>
        <v>5</v>
      </c>
      <c r="F294">
        <f>Misc!$B$4*Misc!$B$5/Misc!$B$2*VLOOKUP(E294,Gearing!$B$2:$G$7,5,FALSE)</f>
        <v>8966220.9668758679</v>
      </c>
      <c r="G294">
        <f t="shared" si="36"/>
        <v>6.9152360357710227</v>
      </c>
      <c r="H294">
        <f t="shared" si="37"/>
        <v>341.46341463414501</v>
      </c>
      <c r="I294">
        <f t="shared" si="39"/>
        <v>0.29700000000000004</v>
      </c>
      <c r="J294">
        <f t="shared" si="40"/>
        <v>-256.59309087522615</v>
      </c>
      <c r="K294">
        <f t="shared" si="41"/>
        <v>-36866023.623956241</v>
      </c>
      <c r="L294">
        <f t="shared" si="44"/>
        <v>11335.695173729893</v>
      </c>
      <c r="M294">
        <f>2*$P$1*VLOOKUP(E293,Gearing!$B$3:$D$7,3)+B292</f>
        <v>11128.993622751881</v>
      </c>
      <c r="N294">
        <f>2*B293-B292+Misc!$B$6*$P$1^2</f>
        <v>10983.140564830999</v>
      </c>
    </row>
    <row r="295" spans="1:14" x14ac:dyDescent="0.25">
      <c r="A295">
        <f t="shared" si="38"/>
        <v>73</v>
      </c>
      <c r="B295">
        <f>MIN((-J294+SQRT(J294^2-4*I294*K294))/2/I294,2*$P$1*VLOOKUP(E294,Gearing!$B$3:$D$7,3,TRUE)+B293)</f>
        <v>11094.157388760952</v>
      </c>
      <c r="C295">
        <f t="shared" si="42"/>
        <v>152.64780487804819</v>
      </c>
      <c r="D295">
        <f t="shared" si="43"/>
        <v>2335.9419267341145</v>
      </c>
      <c r="E295">
        <f>MIN(VLOOKUP(C294+0.01,Gearing!$A$2:$G$7,2,TRUE)+1,5)</f>
        <v>5</v>
      </c>
      <c r="F295">
        <f>Misc!$B$4*Misc!$B$5/Misc!$B$2*VLOOKUP(E295,Gearing!$B$2:$G$7,5,FALSE)</f>
        <v>8966220.9668758679</v>
      </c>
      <c r="G295">
        <f t="shared" si="36"/>
        <v>6.8935898035230201</v>
      </c>
      <c r="H295">
        <f t="shared" si="37"/>
        <v>341.46341463414501</v>
      </c>
      <c r="I295">
        <f t="shared" si="39"/>
        <v>0.29700000000000004</v>
      </c>
      <c r="J295">
        <f t="shared" si="40"/>
        <v>-322.62221191461867</v>
      </c>
      <c r="K295">
        <f t="shared" si="41"/>
        <v>-34997780.443503007</v>
      </c>
      <c r="L295">
        <f t="shared" si="44"/>
        <v>11581.621889696529</v>
      </c>
      <c r="M295">
        <f>2*$P$1*VLOOKUP(E294,Gearing!$B$3:$D$7,3)+B293</f>
        <v>11094.157388760952</v>
      </c>
      <c r="N295">
        <f>2*B294-B293+Misc!$B$6*$P$1^2</f>
        <v>11240.297071681834</v>
      </c>
    </row>
    <row r="296" spans="1:14" x14ac:dyDescent="0.25">
      <c r="A296">
        <f t="shared" si="38"/>
        <v>73.25</v>
      </c>
      <c r="B296">
        <f>MIN((-J295+SQRT(J295^2-4*I295*K295))/2/I295,2*$P$1*VLOOKUP(E295,Gearing!$B$3:$D$7,3,TRUE)+B294)</f>
        <v>11205.317525190905</v>
      </c>
      <c r="C296">
        <f t="shared" si="42"/>
        <v>152.64780487804819</v>
      </c>
      <c r="D296">
        <f t="shared" si="43"/>
        <v>-2335.9419267341145</v>
      </c>
      <c r="E296">
        <f>MIN(VLOOKUP(C295+0.01,Gearing!$A$2:$G$7,2,TRUE)+1,5)</f>
        <v>5</v>
      </c>
      <c r="F296">
        <f>Misc!$B$4*Misc!$B$5/Misc!$B$2*VLOOKUP(E296,Gearing!$B$2:$G$7,5,FALSE)</f>
        <v>8966220.9668758679</v>
      </c>
      <c r="G296">
        <f t="shared" si="36"/>
        <v>6.9626615100257654</v>
      </c>
      <c r="H296">
        <f t="shared" si="37"/>
        <v>341.46341463414501</v>
      </c>
      <c r="I296">
        <f t="shared" si="39"/>
        <v>0.29700000000000004</v>
      </c>
      <c r="J296">
        <f t="shared" si="40"/>
        <v>-301.92948892400636</v>
      </c>
      <c r="K296">
        <f t="shared" si="41"/>
        <v>-36844709.312510952</v>
      </c>
      <c r="L296">
        <f t="shared" si="44"/>
        <v>11412.019076168917</v>
      </c>
      <c r="M296">
        <f>2*$P$1*VLOOKUP(E295,Gearing!$B$3:$D$7,3)+B294</f>
        <v>11205.317525190905</v>
      </c>
      <c r="N296">
        <f>2*B295-B294+Misc!$B$6*$P$1^2</f>
        <v>11059.464467270023</v>
      </c>
    </row>
    <row r="297" spans="1:14" x14ac:dyDescent="0.25">
      <c r="A297">
        <f t="shared" si="38"/>
        <v>73.5</v>
      </c>
      <c r="B297">
        <f>MIN((-J296+SQRT(J296^2-4*I296*K296))/2/I296,2*$P$1*VLOOKUP(E296,Gearing!$B$3:$D$7,3,TRUE)+B295)</f>
        <v>11170.481291199976</v>
      </c>
      <c r="C297">
        <f t="shared" si="42"/>
        <v>152.64780487804819</v>
      </c>
      <c r="D297">
        <f t="shared" si="43"/>
        <v>2335.9419267341145</v>
      </c>
      <c r="E297">
        <f>MIN(VLOOKUP(C296+0.01,Gearing!$A$2:$G$7,2,TRUE)+1,5)</f>
        <v>5</v>
      </c>
      <c r="F297">
        <f>Misc!$B$4*Misc!$B$5/Misc!$B$2*VLOOKUP(E297,Gearing!$B$2:$G$7,5,FALSE)</f>
        <v>8966220.9668758679</v>
      </c>
      <c r="G297">
        <f t="shared" si="36"/>
        <v>6.9410152777777636</v>
      </c>
      <c r="H297">
        <f t="shared" si="37"/>
        <v>341.46341463414501</v>
      </c>
      <c r="I297">
        <f t="shared" si="39"/>
        <v>0.29700000000000004</v>
      </c>
      <c r="J297">
        <f t="shared" si="40"/>
        <v>-367.95860996339889</v>
      </c>
      <c r="K297">
        <f t="shared" si="41"/>
        <v>-34971426.531865373</v>
      </c>
      <c r="L297">
        <f t="shared" si="44"/>
        <v>11657.945792135553</v>
      </c>
      <c r="M297">
        <f>2*$P$1*VLOOKUP(E296,Gearing!$B$3:$D$7,3)+B295</f>
        <v>11170.481291199976</v>
      </c>
      <c r="N297">
        <f>2*B296-B295+Misc!$B$6*$P$1^2</f>
        <v>11316.620974120859</v>
      </c>
    </row>
    <row r="298" spans="1:14" x14ac:dyDescent="0.25">
      <c r="A298">
        <f t="shared" si="38"/>
        <v>73.75</v>
      </c>
      <c r="B298">
        <f>MIN((-J297+SQRT(J297^2-4*I297*K297))/2/I297,2*$P$1*VLOOKUP(E297,Gearing!$B$3:$D$7,3,TRUE)+B296)</f>
        <v>11281.641427629929</v>
      </c>
      <c r="C298">
        <f t="shared" si="42"/>
        <v>152.64780487804819</v>
      </c>
      <c r="D298">
        <f t="shared" si="43"/>
        <v>-2335.9419267341145</v>
      </c>
      <c r="E298">
        <f>MIN(VLOOKUP(C297+0.01,Gearing!$A$2:$G$7,2,TRUE)+1,5)</f>
        <v>5</v>
      </c>
      <c r="F298">
        <f>Misc!$B$4*Misc!$B$5/Misc!$B$2*VLOOKUP(E298,Gearing!$B$2:$G$7,5,FALSE)</f>
        <v>8966220.9668758679</v>
      </c>
      <c r="G298">
        <f t="shared" si="36"/>
        <v>7.010086984280508</v>
      </c>
      <c r="H298">
        <f t="shared" si="37"/>
        <v>341.46341463414501</v>
      </c>
      <c r="I298">
        <f t="shared" si="39"/>
        <v>0.29700000000000004</v>
      </c>
      <c r="J298">
        <f t="shared" si="40"/>
        <v>-347.26588697278657</v>
      </c>
      <c r="K298">
        <f t="shared" si="41"/>
        <v>-36819934.750244044</v>
      </c>
      <c r="L298">
        <f t="shared" si="44"/>
        <v>11488.34297860794</v>
      </c>
      <c r="M298">
        <f>2*$P$1*VLOOKUP(E297,Gearing!$B$3:$D$7,3)+B296</f>
        <v>11281.641427629929</v>
      </c>
      <c r="N298">
        <f>2*B297-B296+Misc!$B$6*$P$1^2</f>
        <v>11135.788369709047</v>
      </c>
    </row>
    <row r="299" spans="1:14" x14ac:dyDescent="0.25">
      <c r="A299">
        <f t="shared" si="38"/>
        <v>74</v>
      </c>
      <c r="B299">
        <f>MIN((-J298+SQRT(J298^2-4*I298*K298))/2/I298,2*$P$1*VLOOKUP(E298,Gearing!$B$3:$D$7,3,TRUE)+B297)</f>
        <v>11246.805193639</v>
      </c>
      <c r="C299">
        <f t="shared" si="42"/>
        <v>152.64780487804819</v>
      </c>
      <c r="D299">
        <f t="shared" si="43"/>
        <v>2335.9419267341145</v>
      </c>
      <c r="E299">
        <f>MIN(VLOOKUP(C298+0.01,Gearing!$A$2:$G$7,2,TRUE)+1,5)</f>
        <v>5</v>
      </c>
      <c r="F299">
        <f>Misc!$B$4*Misc!$B$5/Misc!$B$2*VLOOKUP(E299,Gearing!$B$2:$G$7,5,FALSE)</f>
        <v>8966220.9668758679</v>
      </c>
      <c r="G299">
        <f t="shared" si="36"/>
        <v>6.9884407520325054</v>
      </c>
      <c r="H299">
        <f t="shared" si="37"/>
        <v>341.46341463414501</v>
      </c>
      <c r="I299">
        <f t="shared" si="39"/>
        <v>0.29700000000000004</v>
      </c>
      <c r="J299">
        <f t="shared" si="40"/>
        <v>-413.2950080121791</v>
      </c>
      <c r="K299">
        <f t="shared" si="41"/>
        <v>-34941612.369406126</v>
      </c>
      <c r="L299">
        <f t="shared" si="44"/>
        <v>11734.269694574577</v>
      </c>
      <c r="M299">
        <f>2*$P$1*VLOOKUP(E298,Gearing!$B$3:$D$7,3)+B297</f>
        <v>11246.805193639</v>
      </c>
      <c r="N299">
        <f>2*B298-B297+Misc!$B$6*$P$1^2</f>
        <v>11392.944876559883</v>
      </c>
    </row>
    <row r="300" spans="1:14" x14ac:dyDescent="0.25">
      <c r="A300">
        <f t="shared" si="38"/>
        <v>74.25</v>
      </c>
      <c r="B300">
        <f>MIN((-J299+SQRT(J299^2-4*I299*K299))/2/I299,2*$P$1*VLOOKUP(E299,Gearing!$B$3:$D$7,3,TRUE)+B298)</f>
        <v>11357.965330068953</v>
      </c>
      <c r="C300">
        <f t="shared" si="42"/>
        <v>152.64780487804819</v>
      </c>
      <c r="D300">
        <f t="shared" si="43"/>
        <v>-2335.9419267341145</v>
      </c>
      <c r="E300">
        <f>MIN(VLOOKUP(C299+0.01,Gearing!$A$2:$G$7,2,TRUE)+1,5)</f>
        <v>5</v>
      </c>
      <c r="F300">
        <f>Misc!$B$4*Misc!$B$5/Misc!$B$2*VLOOKUP(E300,Gearing!$B$2:$G$7,5,FALSE)</f>
        <v>8966220.9668758679</v>
      </c>
      <c r="G300">
        <f t="shared" si="36"/>
        <v>7.0575124585352498</v>
      </c>
      <c r="H300">
        <f t="shared" si="37"/>
        <v>341.46341463414501</v>
      </c>
      <c r="I300">
        <f t="shared" si="39"/>
        <v>0.29700000000000004</v>
      </c>
      <c r="J300">
        <f t="shared" si="40"/>
        <v>-392.60228502156679</v>
      </c>
      <c r="K300">
        <f t="shared" si="41"/>
        <v>-36791699.93715553</v>
      </c>
      <c r="L300">
        <f t="shared" si="44"/>
        <v>11564.666881046965</v>
      </c>
      <c r="M300">
        <f>2*$P$1*VLOOKUP(E299,Gearing!$B$3:$D$7,3)+B298</f>
        <v>11357.965330068953</v>
      </c>
      <c r="N300">
        <f>2*B299-B298+Misc!$B$6*$P$1^2</f>
        <v>11212.112272148071</v>
      </c>
    </row>
    <row r="301" spans="1:14" x14ac:dyDescent="0.25">
      <c r="A301">
        <f t="shared" si="38"/>
        <v>74.5</v>
      </c>
      <c r="B301">
        <f>MIN((-J300+SQRT(J300^2-4*I300*K300))/2/I300,2*$P$1*VLOOKUP(E300,Gearing!$B$3:$D$7,3,TRUE)+B299)</f>
        <v>11323.129096078024</v>
      </c>
      <c r="C301">
        <f t="shared" si="42"/>
        <v>152.64780487804819</v>
      </c>
      <c r="D301">
        <f t="shared" si="43"/>
        <v>2335.9419267341145</v>
      </c>
      <c r="E301">
        <f>MIN(VLOOKUP(C300+0.01,Gearing!$A$2:$G$7,2,TRUE)+1,5)</f>
        <v>5</v>
      </c>
      <c r="F301">
        <f>Misc!$B$4*Misc!$B$5/Misc!$B$2*VLOOKUP(E301,Gearing!$B$2:$G$7,5,FALSE)</f>
        <v>8966220.9668758679</v>
      </c>
      <c r="G301">
        <f t="shared" si="36"/>
        <v>7.035866226287248</v>
      </c>
      <c r="H301">
        <f t="shared" si="37"/>
        <v>341.46341463414501</v>
      </c>
      <c r="I301">
        <f t="shared" si="39"/>
        <v>0.29700000000000004</v>
      </c>
      <c r="J301">
        <f t="shared" si="40"/>
        <v>-458.63140606095931</v>
      </c>
      <c r="K301">
        <f t="shared" si="41"/>
        <v>-34908337.956125259</v>
      </c>
      <c r="L301">
        <f t="shared" si="44"/>
        <v>11810.593597013602</v>
      </c>
      <c r="M301">
        <f>2*$P$1*VLOOKUP(E300,Gearing!$B$3:$D$7,3)+B299</f>
        <v>11323.129096078024</v>
      </c>
      <c r="N301">
        <f>2*B300-B299+Misc!$B$6*$P$1^2</f>
        <v>11469.268778998907</v>
      </c>
    </row>
    <row r="302" spans="1:14" x14ac:dyDescent="0.25">
      <c r="A302">
        <f t="shared" si="38"/>
        <v>74.75</v>
      </c>
      <c r="B302">
        <f>MIN((-J301+SQRT(J301^2-4*I301*K301))/2/I301,2*$P$1*VLOOKUP(E301,Gearing!$B$3:$D$7,3,TRUE)+B300)</f>
        <v>11434.289232507977</v>
      </c>
      <c r="C302">
        <f t="shared" si="42"/>
        <v>152.64780487804819</v>
      </c>
      <c r="D302">
        <f t="shared" si="43"/>
        <v>-2335.9419267341145</v>
      </c>
      <c r="E302">
        <f>MIN(VLOOKUP(C301+0.01,Gearing!$A$2:$G$7,2,TRUE)+1,5)</f>
        <v>5</v>
      </c>
      <c r="F302">
        <f>Misc!$B$4*Misc!$B$5/Misc!$B$2*VLOOKUP(E302,Gearing!$B$2:$G$7,5,FALSE)</f>
        <v>8966220.9668758679</v>
      </c>
      <c r="G302">
        <f t="shared" si="36"/>
        <v>7.1049379327899924</v>
      </c>
      <c r="H302">
        <f t="shared" si="37"/>
        <v>341.46341463414501</v>
      </c>
      <c r="I302">
        <f t="shared" si="39"/>
        <v>0.29700000000000004</v>
      </c>
      <c r="J302">
        <f t="shared" si="40"/>
        <v>-437.938683070347</v>
      </c>
      <c r="K302">
        <f t="shared" si="41"/>
        <v>-36760004.873245403</v>
      </c>
      <c r="L302">
        <f t="shared" si="44"/>
        <v>11640.990783485988</v>
      </c>
      <c r="M302">
        <f>2*$P$1*VLOOKUP(E301,Gearing!$B$3:$D$7,3)+B300</f>
        <v>11434.289232507977</v>
      </c>
      <c r="N302">
        <f>2*B301-B300+Misc!$B$6*$P$1^2</f>
        <v>11288.436174587096</v>
      </c>
    </row>
    <row r="303" spans="1:14" x14ac:dyDescent="0.25">
      <c r="A303">
        <f t="shared" si="38"/>
        <v>75</v>
      </c>
      <c r="B303">
        <f>MIN((-J302+SQRT(J302^2-4*I302*K302))/2/I302,2*$P$1*VLOOKUP(E302,Gearing!$B$3:$D$7,3,TRUE)+B301)</f>
        <v>11399.452998517048</v>
      </c>
      <c r="C303">
        <f t="shared" si="42"/>
        <v>152.64780487804819</v>
      </c>
      <c r="D303">
        <f t="shared" si="43"/>
        <v>2335.9419267341145</v>
      </c>
      <c r="E303">
        <f>MIN(VLOOKUP(C302+0.01,Gearing!$A$2:$G$7,2,TRUE)+1,5)</f>
        <v>5</v>
      </c>
      <c r="F303">
        <f>Misc!$B$4*Misc!$B$5/Misc!$B$2*VLOOKUP(E303,Gearing!$B$2:$G$7,5,FALSE)</f>
        <v>8966220.9668758679</v>
      </c>
      <c r="G303">
        <f t="shared" si="36"/>
        <v>7.0832917005419898</v>
      </c>
      <c r="H303">
        <f t="shared" si="37"/>
        <v>341.46341463414501</v>
      </c>
      <c r="I303">
        <f t="shared" si="39"/>
        <v>0.29700000000000004</v>
      </c>
      <c r="J303">
        <f t="shared" si="40"/>
        <v>-503.96780410973952</v>
      </c>
      <c r="K303">
        <f t="shared" si="41"/>
        <v>-34871603.292022787</v>
      </c>
      <c r="L303">
        <f t="shared" si="44"/>
        <v>11886.917499452626</v>
      </c>
      <c r="M303">
        <f>2*$P$1*VLOOKUP(E302,Gearing!$B$3:$D$7,3)+B301</f>
        <v>11399.452998517048</v>
      </c>
      <c r="N303">
        <f>2*B302-B301+Misc!$B$6*$P$1^2</f>
        <v>11545.592681437931</v>
      </c>
    </row>
    <row r="304" spans="1:14" x14ac:dyDescent="0.25">
      <c r="A304">
        <f t="shared" si="38"/>
        <v>75.25</v>
      </c>
      <c r="B304">
        <f>MIN((-J303+SQRT(J303^2-4*I303*K303))/2/I303,2*$P$1*VLOOKUP(E303,Gearing!$B$3:$D$7,3,TRUE)+B302)</f>
        <v>11510.613134947002</v>
      </c>
      <c r="C304">
        <f t="shared" si="42"/>
        <v>152.64780487804819</v>
      </c>
      <c r="D304">
        <f t="shared" si="43"/>
        <v>-2335.9419267341145</v>
      </c>
      <c r="E304">
        <f>MIN(VLOOKUP(C303+0.01,Gearing!$A$2:$G$7,2,TRUE)+1,5)</f>
        <v>5</v>
      </c>
      <c r="F304">
        <f>Misc!$B$4*Misc!$B$5/Misc!$B$2*VLOOKUP(E304,Gearing!$B$2:$G$7,5,FALSE)</f>
        <v>8966220.9668758679</v>
      </c>
      <c r="G304">
        <f t="shared" si="36"/>
        <v>7.1523634070447351</v>
      </c>
      <c r="H304">
        <f t="shared" si="37"/>
        <v>341.46341463414501</v>
      </c>
      <c r="I304">
        <f t="shared" si="39"/>
        <v>0.29700000000000004</v>
      </c>
      <c r="J304">
        <f t="shared" si="40"/>
        <v>-483.27508111912812</v>
      </c>
      <c r="K304">
        <f t="shared" si="41"/>
        <v>-36724849.558513649</v>
      </c>
      <c r="L304">
        <f t="shared" si="44"/>
        <v>11717.314685925012</v>
      </c>
      <c r="M304">
        <f>2*$P$1*VLOOKUP(E303,Gearing!$B$3:$D$7,3)+B302</f>
        <v>11510.613134947002</v>
      </c>
      <c r="N304">
        <f>2*B303-B302+Misc!$B$6*$P$1^2</f>
        <v>11364.76007702612</v>
      </c>
    </row>
    <row r="305" spans="1:14" x14ac:dyDescent="0.25">
      <c r="A305">
        <f t="shared" si="38"/>
        <v>75.5</v>
      </c>
      <c r="B305">
        <f>MIN((-J304+SQRT(J304^2-4*I304*K304))/2/I304,2*$P$1*VLOOKUP(E304,Gearing!$B$3:$D$7,3,TRUE)+B303)</f>
        <v>11475.776900956072</v>
      </c>
      <c r="C305">
        <f t="shared" si="42"/>
        <v>152.64780487804819</v>
      </c>
      <c r="D305">
        <f t="shared" si="43"/>
        <v>2335.9419267341145</v>
      </c>
      <c r="E305">
        <f>MIN(VLOOKUP(C304+0.01,Gearing!$A$2:$G$7,2,TRUE)+1,5)</f>
        <v>5</v>
      </c>
      <c r="F305">
        <f>Misc!$B$4*Misc!$B$5/Misc!$B$2*VLOOKUP(E305,Gearing!$B$2:$G$7,5,FALSE)</f>
        <v>8966220.9668758679</v>
      </c>
      <c r="G305">
        <f t="shared" si="36"/>
        <v>7.1307171747967324</v>
      </c>
      <c r="H305">
        <f t="shared" si="37"/>
        <v>341.46341463414501</v>
      </c>
      <c r="I305">
        <f t="shared" si="39"/>
        <v>0.29700000000000004</v>
      </c>
      <c r="J305">
        <f t="shared" si="40"/>
        <v>-549.30420215851973</v>
      </c>
      <c r="K305">
        <f t="shared" si="41"/>
        <v>-34831408.377098694</v>
      </c>
      <c r="L305">
        <f t="shared" si="44"/>
        <v>11963.24140189165</v>
      </c>
      <c r="M305">
        <f>2*$P$1*VLOOKUP(E304,Gearing!$B$3:$D$7,3)+B303</f>
        <v>11475.776900956072</v>
      </c>
      <c r="N305">
        <f>2*B304-B303+Misc!$B$6*$P$1^2</f>
        <v>11621.916583876955</v>
      </c>
    </row>
    <row r="306" spans="1:14" x14ac:dyDescent="0.25">
      <c r="A306">
        <f t="shared" si="38"/>
        <v>75.75</v>
      </c>
      <c r="B306">
        <f>MIN((-J305+SQRT(J305^2-4*I305*K305))/2/I305,2*$P$1*VLOOKUP(E305,Gearing!$B$3:$D$7,3,TRUE)+B304)</f>
        <v>11586.937037386026</v>
      </c>
      <c r="C306">
        <f t="shared" si="42"/>
        <v>152.64780487804819</v>
      </c>
      <c r="D306">
        <f t="shared" si="43"/>
        <v>-2335.9419267341145</v>
      </c>
      <c r="E306">
        <f>MIN(VLOOKUP(C305+0.01,Gearing!$A$2:$G$7,2,TRUE)+1,5)</f>
        <v>5</v>
      </c>
      <c r="F306">
        <f>Misc!$B$4*Misc!$B$5/Misc!$B$2*VLOOKUP(E306,Gearing!$B$2:$G$7,5,FALSE)</f>
        <v>8966220.9668758679</v>
      </c>
      <c r="G306">
        <f t="shared" si="36"/>
        <v>7.1997888812994768</v>
      </c>
      <c r="H306">
        <f t="shared" si="37"/>
        <v>341.46341463414501</v>
      </c>
      <c r="I306">
        <f t="shared" si="39"/>
        <v>0.29700000000000004</v>
      </c>
      <c r="J306">
        <f t="shared" si="40"/>
        <v>-528.61147916790833</v>
      </c>
      <c r="K306">
        <f t="shared" si="41"/>
        <v>-36686233.992960304</v>
      </c>
      <c r="L306">
        <f t="shared" si="44"/>
        <v>11793.638588364036</v>
      </c>
      <c r="M306">
        <f>2*$P$1*VLOOKUP(E305,Gearing!$B$3:$D$7,3)+B304</f>
        <v>11586.937037386026</v>
      </c>
      <c r="N306">
        <f>2*B305-B304+Misc!$B$6*$P$1^2</f>
        <v>11441.083979465144</v>
      </c>
    </row>
    <row r="307" spans="1:14" x14ac:dyDescent="0.25">
      <c r="A307">
        <f t="shared" si="38"/>
        <v>76</v>
      </c>
      <c r="B307">
        <f>MIN((-J306+SQRT(J306^2-4*I306*K306))/2/I306,2*$P$1*VLOOKUP(E306,Gearing!$B$3:$D$7,3,TRUE)+B305)</f>
        <v>11552.100803395097</v>
      </c>
      <c r="C307">
        <f t="shared" si="42"/>
        <v>152.64780487804819</v>
      </c>
      <c r="D307">
        <f t="shared" si="43"/>
        <v>2335.9419267341145</v>
      </c>
      <c r="E307">
        <f>MIN(VLOOKUP(C306+0.01,Gearing!$A$2:$G$7,2,TRUE)+1,5)</f>
        <v>5</v>
      </c>
      <c r="F307">
        <f>Misc!$B$4*Misc!$B$5/Misc!$B$2*VLOOKUP(E307,Gearing!$B$2:$G$7,5,FALSE)</f>
        <v>8966220.9668758679</v>
      </c>
      <c r="G307">
        <f t="shared" si="36"/>
        <v>7.178142649051475</v>
      </c>
      <c r="H307">
        <f t="shared" si="37"/>
        <v>341.46341463414501</v>
      </c>
      <c r="I307">
        <f t="shared" si="39"/>
        <v>0.29700000000000004</v>
      </c>
      <c r="J307">
        <f t="shared" si="40"/>
        <v>-594.64060020729994</v>
      </c>
      <c r="K307">
        <f t="shared" si="41"/>
        <v>-34787753.211353004</v>
      </c>
      <c r="L307">
        <f t="shared" si="44"/>
        <v>12039.565304330676</v>
      </c>
      <c r="M307">
        <f>2*$P$1*VLOOKUP(E306,Gearing!$B$3:$D$7,3)+B305</f>
        <v>11552.100803395097</v>
      </c>
      <c r="N307">
        <f>2*B306-B305+Misc!$B$6*$P$1^2</f>
        <v>11698.240486315979</v>
      </c>
    </row>
    <row r="308" spans="1:14" x14ac:dyDescent="0.25">
      <c r="A308">
        <f t="shared" si="38"/>
        <v>76.25</v>
      </c>
      <c r="B308">
        <f>MIN((-J307+SQRT(J307^2-4*I307*K307))/2/I307,2*$P$1*VLOOKUP(E307,Gearing!$B$3:$D$7,3,TRUE)+B306)</f>
        <v>11663.26093982505</v>
      </c>
      <c r="C308">
        <f t="shared" si="42"/>
        <v>152.64780487804819</v>
      </c>
      <c r="D308">
        <f t="shared" si="43"/>
        <v>-2335.9419267341145</v>
      </c>
      <c r="E308">
        <f>MIN(VLOOKUP(C307+0.01,Gearing!$A$2:$G$7,2,TRUE)+1,5)</f>
        <v>5</v>
      </c>
      <c r="F308">
        <f>Misc!$B$4*Misc!$B$5/Misc!$B$2*VLOOKUP(E308,Gearing!$B$2:$G$7,5,FALSE)</f>
        <v>8966220.9668758679</v>
      </c>
      <c r="G308">
        <f t="shared" si="36"/>
        <v>7.2472143555542194</v>
      </c>
      <c r="H308">
        <f t="shared" si="37"/>
        <v>341.46341463414501</v>
      </c>
      <c r="I308">
        <f t="shared" si="39"/>
        <v>0.29700000000000004</v>
      </c>
      <c r="J308">
        <f t="shared" si="40"/>
        <v>-573.94787721668854</v>
      </c>
      <c r="K308">
        <f t="shared" si="41"/>
        <v>-36644158.176585332</v>
      </c>
      <c r="L308">
        <f t="shared" si="44"/>
        <v>11869.962490803062</v>
      </c>
      <c r="M308">
        <f>2*$P$1*VLOOKUP(E307,Gearing!$B$3:$D$7,3)+B306</f>
        <v>11663.26093982505</v>
      </c>
      <c r="N308">
        <f>2*B307-B306+Misc!$B$6*$P$1^2</f>
        <v>11517.407881904168</v>
      </c>
    </row>
    <row r="309" spans="1:14" x14ac:dyDescent="0.25">
      <c r="A309">
        <f t="shared" si="38"/>
        <v>76.5</v>
      </c>
      <c r="B309">
        <f>MIN((-J308+SQRT(J308^2-4*I308*K308))/2/I308,2*$P$1*VLOOKUP(E308,Gearing!$B$3:$D$7,3,TRUE)+B307)</f>
        <v>11628.424705834121</v>
      </c>
      <c r="C309">
        <f t="shared" si="42"/>
        <v>152.64780487804819</v>
      </c>
      <c r="D309">
        <f t="shared" si="43"/>
        <v>2335.9419267341145</v>
      </c>
      <c r="E309">
        <f>MIN(VLOOKUP(C308+0.01,Gearing!$A$2:$G$7,2,TRUE)+1,5)</f>
        <v>5</v>
      </c>
      <c r="F309">
        <f>Misc!$B$4*Misc!$B$5/Misc!$B$2*VLOOKUP(E309,Gearing!$B$2:$G$7,5,FALSE)</f>
        <v>8966220.9668758679</v>
      </c>
      <c r="G309">
        <f t="shared" si="36"/>
        <v>7.2255681233062168</v>
      </c>
      <c r="H309">
        <f t="shared" si="37"/>
        <v>341.46341463414501</v>
      </c>
      <c r="I309">
        <f t="shared" si="39"/>
        <v>0.29700000000000004</v>
      </c>
      <c r="J309">
        <f t="shared" si="40"/>
        <v>-639.97699825608015</v>
      </c>
      <c r="K309">
        <f t="shared" si="41"/>
        <v>-34740637.794785701</v>
      </c>
      <c r="L309">
        <f t="shared" si="44"/>
        <v>12115.889206769698</v>
      </c>
      <c r="M309">
        <f>2*$P$1*VLOOKUP(E308,Gearing!$B$3:$D$7,3)+B307</f>
        <v>11628.424705834121</v>
      </c>
      <c r="N309">
        <f>2*B308-B307+Misc!$B$6*$P$1^2</f>
        <v>11774.564388755003</v>
      </c>
    </row>
    <row r="310" spans="1:14" x14ac:dyDescent="0.25">
      <c r="A310">
        <f t="shared" si="38"/>
        <v>76.75</v>
      </c>
      <c r="B310">
        <f>MIN((-J309+SQRT(J309^2-4*I309*K309))/2/I309,2*$P$1*VLOOKUP(E309,Gearing!$B$3:$D$7,3,TRUE)+B308)</f>
        <v>11739.584842264074</v>
      </c>
      <c r="C310">
        <f t="shared" si="42"/>
        <v>152.64780487804819</v>
      </c>
      <c r="D310">
        <f t="shared" si="43"/>
        <v>-2335.9419267341145</v>
      </c>
      <c r="E310">
        <f>MIN(VLOOKUP(C309+0.01,Gearing!$A$2:$G$7,2,TRUE)+1,5)</f>
        <v>5</v>
      </c>
      <c r="F310">
        <f>Misc!$B$4*Misc!$B$5/Misc!$B$2*VLOOKUP(E310,Gearing!$B$2:$G$7,5,FALSE)</f>
        <v>8966220.9668758679</v>
      </c>
      <c r="G310">
        <f t="shared" si="36"/>
        <v>7.2946398298089612</v>
      </c>
      <c r="H310">
        <f t="shared" si="37"/>
        <v>341.46341463414501</v>
      </c>
      <c r="I310">
        <f t="shared" si="39"/>
        <v>0.29700000000000004</v>
      </c>
      <c r="J310">
        <f t="shared" si="40"/>
        <v>-619.28427526546875</v>
      </c>
      <c r="K310">
        <f t="shared" si="41"/>
        <v>-36598622.109388761</v>
      </c>
      <c r="L310">
        <f t="shared" si="44"/>
        <v>11946.286393242086</v>
      </c>
      <c r="M310">
        <f>2*$P$1*VLOOKUP(E309,Gearing!$B$3:$D$7,3)+B308</f>
        <v>11739.584842264074</v>
      </c>
      <c r="N310">
        <f>2*B309-B308+Misc!$B$6*$P$1^2</f>
        <v>11593.731784343192</v>
      </c>
    </row>
    <row r="311" spans="1:14" x14ac:dyDescent="0.25">
      <c r="A311">
        <f t="shared" si="38"/>
        <v>77</v>
      </c>
      <c r="B311">
        <f>MIN((-J310+SQRT(J310^2-4*I310*K310))/2/I310,2*$P$1*VLOOKUP(E310,Gearing!$B$3:$D$7,3,TRUE)+B309)</f>
        <v>11704.748608273145</v>
      </c>
      <c r="C311">
        <f t="shared" si="42"/>
        <v>152.64780487804819</v>
      </c>
      <c r="D311">
        <f t="shared" si="43"/>
        <v>2335.9419267341145</v>
      </c>
      <c r="E311">
        <f>MIN(VLOOKUP(C310+0.01,Gearing!$A$2:$G$7,2,TRUE)+1,5)</f>
        <v>5</v>
      </c>
      <c r="F311">
        <f>Misc!$B$4*Misc!$B$5/Misc!$B$2*VLOOKUP(E311,Gearing!$B$2:$G$7,5,FALSE)</f>
        <v>8966220.9668758679</v>
      </c>
      <c r="G311">
        <f t="shared" si="36"/>
        <v>7.2729935975609594</v>
      </c>
      <c r="H311">
        <f t="shared" si="37"/>
        <v>341.46341463414501</v>
      </c>
      <c r="I311">
        <f t="shared" si="39"/>
        <v>0.29700000000000004</v>
      </c>
      <c r="J311">
        <f t="shared" si="40"/>
        <v>-685.31339630486127</v>
      </c>
      <c r="K311">
        <f t="shared" si="41"/>
        <v>-34690062.127396762</v>
      </c>
      <c r="L311">
        <f t="shared" si="44"/>
        <v>12192.213109208722</v>
      </c>
      <c r="M311">
        <f>2*$P$1*VLOOKUP(E310,Gearing!$B$3:$D$7,3)+B309</f>
        <v>11704.748608273145</v>
      </c>
      <c r="N311">
        <f>2*B310-B309+Misc!$B$6*$P$1^2</f>
        <v>11850.888291194027</v>
      </c>
    </row>
    <row r="312" spans="1:14" x14ac:dyDescent="0.25">
      <c r="A312">
        <f t="shared" si="38"/>
        <v>77.25</v>
      </c>
      <c r="B312">
        <f>MIN((-J311+SQRT(J311^2-4*I311*K311))/2/I311,2*$P$1*VLOOKUP(E311,Gearing!$B$3:$D$7,3,TRUE)+B310)</f>
        <v>11815.908744703098</v>
      </c>
      <c r="C312">
        <f t="shared" si="42"/>
        <v>152.64780487804819</v>
      </c>
      <c r="D312">
        <f t="shared" si="43"/>
        <v>-2335.9419267341145</v>
      </c>
      <c r="E312">
        <f>MIN(VLOOKUP(C311+0.01,Gearing!$A$2:$G$7,2,TRUE)+1,5)</f>
        <v>5</v>
      </c>
      <c r="F312">
        <f>Misc!$B$4*Misc!$B$5/Misc!$B$2*VLOOKUP(E312,Gearing!$B$2:$G$7,5,FALSE)</f>
        <v>8966220.9668758679</v>
      </c>
      <c r="G312">
        <f t="shared" si="36"/>
        <v>7.3420653040637047</v>
      </c>
      <c r="H312">
        <f t="shared" si="37"/>
        <v>341.46341463414501</v>
      </c>
      <c r="I312">
        <f t="shared" si="39"/>
        <v>0.29700000000000004</v>
      </c>
      <c r="J312">
        <f t="shared" si="40"/>
        <v>-664.62067331424896</v>
      </c>
      <c r="K312">
        <f t="shared" si="41"/>
        <v>-36549625.791370563</v>
      </c>
      <c r="L312">
        <f t="shared" si="44"/>
        <v>12022.61029568111</v>
      </c>
      <c r="M312">
        <f>2*$P$1*VLOOKUP(E311,Gearing!$B$3:$D$7,3)+B310</f>
        <v>11815.908744703098</v>
      </c>
      <c r="N312">
        <f>2*B311-B310+Misc!$B$6*$P$1^2</f>
        <v>11670.055686782216</v>
      </c>
    </row>
    <row r="313" spans="1:14" x14ac:dyDescent="0.25">
      <c r="A313">
        <f t="shared" si="38"/>
        <v>77.5</v>
      </c>
      <c r="B313">
        <f>MIN((-J312+SQRT(J312^2-4*I312*K312))/2/I312,2*$P$1*VLOOKUP(E312,Gearing!$B$3:$D$7,3,TRUE)+B311)</f>
        <v>11781.072510712169</v>
      </c>
      <c r="C313">
        <f t="shared" si="42"/>
        <v>152.64780487804819</v>
      </c>
      <c r="D313">
        <f t="shared" si="43"/>
        <v>2335.9419267341145</v>
      </c>
      <c r="E313">
        <f>MIN(VLOOKUP(C312+0.01,Gearing!$A$2:$G$7,2,TRUE)+1,5)</f>
        <v>5</v>
      </c>
      <c r="F313">
        <f>Misc!$B$4*Misc!$B$5/Misc!$B$2*VLOOKUP(E313,Gearing!$B$2:$G$7,5,FALSE)</f>
        <v>8966220.9668758679</v>
      </c>
      <c r="G313">
        <f t="shared" si="36"/>
        <v>7.3204190718157021</v>
      </c>
      <c r="H313">
        <f t="shared" si="37"/>
        <v>341.46341463414501</v>
      </c>
      <c r="I313">
        <f t="shared" si="39"/>
        <v>0.29700000000000004</v>
      </c>
      <c r="J313">
        <f t="shared" si="40"/>
        <v>-730.64979435364148</v>
      </c>
      <c r="K313">
        <f t="shared" si="41"/>
        <v>-34636026.209186234</v>
      </c>
      <c r="L313">
        <f t="shared" si="44"/>
        <v>12268.537011647744</v>
      </c>
      <c r="M313">
        <f>2*$P$1*VLOOKUP(E312,Gearing!$B$3:$D$7,3)+B311</f>
        <v>11781.072510712169</v>
      </c>
      <c r="N313">
        <f>2*B312-B311+Misc!$B$6*$P$1^2</f>
        <v>11927.212193633051</v>
      </c>
    </row>
    <row r="314" spans="1:14" x14ac:dyDescent="0.25">
      <c r="A314">
        <f t="shared" si="38"/>
        <v>77.75</v>
      </c>
      <c r="B314">
        <f>MIN((-J313+SQRT(J313^2-4*I313*K313))/2/I313,2*$P$1*VLOOKUP(E313,Gearing!$B$3:$D$7,3,TRUE)+B312)</f>
        <v>11892.232647142122</v>
      </c>
      <c r="C314">
        <f t="shared" si="42"/>
        <v>152.64780487804819</v>
      </c>
      <c r="D314">
        <f t="shared" si="43"/>
        <v>-2335.9419267341145</v>
      </c>
      <c r="E314">
        <f>MIN(VLOOKUP(C313+0.01,Gearing!$A$2:$G$7,2,TRUE)+1,5)</f>
        <v>5</v>
      </c>
      <c r="F314">
        <f>Misc!$B$4*Misc!$B$5/Misc!$B$2*VLOOKUP(E314,Gearing!$B$2:$G$7,5,FALSE)</f>
        <v>8966220.9668758679</v>
      </c>
      <c r="G314">
        <f t="shared" si="36"/>
        <v>7.3894907783184465</v>
      </c>
      <c r="H314">
        <f t="shared" si="37"/>
        <v>341.46341463414501</v>
      </c>
      <c r="I314">
        <f t="shared" si="39"/>
        <v>0.29700000000000004</v>
      </c>
      <c r="J314">
        <f t="shared" si="40"/>
        <v>-709.95707136302917</v>
      </c>
      <c r="K314">
        <f t="shared" si="41"/>
        <v>-36497169.222530767</v>
      </c>
      <c r="L314">
        <f t="shared" si="44"/>
        <v>12098.934198120132</v>
      </c>
      <c r="M314">
        <f>2*$P$1*VLOOKUP(E313,Gearing!$B$3:$D$7,3)+B312</f>
        <v>11892.232647142122</v>
      </c>
      <c r="N314">
        <f>2*B313-B312+Misc!$B$6*$P$1^2</f>
        <v>11746.37958922124</v>
      </c>
    </row>
    <row r="315" spans="1:14" x14ac:dyDescent="0.25">
      <c r="A315">
        <f t="shared" si="38"/>
        <v>78</v>
      </c>
      <c r="B315">
        <f>MIN((-J314+SQRT(J314^2-4*I314*K314))/2/I314,2*$P$1*VLOOKUP(E314,Gearing!$B$3:$D$7,3,TRUE)+B313)</f>
        <v>11857.396413151193</v>
      </c>
      <c r="C315">
        <f t="shared" si="42"/>
        <v>152.64780487804819</v>
      </c>
      <c r="D315">
        <f t="shared" si="43"/>
        <v>2335.9419267341145</v>
      </c>
      <c r="E315">
        <f>MIN(VLOOKUP(C314+0.01,Gearing!$A$2:$G$7,2,TRUE)+1,5)</f>
        <v>5</v>
      </c>
      <c r="F315">
        <f>Misc!$B$4*Misc!$B$5/Misc!$B$2*VLOOKUP(E315,Gearing!$B$2:$G$7,5,FALSE)</f>
        <v>8966220.9668758679</v>
      </c>
      <c r="G315">
        <f t="shared" si="36"/>
        <v>7.3678445460704447</v>
      </c>
      <c r="H315">
        <f t="shared" si="37"/>
        <v>341.46341463414501</v>
      </c>
      <c r="I315">
        <f t="shared" si="39"/>
        <v>0.29700000000000004</v>
      </c>
      <c r="J315">
        <f t="shared" si="40"/>
        <v>-775.98619240242169</v>
      </c>
      <c r="K315">
        <f t="shared" si="41"/>
        <v>-34578530.040154077</v>
      </c>
      <c r="L315">
        <f t="shared" si="44"/>
        <v>12344.860914086772</v>
      </c>
      <c r="M315">
        <f>2*$P$1*VLOOKUP(E314,Gearing!$B$3:$D$7,3)+B313</f>
        <v>11857.396413151193</v>
      </c>
      <c r="N315">
        <f>2*B314-B313+Misc!$B$6*$P$1^2</f>
        <v>12003.536096072075</v>
      </c>
    </row>
    <row r="316" spans="1:14" x14ac:dyDescent="0.25">
      <c r="A316">
        <f t="shared" si="38"/>
        <v>78.25</v>
      </c>
      <c r="B316">
        <f>MIN((-J315+SQRT(J315^2-4*I315*K315))/2/I315,2*$P$1*VLOOKUP(E315,Gearing!$B$3:$D$7,3,TRUE)+B314)</f>
        <v>11968.556549581146</v>
      </c>
      <c r="C316">
        <f t="shared" si="42"/>
        <v>152.64780487804819</v>
      </c>
      <c r="D316">
        <f t="shared" si="43"/>
        <v>-2335.9419267341145</v>
      </c>
      <c r="E316">
        <f>MIN(VLOOKUP(C315+0.01,Gearing!$A$2:$G$7,2,TRUE)+1,5)</f>
        <v>5</v>
      </c>
      <c r="F316">
        <f>Misc!$B$4*Misc!$B$5/Misc!$B$2*VLOOKUP(E316,Gearing!$B$2:$G$7,5,FALSE)</f>
        <v>8966220.9668758679</v>
      </c>
      <c r="G316">
        <f t="shared" si="36"/>
        <v>7.4369162525731891</v>
      </c>
      <c r="H316">
        <f t="shared" si="37"/>
        <v>341.46341463414501</v>
      </c>
      <c r="I316">
        <f t="shared" si="39"/>
        <v>0.29700000000000004</v>
      </c>
      <c r="J316">
        <f t="shared" si="40"/>
        <v>-755.29346941180938</v>
      </c>
      <c r="K316">
        <f t="shared" si="41"/>
        <v>-36441252.402869366</v>
      </c>
      <c r="L316">
        <f t="shared" si="44"/>
        <v>12175.258100559156</v>
      </c>
      <c r="M316">
        <f>2*$P$1*VLOOKUP(E315,Gearing!$B$3:$D$7,3)+B314</f>
        <v>11968.556549581146</v>
      </c>
      <c r="N316">
        <f>2*B315-B314+Misc!$B$6*$P$1^2</f>
        <v>11822.703491660264</v>
      </c>
    </row>
    <row r="317" spans="1:14" x14ac:dyDescent="0.25">
      <c r="A317">
        <f t="shared" si="38"/>
        <v>78.5</v>
      </c>
      <c r="B317">
        <f>MIN((-J316+SQRT(J316^2-4*I316*K316))/2/I316,2*$P$1*VLOOKUP(E316,Gearing!$B$3:$D$7,3,TRUE)+B315)</f>
        <v>11933.720315590217</v>
      </c>
      <c r="C317">
        <f t="shared" si="42"/>
        <v>152.64780487804819</v>
      </c>
      <c r="D317">
        <f t="shared" si="43"/>
        <v>2335.9419267341145</v>
      </c>
      <c r="E317">
        <f>MIN(VLOOKUP(C316+0.01,Gearing!$A$2:$G$7,2,TRUE)+1,5)</f>
        <v>5</v>
      </c>
      <c r="F317">
        <f>Misc!$B$4*Misc!$B$5/Misc!$B$2*VLOOKUP(E317,Gearing!$B$2:$G$7,5,FALSE)</f>
        <v>8966220.9668758679</v>
      </c>
      <c r="G317">
        <f t="shared" si="36"/>
        <v>7.4152700203251865</v>
      </c>
      <c r="H317">
        <f t="shared" si="37"/>
        <v>341.46341463414501</v>
      </c>
      <c r="I317">
        <f t="shared" si="39"/>
        <v>0.29700000000000004</v>
      </c>
      <c r="J317">
        <f t="shared" si="40"/>
        <v>-821.3225904512019</v>
      </c>
      <c r="K317">
        <f t="shared" si="41"/>
        <v>-34517573.62030033</v>
      </c>
      <c r="L317">
        <f t="shared" si="44"/>
        <v>12421.184816525794</v>
      </c>
      <c r="M317">
        <f>2*$P$1*VLOOKUP(E316,Gearing!$B$3:$D$7,3)+B315</f>
        <v>11933.720315590217</v>
      </c>
      <c r="N317">
        <f>2*B316-B315+Misc!$B$6*$P$1^2</f>
        <v>12079.8599985111</v>
      </c>
    </row>
    <row r="318" spans="1:14" x14ac:dyDescent="0.25">
      <c r="A318">
        <f t="shared" si="38"/>
        <v>78.75</v>
      </c>
      <c r="B318">
        <f>MIN((-J317+SQRT(J317^2-4*I317*K317))/2/I317,2*$P$1*VLOOKUP(E317,Gearing!$B$3:$D$7,3,TRUE)+B316)</f>
        <v>12044.88045202017</v>
      </c>
      <c r="C318">
        <f t="shared" si="42"/>
        <v>152.64780487804819</v>
      </c>
      <c r="D318">
        <f t="shared" si="43"/>
        <v>-2335.9419267341145</v>
      </c>
      <c r="E318">
        <f>MIN(VLOOKUP(C317+0.01,Gearing!$A$2:$G$7,2,TRUE)+1,5)</f>
        <v>5</v>
      </c>
      <c r="F318">
        <f>Misc!$B$4*Misc!$B$5/Misc!$B$2*VLOOKUP(E318,Gearing!$B$2:$G$7,5,FALSE)</f>
        <v>8966220.9668758679</v>
      </c>
      <c r="G318">
        <f t="shared" si="36"/>
        <v>7.4843417268279318</v>
      </c>
      <c r="H318">
        <f t="shared" si="37"/>
        <v>341.46341463414501</v>
      </c>
      <c r="I318">
        <f t="shared" si="39"/>
        <v>0.29700000000000004</v>
      </c>
      <c r="J318">
        <f t="shared" si="40"/>
        <v>-800.62986746058959</v>
      </c>
      <c r="K318">
        <f t="shared" si="41"/>
        <v>-36381875.33238633</v>
      </c>
      <c r="L318">
        <f t="shared" si="44"/>
        <v>12251.582002998181</v>
      </c>
      <c r="M318">
        <f>2*$P$1*VLOOKUP(E317,Gearing!$B$3:$D$7,3)+B316</f>
        <v>12044.88045202017</v>
      </c>
      <c r="N318">
        <f>2*B317-B316+Misc!$B$6*$P$1^2</f>
        <v>11899.027394099288</v>
      </c>
    </row>
    <row r="319" spans="1:14" x14ac:dyDescent="0.25">
      <c r="A319">
        <f t="shared" si="38"/>
        <v>79</v>
      </c>
      <c r="B319">
        <f>MIN((-J318+SQRT(J318^2-4*I318*K318))/2/I318,2*$P$1*VLOOKUP(E318,Gearing!$B$3:$D$7,3,TRUE)+B317)</f>
        <v>12010.044218029241</v>
      </c>
      <c r="C319">
        <f t="shared" si="42"/>
        <v>152.64780487804819</v>
      </c>
      <c r="D319">
        <f t="shared" si="43"/>
        <v>2335.9419267341145</v>
      </c>
      <c r="E319">
        <f>MIN(VLOOKUP(C318+0.01,Gearing!$A$2:$G$7,2,TRUE)+1,5)</f>
        <v>5</v>
      </c>
      <c r="F319">
        <f>Misc!$B$4*Misc!$B$5/Misc!$B$2*VLOOKUP(E319,Gearing!$B$2:$G$7,5,FALSE)</f>
        <v>8966220.9668758679</v>
      </c>
      <c r="G319">
        <f t="shared" si="36"/>
        <v>7.4626954945799282</v>
      </c>
      <c r="H319">
        <f t="shared" si="37"/>
        <v>341.46341463414501</v>
      </c>
      <c r="I319">
        <f t="shared" si="39"/>
        <v>0.29700000000000004</v>
      </c>
      <c r="J319">
        <f t="shared" si="40"/>
        <v>-866.65898849998212</v>
      </c>
      <c r="K319">
        <f t="shared" si="41"/>
        <v>-34453156.949624948</v>
      </c>
      <c r="L319">
        <f t="shared" si="44"/>
        <v>12497.508718964818</v>
      </c>
      <c r="M319">
        <f>2*$P$1*VLOOKUP(E318,Gearing!$B$3:$D$7,3)+B317</f>
        <v>12010.044218029241</v>
      </c>
      <c r="N319">
        <f>2*B318-B317+Misc!$B$6*$P$1^2</f>
        <v>12156.183900950124</v>
      </c>
    </row>
    <row r="320" spans="1:14" x14ac:dyDescent="0.25">
      <c r="A320">
        <f t="shared" si="38"/>
        <v>79.25</v>
      </c>
      <c r="B320">
        <f>MIN((-J319+SQRT(J319^2-4*I319*K319))/2/I319,2*$P$1*VLOOKUP(E319,Gearing!$B$3:$D$7,3,TRUE)+B318)</f>
        <v>12121.204354459194</v>
      </c>
      <c r="C320">
        <f t="shared" si="42"/>
        <v>152.64780487804819</v>
      </c>
      <c r="D320">
        <f t="shared" si="43"/>
        <v>-2335.9419267341145</v>
      </c>
      <c r="E320">
        <f>MIN(VLOOKUP(C319+0.01,Gearing!$A$2:$G$7,2,TRUE)+1,5)</f>
        <v>5</v>
      </c>
      <c r="F320">
        <f>Misc!$B$4*Misc!$B$5/Misc!$B$2*VLOOKUP(E320,Gearing!$B$2:$G$7,5,FALSE)</f>
        <v>8966220.9668758679</v>
      </c>
      <c r="G320">
        <f t="shared" si="36"/>
        <v>7.5317672010826735</v>
      </c>
      <c r="H320">
        <f t="shared" si="37"/>
        <v>341.46341463414501</v>
      </c>
      <c r="I320">
        <f t="shared" si="39"/>
        <v>0.29700000000000004</v>
      </c>
      <c r="J320">
        <f t="shared" si="40"/>
        <v>-845.9662655093698</v>
      </c>
      <c r="K320">
        <f t="shared" si="41"/>
        <v>-36319038.011081703</v>
      </c>
      <c r="L320">
        <f t="shared" si="44"/>
        <v>12327.905905437203</v>
      </c>
      <c r="M320">
        <f>2*$P$1*VLOOKUP(E319,Gearing!$B$3:$D$7,3)+B318</f>
        <v>12121.204354459194</v>
      </c>
      <c r="N320">
        <f>2*B319-B318+Misc!$B$6*$P$1^2</f>
        <v>11975.351296538312</v>
      </c>
    </row>
    <row r="321" spans="1:14" x14ac:dyDescent="0.25">
      <c r="A321">
        <f t="shared" si="38"/>
        <v>79.5</v>
      </c>
      <c r="B321">
        <f>MIN((-J320+SQRT(J320^2-4*I320*K320))/2/I320,2*$P$1*VLOOKUP(E320,Gearing!$B$3:$D$7,3,TRUE)+B319)</f>
        <v>12086.368120468265</v>
      </c>
      <c r="C321">
        <f t="shared" si="42"/>
        <v>152.64780487804819</v>
      </c>
      <c r="D321">
        <f t="shared" si="43"/>
        <v>2335.9419267341145</v>
      </c>
      <c r="E321">
        <f>MIN(VLOOKUP(C320+0.01,Gearing!$A$2:$G$7,2,TRUE)+1,5)</f>
        <v>5</v>
      </c>
      <c r="F321">
        <f>Misc!$B$4*Misc!$B$5/Misc!$B$2*VLOOKUP(E321,Gearing!$B$2:$G$7,5,FALSE)</f>
        <v>8966220.9668758679</v>
      </c>
      <c r="G321">
        <f t="shared" si="36"/>
        <v>7.5101209688346717</v>
      </c>
      <c r="H321">
        <f t="shared" si="37"/>
        <v>341.46341463414501</v>
      </c>
      <c r="I321">
        <f t="shared" si="39"/>
        <v>0.29700000000000004</v>
      </c>
      <c r="J321">
        <f t="shared" si="40"/>
        <v>-911.99538654876233</v>
      </c>
      <c r="K321">
        <f t="shared" si="41"/>
        <v>-34385280.028127976</v>
      </c>
      <c r="L321">
        <f t="shared" si="44"/>
        <v>12573.832621403842</v>
      </c>
      <c r="M321">
        <f>2*$P$1*VLOOKUP(E320,Gearing!$B$3:$D$7,3)+B319</f>
        <v>12086.368120468265</v>
      </c>
      <c r="N321">
        <f>2*B320-B319+Misc!$B$6*$P$1^2</f>
        <v>12232.507803389148</v>
      </c>
    </row>
    <row r="322" spans="1:14" x14ac:dyDescent="0.25">
      <c r="A322">
        <f t="shared" si="38"/>
        <v>79.75</v>
      </c>
      <c r="B322">
        <f>MIN((-J321+SQRT(J321^2-4*I321*K321))/2/I321,2*$P$1*VLOOKUP(E321,Gearing!$B$3:$D$7,3,TRUE)+B320)</f>
        <v>12197.528256898218</v>
      </c>
      <c r="C322">
        <f t="shared" si="42"/>
        <v>152.64780487804819</v>
      </c>
      <c r="D322">
        <f t="shared" si="43"/>
        <v>-2335.9419267341145</v>
      </c>
      <c r="E322">
        <f>MIN(VLOOKUP(C321+0.01,Gearing!$A$2:$G$7,2,TRUE)+1,5)</f>
        <v>5</v>
      </c>
      <c r="F322">
        <f>Misc!$B$4*Misc!$B$5/Misc!$B$2*VLOOKUP(E322,Gearing!$B$2:$G$7,5,FALSE)</f>
        <v>8966220.9668758679</v>
      </c>
      <c r="G322">
        <f t="shared" si="36"/>
        <v>7.5791926753374161</v>
      </c>
      <c r="H322">
        <f t="shared" si="37"/>
        <v>341.46341463414501</v>
      </c>
      <c r="I322">
        <f t="shared" si="39"/>
        <v>0.29700000000000004</v>
      </c>
      <c r="J322">
        <f t="shared" si="40"/>
        <v>-891.30266355815093</v>
      </c>
      <c r="K322">
        <f t="shared" si="41"/>
        <v>-36252740.438955441</v>
      </c>
      <c r="L322">
        <f t="shared" si="44"/>
        <v>12404.229807876229</v>
      </c>
      <c r="M322">
        <f>2*$P$1*VLOOKUP(E321,Gearing!$B$3:$D$7,3)+B320</f>
        <v>12197.528256898218</v>
      </c>
      <c r="N322">
        <f>2*B321-B320+Misc!$B$6*$P$1^2</f>
        <v>12051.675198977337</v>
      </c>
    </row>
    <row r="323" spans="1:14" x14ac:dyDescent="0.25">
      <c r="A323">
        <f t="shared" si="38"/>
        <v>80</v>
      </c>
      <c r="B323">
        <f>MIN((-J322+SQRT(J322^2-4*I322*K322))/2/I322,2*$P$1*VLOOKUP(E322,Gearing!$B$3:$D$7,3,TRUE)+B321)</f>
        <v>12162.692022907289</v>
      </c>
      <c r="C323">
        <f t="shared" si="42"/>
        <v>152.64780487804819</v>
      </c>
      <c r="D323">
        <f t="shared" si="43"/>
        <v>2335.9419267341145</v>
      </c>
      <c r="E323">
        <f>MIN(VLOOKUP(C322+0.01,Gearing!$A$2:$G$7,2,TRUE)+1,5)</f>
        <v>5</v>
      </c>
      <c r="F323">
        <f>Misc!$B$4*Misc!$B$5/Misc!$B$2*VLOOKUP(E323,Gearing!$B$2:$G$7,5,FALSE)</f>
        <v>8966220.9668758679</v>
      </c>
      <c r="G323">
        <f t="shared" ref="G323:G386" si="45">CONVERT(B323,$B$1,$G$1)</f>
        <v>7.5575464430894135</v>
      </c>
      <c r="H323">
        <f t="shared" ref="H323:H386" si="46">CONVERT(C323,$C$1,$H$1)</f>
        <v>341.46341463414501</v>
      </c>
      <c r="I323">
        <f t="shared" si="39"/>
        <v>0.29700000000000004</v>
      </c>
      <c r="J323">
        <f t="shared" si="40"/>
        <v>-957.33178459754254</v>
      </c>
      <c r="K323">
        <f t="shared" si="41"/>
        <v>-34313942.855809391</v>
      </c>
      <c r="L323">
        <f t="shared" si="44"/>
        <v>12650.156523842867</v>
      </c>
      <c r="M323">
        <f>2*$P$1*VLOOKUP(E322,Gearing!$B$3:$D$7,3)+B321</f>
        <v>12162.692022907289</v>
      </c>
      <c r="N323">
        <f>2*B322-B321+Misc!$B$6*$P$1^2</f>
        <v>12308.831705828172</v>
      </c>
    </row>
    <row r="324" spans="1:14" x14ac:dyDescent="0.25">
      <c r="A324">
        <f t="shared" ref="A324:A387" si="47">A323+$P$1</f>
        <v>80.25</v>
      </c>
      <c r="B324">
        <f>MIN((-J323+SQRT(J323^2-4*I323*K323))/2/I323,2*$P$1*VLOOKUP(E323,Gearing!$B$3:$D$7,3,TRUE)+B322)</f>
        <v>12273.852159337242</v>
      </c>
      <c r="C324">
        <f t="shared" si="42"/>
        <v>152.64780487804819</v>
      </c>
      <c r="D324">
        <f t="shared" si="43"/>
        <v>-2335.9419267341145</v>
      </c>
      <c r="E324">
        <f>MIN(VLOOKUP(C323+0.01,Gearing!$A$2:$G$7,2,TRUE)+1,5)</f>
        <v>5</v>
      </c>
      <c r="F324">
        <f>Misc!$B$4*Misc!$B$5/Misc!$B$2*VLOOKUP(E324,Gearing!$B$2:$G$7,5,FALSE)</f>
        <v>8966220.9668758679</v>
      </c>
      <c r="G324">
        <f t="shared" si="45"/>
        <v>7.6266181495921579</v>
      </c>
      <c r="H324">
        <f t="shared" si="46"/>
        <v>341.46341463414501</v>
      </c>
      <c r="I324">
        <f t="shared" ref="I324:I387" si="48">$P$3</f>
        <v>0.29700000000000004</v>
      </c>
      <c r="J324">
        <f t="shared" ref="J324:J387" si="49">(4*$P$2-2*$P$3*B323)</f>
        <v>-936.63906160693114</v>
      </c>
      <c r="K324">
        <f t="shared" ref="K324:K387" si="50">4*$P$2*(B323-2*B324)+$P$3*B323*B323-4*F324*$P$1*$P$1</f>
        <v>-36182982.616007581</v>
      </c>
      <c r="L324">
        <f t="shared" si="44"/>
        <v>12480.553710315255</v>
      </c>
      <c r="M324">
        <f>2*$P$1*VLOOKUP(E323,Gearing!$B$3:$D$7,3)+B322</f>
        <v>12273.852159337242</v>
      </c>
      <c r="N324">
        <f>2*B323-B322+Misc!$B$6*$P$1^2</f>
        <v>12127.999101416361</v>
      </c>
    </row>
    <row r="325" spans="1:14" x14ac:dyDescent="0.25">
      <c r="A325">
        <f t="shared" si="47"/>
        <v>80.5</v>
      </c>
      <c r="B325">
        <f>MIN((-J324+SQRT(J324^2-4*I324*K324))/2/I324,2*$P$1*VLOOKUP(E324,Gearing!$B$3:$D$7,3,TRUE)+B323)</f>
        <v>12239.015925346313</v>
      </c>
      <c r="C325">
        <f t="shared" ref="C325:C388" si="51">(B326-B324)/2/$P$1</f>
        <v>152.64780487804819</v>
      </c>
      <c r="D325">
        <f t="shared" ref="D325:D388" si="52">(B326-2*B325+B324)/$P$1^2</f>
        <v>2335.9419267341145</v>
      </c>
      <c r="E325">
        <f>MIN(VLOOKUP(C324+0.01,Gearing!$A$2:$G$7,2,TRUE)+1,5)</f>
        <v>5</v>
      </c>
      <c r="F325">
        <f>Misc!$B$4*Misc!$B$5/Misc!$B$2*VLOOKUP(E325,Gearing!$B$2:$G$7,5,FALSE)</f>
        <v>8966220.9668758679</v>
      </c>
      <c r="G325">
        <f t="shared" si="45"/>
        <v>7.6049719173441561</v>
      </c>
      <c r="H325">
        <f t="shared" si="46"/>
        <v>341.46341463414501</v>
      </c>
      <c r="I325">
        <f t="shared" si="48"/>
        <v>0.29700000000000004</v>
      </c>
      <c r="J325">
        <f t="shared" si="49"/>
        <v>-1002.6681826463227</v>
      </c>
      <c r="K325">
        <f t="shared" si="50"/>
        <v>-34239145.432669178</v>
      </c>
      <c r="L325">
        <f t="shared" si="44"/>
        <v>12726.480426281891</v>
      </c>
      <c r="M325">
        <f>2*$P$1*VLOOKUP(E324,Gearing!$B$3:$D$7,3)+B323</f>
        <v>12239.015925346313</v>
      </c>
      <c r="N325">
        <f>2*B324-B323+Misc!$B$6*$P$1^2</f>
        <v>12385.155608267196</v>
      </c>
    </row>
    <row r="326" spans="1:14" x14ac:dyDescent="0.25">
      <c r="A326">
        <f t="shared" si="47"/>
        <v>80.75</v>
      </c>
      <c r="B326">
        <f>MIN((-J325+SQRT(J325^2-4*I325*K325))/2/I325,2*$P$1*VLOOKUP(E325,Gearing!$B$3:$D$7,3,TRUE)+B324)</f>
        <v>12350.176061776267</v>
      </c>
      <c r="C326">
        <f t="shared" si="51"/>
        <v>152.64780487804819</v>
      </c>
      <c r="D326">
        <f t="shared" si="52"/>
        <v>-2335.9419267341145</v>
      </c>
      <c r="E326">
        <f>MIN(VLOOKUP(C325+0.01,Gearing!$A$2:$G$7,2,TRUE)+1,5)</f>
        <v>5</v>
      </c>
      <c r="F326">
        <f>Misc!$B$4*Misc!$B$5/Misc!$B$2*VLOOKUP(E326,Gearing!$B$2:$G$7,5,FALSE)</f>
        <v>8966220.9668758679</v>
      </c>
      <c r="G326">
        <f t="shared" si="45"/>
        <v>7.6740436238469014</v>
      </c>
      <c r="H326">
        <f t="shared" si="46"/>
        <v>341.46341463414501</v>
      </c>
      <c r="I326">
        <f t="shared" si="48"/>
        <v>0.29700000000000004</v>
      </c>
      <c r="J326">
        <f t="shared" si="49"/>
        <v>-981.97545965571135</v>
      </c>
      <c r="K326">
        <f t="shared" si="50"/>
        <v>-36109764.542238116</v>
      </c>
      <c r="L326">
        <f t="shared" ref="L326:L389" si="53">(-J325+SQRT(J325^2-4*I325*K325))/2/I325</f>
        <v>12556.877612754277</v>
      </c>
      <c r="M326">
        <f>2*$P$1*VLOOKUP(E325,Gearing!$B$3:$D$7,3)+B324</f>
        <v>12350.176061776267</v>
      </c>
      <c r="N326">
        <f>2*B325-B324+Misc!$B$6*$P$1^2</f>
        <v>12204.323003855385</v>
      </c>
    </row>
    <row r="327" spans="1:14" x14ac:dyDescent="0.25">
      <c r="A327">
        <f t="shared" si="47"/>
        <v>81</v>
      </c>
      <c r="B327">
        <f>MIN((-J326+SQRT(J326^2-4*I326*K326))/2/I326,2*$P$1*VLOOKUP(E326,Gearing!$B$3:$D$7,3,TRUE)+B325)</f>
        <v>12315.339827785338</v>
      </c>
      <c r="C327">
        <f t="shared" si="51"/>
        <v>152.64780487804819</v>
      </c>
      <c r="D327">
        <f t="shared" si="52"/>
        <v>2335.9419267341145</v>
      </c>
      <c r="E327">
        <f>MIN(VLOOKUP(C326+0.01,Gearing!$A$2:$G$7,2,TRUE)+1,5)</f>
        <v>5</v>
      </c>
      <c r="F327">
        <f>Misc!$B$4*Misc!$B$5/Misc!$B$2*VLOOKUP(E327,Gearing!$B$2:$G$7,5,FALSE)</f>
        <v>8966220.9668758679</v>
      </c>
      <c r="G327">
        <f t="shared" si="45"/>
        <v>7.6523973915988988</v>
      </c>
      <c r="H327">
        <f t="shared" si="46"/>
        <v>341.46341463414501</v>
      </c>
      <c r="I327">
        <f t="shared" si="48"/>
        <v>0.29700000000000004</v>
      </c>
      <c r="J327">
        <f t="shared" si="49"/>
        <v>-1048.004580695103</v>
      </c>
      <c r="K327">
        <f t="shared" si="50"/>
        <v>-34160887.758707367</v>
      </c>
      <c r="L327">
        <f t="shared" si="53"/>
        <v>12802.804328720917</v>
      </c>
      <c r="M327">
        <f>2*$P$1*VLOOKUP(E326,Gearing!$B$3:$D$7,3)+B325</f>
        <v>12315.339827785338</v>
      </c>
      <c r="N327">
        <f>2*B326-B325+Misc!$B$6*$P$1^2</f>
        <v>12461.47951070622</v>
      </c>
    </row>
    <row r="328" spans="1:14" x14ac:dyDescent="0.25">
      <c r="A328">
        <f t="shared" si="47"/>
        <v>81.25</v>
      </c>
      <c r="B328">
        <f>MIN((-J327+SQRT(J327^2-4*I327*K327))/2/I327,2*$P$1*VLOOKUP(E327,Gearing!$B$3:$D$7,3,TRUE)+B326)</f>
        <v>12426.499964215291</v>
      </c>
      <c r="C328">
        <f t="shared" si="51"/>
        <v>152.64780487804819</v>
      </c>
      <c r="D328">
        <f t="shared" si="52"/>
        <v>-2335.9419267341145</v>
      </c>
      <c r="E328">
        <f>MIN(VLOOKUP(C327+0.01,Gearing!$A$2:$G$7,2,TRUE)+1,5)</f>
        <v>5</v>
      </c>
      <c r="F328">
        <f>Misc!$B$4*Misc!$B$5/Misc!$B$2*VLOOKUP(E328,Gearing!$B$2:$G$7,5,FALSE)</f>
        <v>8966220.9668758679</v>
      </c>
      <c r="G328">
        <f t="shared" si="45"/>
        <v>7.7214690981016432</v>
      </c>
      <c r="H328">
        <f t="shared" si="46"/>
        <v>341.46341463414501</v>
      </c>
      <c r="I328">
        <f t="shared" si="48"/>
        <v>0.29700000000000004</v>
      </c>
      <c r="J328">
        <f t="shared" si="49"/>
        <v>-1027.3118577044916</v>
      </c>
      <c r="K328">
        <f t="shared" si="50"/>
        <v>-36033086.217647023</v>
      </c>
      <c r="L328">
        <f t="shared" si="53"/>
        <v>12633.201515193303</v>
      </c>
      <c r="M328">
        <f>2*$P$1*VLOOKUP(E327,Gearing!$B$3:$D$7,3)+B326</f>
        <v>12426.499964215291</v>
      </c>
      <c r="N328">
        <f>2*B327-B326+Misc!$B$6*$P$1^2</f>
        <v>12280.646906294409</v>
      </c>
    </row>
    <row r="329" spans="1:14" x14ac:dyDescent="0.25">
      <c r="A329">
        <f t="shared" si="47"/>
        <v>81.5</v>
      </c>
      <c r="B329">
        <f>MIN((-J328+SQRT(J328^2-4*I328*K328))/2/I328,2*$P$1*VLOOKUP(E328,Gearing!$B$3:$D$7,3,TRUE)+B327)</f>
        <v>12391.663730224362</v>
      </c>
      <c r="C329">
        <f t="shared" si="51"/>
        <v>152.64780487804819</v>
      </c>
      <c r="D329">
        <f t="shared" si="52"/>
        <v>2335.9419267341145</v>
      </c>
      <c r="E329">
        <f>MIN(VLOOKUP(C328+0.01,Gearing!$A$2:$G$7,2,TRUE)+1,5)</f>
        <v>5</v>
      </c>
      <c r="F329">
        <f>Misc!$B$4*Misc!$B$5/Misc!$B$2*VLOOKUP(E329,Gearing!$B$2:$G$7,5,FALSE)</f>
        <v>8966220.9668758679</v>
      </c>
      <c r="G329">
        <f t="shared" si="45"/>
        <v>7.6998228658536405</v>
      </c>
      <c r="H329">
        <f t="shared" si="46"/>
        <v>341.46341463414501</v>
      </c>
      <c r="I329">
        <f t="shared" si="48"/>
        <v>0.29700000000000004</v>
      </c>
      <c r="J329">
        <f t="shared" si="49"/>
        <v>-1093.3409787438841</v>
      </c>
      <c r="K329">
        <f t="shared" si="50"/>
        <v>-34079169.833923921</v>
      </c>
      <c r="L329">
        <f t="shared" si="53"/>
        <v>12879.128231159939</v>
      </c>
      <c r="M329">
        <f>2*$P$1*VLOOKUP(E328,Gearing!$B$3:$D$7,3)+B327</f>
        <v>12391.663730224362</v>
      </c>
      <c r="N329">
        <f>2*B328-B327+Misc!$B$6*$P$1^2</f>
        <v>12537.803413145244</v>
      </c>
    </row>
    <row r="330" spans="1:14" x14ac:dyDescent="0.25">
      <c r="A330">
        <f t="shared" si="47"/>
        <v>81.75</v>
      </c>
      <c r="B330">
        <f>MIN((-J329+SQRT(J329^2-4*I329*K329))/2/I329,2*$P$1*VLOOKUP(E329,Gearing!$B$3:$D$7,3,TRUE)+B328)</f>
        <v>12502.823866654315</v>
      </c>
      <c r="C330">
        <f t="shared" si="51"/>
        <v>152.64780487804819</v>
      </c>
      <c r="D330">
        <f t="shared" si="52"/>
        <v>-2335.9419267341145</v>
      </c>
      <c r="E330">
        <f>MIN(VLOOKUP(C329+0.01,Gearing!$A$2:$G$7,2,TRUE)+1,5)</f>
        <v>5</v>
      </c>
      <c r="F330">
        <f>Misc!$B$4*Misc!$B$5/Misc!$B$2*VLOOKUP(E330,Gearing!$B$2:$G$7,5,FALSE)</f>
        <v>8966220.9668758679</v>
      </c>
      <c r="G330">
        <f t="shared" si="45"/>
        <v>7.7688945723563849</v>
      </c>
      <c r="H330">
        <f t="shared" si="46"/>
        <v>341.46341463414501</v>
      </c>
      <c r="I330">
        <f t="shared" si="48"/>
        <v>0.29700000000000004</v>
      </c>
      <c r="J330">
        <f t="shared" si="49"/>
        <v>-1072.6482557532718</v>
      </c>
      <c r="K330">
        <f t="shared" si="50"/>
        <v>-35952947.64223434</v>
      </c>
      <c r="L330">
        <f t="shared" si="53"/>
        <v>12709.525417632327</v>
      </c>
      <c r="M330">
        <f>2*$P$1*VLOOKUP(E329,Gearing!$B$3:$D$7,3)+B328</f>
        <v>12502.823866654315</v>
      </c>
      <c r="N330">
        <f>2*B329-B328+Misc!$B$6*$P$1^2</f>
        <v>12356.970808733433</v>
      </c>
    </row>
    <row r="331" spans="1:14" x14ac:dyDescent="0.25">
      <c r="A331">
        <f t="shared" si="47"/>
        <v>82</v>
      </c>
      <c r="B331">
        <f>MIN((-J330+SQRT(J330^2-4*I330*K330))/2/I330,2*$P$1*VLOOKUP(E330,Gearing!$B$3:$D$7,3,TRUE)+B329)</f>
        <v>12467.987632663386</v>
      </c>
      <c r="C331">
        <f t="shared" si="51"/>
        <v>152.64780487804819</v>
      </c>
      <c r="D331">
        <f t="shared" si="52"/>
        <v>2335.9419267341145</v>
      </c>
      <c r="E331">
        <f>MIN(VLOOKUP(C330+0.01,Gearing!$A$2:$G$7,2,TRUE)+1,5)</f>
        <v>5</v>
      </c>
      <c r="F331">
        <f>Misc!$B$4*Misc!$B$5/Misc!$B$2*VLOOKUP(E331,Gearing!$B$2:$G$7,5,FALSE)</f>
        <v>8966220.9668758679</v>
      </c>
      <c r="G331">
        <f t="shared" si="45"/>
        <v>7.7472483401083831</v>
      </c>
      <c r="H331">
        <f t="shared" si="46"/>
        <v>341.46341463414501</v>
      </c>
      <c r="I331">
        <f t="shared" si="48"/>
        <v>0.29700000000000004</v>
      </c>
      <c r="J331">
        <f t="shared" si="49"/>
        <v>-1138.6773767926643</v>
      </c>
      <c r="K331">
        <f t="shared" si="50"/>
        <v>-33993991.658318885</v>
      </c>
      <c r="L331">
        <f t="shared" si="53"/>
        <v>12955.452133598965</v>
      </c>
      <c r="M331">
        <f>2*$P$1*VLOOKUP(E330,Gearing!$B$3:$D$7,3)+B329</f>
        <v>12467.987632663386</v>
      </c>
      <c r="N331">
        <f>2*B330-B329+Misc!$B$6*$P$1^2</f>
        <v>12614.127315584268</v>
      </c>
    </row>
    <row r="332" spans="1:14" x14ac:dyDescent="0.25">
      <c r="A332">
        <f t="shared" si="47"/>
        <v>82.25</v>
      </c>
      <c r="B332">
        <f>MIN((-J331+SQRT(J331^2-4*I331*K331))/2/I331,2*$P$1*VLOOKUP(E331,Gearing!$B$3:$D$7,3,TRUE)+B330)</f>
        <v>12579.147769093339</v>
      </c>
      <c r="C332">
        <f t="shared" si="51"/>
        <v>152.64780487804819</v>
      </c>
      <c r="D332">
        <f t="shared" si="52"/>
        <v>-2335.9419267341145</v>
      </c>
      <c r="E332">
        <f>MIN(VLOOKUP(C331+0.01,Gearing!$A$2:$G$7,2,TRUE)+1,5)</f>
        <v>5</v>
      </c>
      <c r="F332">
        <f>Misc!$B$4*Misc!$B$5/Misc!$B$2*VLOOKUP(E332,Gearing!$B$2:$G$7,5,FALSE)</f>
        <v>8966220.9668758679</v>
      </c>
      <c r="G332">
        <f t="shared" si="45"/>
        <v>7.8163200466111276</v>
      </c>
      <c r="H332">
        <f t="shared" si="46"/>
        <v>341.46341463414501</v>
      </c>
      <c r="I332">
        <f t="shared" si="48"/>
        <v>0.29700000000000004</v>
      </c>
      <c r="J332">
        <f t="shared" si="49"/>
        <v>-1117.984653802052</v>
      </c>
      <c r="K332">
        <f t="shared" si="50"/>
        <v>-35869348.816000022</v>
      </c>
      <c r="L332">
        <f t="shared" si="53"/>
        <v>12785.849320071349</v>
      </c>
      <c r="M332">
        <f>2*$P$1*VLOOKUP(E331,Gearing!$B$3:$D$7,3)+B330</f>
        <v>12579.147769093339</v>
      </c>
      <c r="N332">
        <f>2*B331-B330+Misc!$B$6*$P$1^2</f>
        <v>12433.294711172457</v>
      </c>
    </row>
    <row r="333" spans="1:14" x14ac:dyDescent="0.25">
      <c r="A333">
        <f t="shared" si="47"/>
        <v>82.5</v>
      </c>
      <c r="B333">
        <f>MIN((-J332+SQRT(J332^2-4*I332*K332))/2/I332,2*$P$1*VLOOKUP(E332,Gearing!$B$3:$D$7,3,TRUE)+B331)</f>
        <v>12544.31153510241</v>
      </c>
      <c r="C333">
        <f t="shared" si="51"/>
        <v>152.64780487804819</v>
      </c>
      <c r="D333">
        <f t="shared" si="52"/>
        <v>2335.9419267341145</v>
      </c>
      <c r="E333">
        <f>MIN(VLOOKUP(C332+0.01,Gearing!$A$2:$G$7,2,TRUE)+1,5)</f>
        <v>5</v>
      </c>
      <c r="F333">
        <f>Misc!$B$4*Misc!$B$5/Misc!$B$2*VLOOKUP(E333,Gearing!$B$2:$G$7,5,FALSE)</f>
        <v>8966220.9668758679</v>
      </c>
      <c r="G333">
        <f t="shared" si="45"/>
        <v>7.7946738143631249</v>
      </c>
      <c r="H333">
        <f t="shared" si="46"/>
        <v>341.46341463414501</v>
      </c>
      <c r="I333">
        <f t="shared" si="48"/>
        <v>0.29700000000000004</v>
      </c>
      <c r="J333">
        <f t="shared" si="49"/>
        <v>-1184.0137748414445</v>
      </c>
      <c r="K333">
        <f t="shared" si="50"/>
        <v>-33905353.231892243</v>
      </c>
      <c r="L333">
        <f t="shared" si="53"/>
        <v>13031.776036037987</v>
      </c>
      <c r="M333">
        <f>2*$P$1*VLOOKUP(E332,Gearing!$B$3:$D$7,3)+B331</f>
        <v>12544.31153510241</v>
      </c>
      <c r="N333">
        <f>2*B332-B331+Misc!$B$6*$P$1^2</f>
        <v>12690.451218023292</v>
      </c>
    </row>
    <row r="334" spans="1:14" x14ac:dyDescent="0.25">
      <c r="A334">
        <f t="shared" si="47"/>
        <v>82.75</v>
      </c>
      <c r="B334">
        <f>MIN((-J333+SQRT(J333^2-4*I333*K333))/2/I333,2*$P$1*VLOOKUP(E333,Gearing!$B$3:$D$7,3,TRUE)+B332)</f>
        <v>12655.471671532363</v>
      </c>
      <c r="C334">
        <f t="shared" si="51"/>
        <v>152.64780487804819</v>
      </c>
      <c r="D334">
        <f t="shared" si="52"/>
        <v>-2335.9419267341145</v>
      </c>
      <c r="E334">
        <f>MIN(VLOOKUP(C333+0.01,Gearing!$A$2:$G$7,2,TRUE)+1,5)</f>
        <v>5</v>
      </c>
      <c r="F334">
        <f>Misc!$B$4*Misc!$B$5/Misc!$B$2*VLOOKUP(E334,Gearing!$B$2:$G$7,5,FALSE)</f>
        <v>8966220.9668758679</v>
      </c>
      <c r="G334">
        <f t="shared" si="45"/>
        <v>7.8637455208658702</v>
      </c>
      <c r="H334">
        <f t="shared" si="46"/>
        <v>341.46341463414501</v>
      </c>
      <c r="I334">
        <f t="shared" si="48"/>
        <v>0.29700000000000004</v>
      </c>
      <c r="J334">
        <f t="shared" si="49"/>
        <v>-1163.3210518508322</v>
      </c>
      <c r="K334">
        <f t="shared" si="50"/>
        <v>-35782289.738944106</v>
      </c>
      <c r="L334">
        <f t="shared" si="53"/>
        <v>12862.173222510375</v>
      </c>
      <c r="M334">
        <f>2*$P$1*VLOOKUP(E333,Gearing!$B$3:$D$7,3)+B332</f>
        <v>12655.471671532363</v>
      </c>
      <c r="N334">
        <f>2*B333-B332+Misc!$B$6*$P$1^2</f>
        <v>12509.618613611481</v>
      </c>
    </row>
    <row r="335" spans="1:14" x14ac:dyDescent="0.25">
      <c r="A335">
        <f t="shared" si="47"/>
        <v>83</v>
      </c>
      <c r="B335">
        <f>MIN((-J334+SQRT(J334^2-4*I334*K334))/2/I334,2*$P$1*VLOOKUP(E334,Gearing!$B$3:$D$7,3,TRUE)+B333)</f>
        <v>12620.635437541434</v>
      </c>
      <c r="C335">
        <f t="shared" si="51"/>
        <v>152.64780487804819</v>
      </c>
      <c r="D335">
        <f t="shared" si="52"/>
        <v>2335.9419267341145</v>
      </c>
      <c r="E335">
        <f>MIN(VLOOKUP(C334+0.01,Gearing!$A$2:$G$7,2,TRUE)+1,5)</f>
        <v>5</v>
      </c>
      <c r="F335">
        <f>Misc!$B$4*Misc!$B$5/Misc!$B$2*VLOOKUP(E335,Gearing!$B$2:$G$7,5,FALSE)</f>
        <v>8966220.9668758679</v>
      </c>
      <c r="G335">
        <f t="shared" si="45"/>
        <v>7.8420992886178684</v>
      </c>
      <c r="H335">
        <f t="shared" si="46"/>
        <v>341.46341463414501</v>
      </c>
      <c r="I335">
        <f t="shared" si="48"/>
        <v>0.29700000000000004</v>
      </c>
      <c r="J335">
        <f t="shared" si="49"/>
        <v>-1229.3501728902247</v>
      </c>
      <c r="K335">
        <f t="shared" si="50"/>
        <v>-33813254.554643966</v>
      </c>
      <c r="L335">
        <f t="shared" si="53"/>
        <v>13108.099938477011</v>
      </c>
      <c r="M335">
        <f>2*$P$1*VLOOKUP(E334,Gearing!$B$3:$D$7,3)+B333</f>
        <v>12620.635437541434</v>
      </c>
      <c r="N335">
        <f>2*B334-B333+Misc!$B$6*$P$1^2</f>
        <v>12766.775120462316</v>
      </c>
    </row>
    <row r="336" spans="1:14" x14ac:dyDescent="0.25">
      <c r="A336">
        <f t="shared" si="47"/>
        <v>83.25</v>
      </c>
      <c r="B336">
        <f>MIN((-J335+SQRT(J335^2-4*I335*K335))/2/I335,2*$P$1*VLOOKUP(E335,Gearing!$B$3:$D$7,3,TRUE)+B334)</f>
        <v>12731.795573971387</v>
      </c>
      <c r="C336">
        <f t="shared" si="51"/>
        <v>152.64780487804819</v>
      </c>
      <c r="D336">
        <f t="shared" si="52"/>
        <v>-2335.9419267341145</v>
      </c>
      <c r="E336">
        <f>MIN(VLOOKUP(C335+0.01,Gearing!$A$2:$G$7,2,TRUE)+1,5)</f>
        <v>5</v>
      </c>
      <c r="F336">
        <f>Misc!$B$4*Misc!$B$5/Misc!$B$2*VLOOKUP(E336,Gearing!$B$2:$G$7,5,FALSE)</f>
        <v>8966220.9668758679</v>
      </c>
      <c r="G336">
        <f t="shared" si="45"/>
        <v>7.9111709951206128</v>
      </c>
      <c r="H336">
        <f t="shared" si="46"/>
        <v>341.46341463414501</v>
      </c>
      <c r="I336">
        <f t="shared" si="48"/>
        <v>0.29700000000000004</v>
      </c>
      <c r="J336">
        <f t="shared" si="49"/>
        <v>-1208.6574498996124</v>
      </c>
      <c r="K336">
        <f t="shared" si="50"/>
        <v>-35691770.411066569</v>
      </c>
      <c r="L336">
        <f t="shared" si="53"/>
        <v>12938.497124949397</v>
      </c>
      <c r="M336">
        <f>2*$P$1*VLOOKUP(E335,Gearing!$B$3:$D$7,3)+B334</f>
        <v>12731.795573971387</v>
      </c>
      <c r="N336">
        <f>2*B335-B334+Misc!$B$6*$P$1^2</f>
        <v>12585.942516050505</v>
      </c>
    </row>
    <row r="337" spans="1:14" x14ac:dyDescent="0.25">
      <c r="A337">
        <f t="shared" si="47"/>
        <v>83.5</v>
      </c>
      <c r="B337">
        <f>MIN((-J336+SQRT(J336^2-4*I336*K336))/2/I336,2*$P$1*VLOOKUP(E336,Gearing!$B$3:$D$7,3,TRUE)+B335)</f>
        <v>12696.959339980458</v>
      </c>
      <c r="C337">
        <f t="shared" si="51"/>
        <v>152.64780487804819</v>
      </c>
      <c r="D337">
        <f t="shared" si="52"/>
        <v>2335.9419267341145</v>
      </c>
      <c r="E337">
        <f>MIN(VLOOKUP(C336+0.01,Gearing!$A$2:$G$7,2,TRUE)+1,5)</f>
        <v>5</v>
      </c>
      <c r="F337">
        <f>Misc!$B$4*Misc!$B$5/Misc!$B$2*VLOOKUP(E337,Gearing!$B$2:$G$7,5,FALSE)</f>
        <v>8966220.9668758679</v>
      </c>
      <c r="G337">
        <f t="shared" si="45"/>
        <v>7.8895247628726102</v>
      </c>
      <c r="H337">
        <f t="shared" si="46"/>
        <v>341.46341463414501</v>
      </c>
      <c r="I337">
        <f t="shared" si="48"/>
        <v>0.29700000000000004</v>
      </c>
      <c r="J337">
        <f t="shared" si="49"/>
        <v>-1274.6865709390049</v>
      </c>
      <c r="K337">
        <f t="shared" si="50"/>
        <v>-33717695.626574099</v>
      </c>
      <c r="L337">
        <f t="shared" si="53"/>
        <v>13184.423840916033</v>
      </c>
      <c r="M337">
        <f>2*$P$1*VLOOKUP(E336,Gearing!$B$3:$D$7,3)+B335</f>
        <v>12696.959339980458</v>
      </c>
      <c r="N337">
        <f>2*B336-B335+Misc!$B$6*$P$1^2</f>
        <v>12843.099022901341</v>
      </c>
    </row>
    <row r="338" spans="1:14" x14ac:dyDescent="0.25">
      <c r="A338">
        <f t="shared" si="47"/>
        <v>83.75</v>
      </c>
      <c r="B338">
        <f>MIN((-J337+SQRT(J337^2-4*I337*K337))/2/I337,2*$P$1*VLOOKUP(E337,Gearing!$B$3:$D$7,3,TRUE)+B336)</f>
        <v>12808.119476410411</v>
      </c>
      <c r="C338">
        <f t="shared" si="51"/>
        <v>152.64780487804819</v>
      </c>
      <c r="D338">
        <f t="shared" si="52"/>
        <v>-2335.9419267341145</v>
      </c>
      <c r="E338">
        <f>MIN(VLOOKUP(C337+0.01,Gearing!$A$2:$G$7,2,TRUE)+1,5)</f>
        <v>5</v>
      </c>
      <c r="F338">
        <f>Misc!$B$4*Misc!$B$5/Misc!$B$2*VLOOKUP(E338,Gearing!$B$2:$G$7,5,FALSE)</f>
        <v>8966220.9668758679</v>
      </c>
      <c r="G338">
        <f t="shared" si="45"/>
        <v>7.9585964693753546</v>
      </c>
      <c r="H338">
        <f t="shared" si="46"/>
        <v>341.46341463414501</v>
      </c>
      <c r="I338">
        <f t="shared" si="48"/>
        <v>0.29700000000000004</v>
      </c>
      <c r="J338">
        <f t="shared" si="49"/>
        <v>-1253.9938479483935</v>
      </c>
      <c r="K338">
        <f t="shared" si="50"/>
        <v>-35597790.832367428</v>
      </c>
      <c r="L338">
        <f t="shared" si="53"/>
        <v>13014.821027388423</v>
      </c>
      <c r="M338">
        <f>2*$P$1*VLOOKUP(E337,Gearing!$B$3:$D$7,3)+B336</f>
        <v>12808.119476410411</v>
      </c>
      <c r="N338">
        <f>2*B337-B336+Misc!$B$6*$P$1^2</f>
        <v>12662.266418489529</v>
      </c>
    </row>
    <row r="339" spans="1:14" x14ac:dyDescent="0.25">
      <c r="A339">
        <f t="shared" si="47"/>
        <v>84</v>
      </c>
      <c r="B339">
        <f>MIN((-J338+SQRT(J338^2-4*I338*K338))/2/I338,2*$P$1*VLOOKUP(E338,Gearing!$B$3:$D$7,3,TRUE)+B337)</f>
        <v>12773.283242419482</v>
      </c>
      <c r="C339">
        <f t="shared" si="51"/>
        <v>152.64780487804819</v>
      </c>
      <c r="D339">
        <f t="shared" si="52"/>
        <v>2335.9419267341145</v>
      </c>
      <c r="E339">
        <f>MIN(VLOOKUP(C338+0.01,Gearing!$A$2:$G$7,2,TRUE)+1,5)</f>
        <v>5</v>
      </c>
      <c r="F339">
        <f>Misc!$B$4*Misc!$B$5/Misc!$B$2*VLOOKUP(E339,Gearing!$B$2:$G$7,5,FALSE)</f>
        <v>8966220.9668758679</v>
      </c>
      <c r="G339">
        <f t="shared" si="45"/>
        <v>7.9369502371273528</v>
      </c>
      <c r="H339">
        <f t="shared" si="46"/>
        <v>341.46341463414501</v>
      </c>
      <c r="I339">
        <f t="shared" si="48"/>
        <v>0.29700000000000004</v>
      </c>
      <c r="J339">
        <f t="shared" si="49"/>
        <v>-1320.0229689877851</v>
      </c>
      <c r="K339">
        <f t="shared" si="50"/>
        <v>-33618676.447682604</v>
      </c>
      <c r="L339">
        <f t="shared" si="53"/>
        <v>13260.747743355061</v>
      </c>
      <c r="M339">
        <f>2*$P$1*VLOOKUP(E338,Gearing!$B$3:$D$7,3)+B337</f>
        <v>12773.283242419482</v>
      </c>
      <c r="N339">
        <f>2*B338-B337+Misc!$B$6*$P$1^2</f>
        <v>12919.422925340365</v>
      </c>
    </row>
    <row r="340" spans="1:14" x14ac:dyDescent="0.25">
      <c r="A340">
        <f t="shared" si="47"/>
        <v>84.25</v>
      </c>
      <c r="B340">
        <f>MIN((-J339+SQRT(J339^2-4*I339*K339))/2/I339,2*$P$1*VLOOKUP(E339,Gearing!$B$3:$D$7,3,TRUE)+B338)</f>
        <v>12884.443378849435</v>
      </c>
      <c r="C340">
        <f t="shared" si="51"/>
        <v>152.64780487804819</v>
      </c>
      <c r="D340">
        <f t="shared" si="52"/>
        <v>-2335.9419267341145</v>
      </c>
      <c r="E340">
        <f>MIN(VLOOKUP(C339+0.01,Gearing!$A$2:$G$7,2,TRUE)+1,5)</f>
        <v>5</v>
      </c>
      <c r="F340">
        <f>Misc!$B$4*Misc!$B$5/Misc!$B$2*VLOOKUP(E340,Gearing!$B$2:$G$7,5,FALSE)</f>
        <v>8966220.9668758679</v>
      </c>
      <c r="G340">
        <f t="shared" si="45"/>
        <v>8.0060219436300972</v>
      </c>
      <c r="H340">
        <f t="shared" si="46"/>
        <v>341.46341463414501</v>
      </c>
      <c r="I340">
        <f t="shared" si="48"/>
        <v>0.29700000000000004</v>
      </c>
      <c r="J340">
        <f t="shared" si="49"/>
        <v>-1299.3302459971737</v>
      </c>
      <c r="K340">
        <f t="shared" si="50"/>
        <v>-35500351.002846681</v>
      </c>
      <c r="L340">
        <f t="shared" si="53"/>
        <v>13091.144929827446</v>
      </c>
      <c r="M340">
        <f>2*$P$1*VLOOKUP(E339,Gearing!$B$3:$D$7,3)+B338</f>
        <v>12884.443378849435</v>
      </c>
      <c r="N340">
        <f>2*B339-B338+Misc!$B$6*$P$1^2</f>
        <v>12738.590320928553</v>
      </c>
    </row>
    <row r="341" spans="1:14" x14ac:dyDescent="0.25">
      <c r="A341">
        <f t="shared" si="47"/>
        <v>84.5</v>
      </c>
      <c r="B341">
        <f>MIN((-J340+SQRT(J340^2-4*I340*K340))/2/I340,2*$P$1*VLOOKUP(E340,Gearing!$B$3:$D$7,3,TRUE)+B339)</f>
        <v>12849.607144858506</v>
      </c>
      <c r="C341">
        <f t="shared" si="51"/>
        <v>152.64780487804819</v>
      </c>
      <c r="D341">
        <f t="shared" si="52"/>
        <v>2335.9419267341145</v>
      </c>
      <c r="E341">
        <f>MIN(VLOOKUP(C340+0.01,Gearing!$A$2:$G$7,2,TRUE)+1,5)</f>
        <v>5</v>
      </c>
      <c r="F341">
        <f>Misc!$B$4*Misc!$B$5/Misc!$B$2*VLOOKUP(E341,Gearing!$B$2:$G$7,5,FALSE)</f>
        <v>8966220.9668758679</v>
      </c>
      <c r="G341">
        <f t="shared" si="45"/>
        <v>7.9843757113820946</v>
      </c>
      <c r="H341">
        <f t="shared" si="46"/>
        <v>341.46341463414501</v>
      </c>
      <c r="I341">
        <f t="shared" si="48"/>
        <v>0.29700000000000004</v>
      </c>
      <c r="J341">
        <f t="shared" si="49"/>
        <v>-1365.3593670365653</v>
      </c>
      <c r="K341">
        <f t="shared" si="50"/>
        <v>-33516197.017969508</v>
      </c>
      <c r="L341">
        <f t="shared" si="53"/>
        <v>13337.071645794085</v>
      </c>
      <c r="M341">
        <f>2*$P$1*VLOOKUP(E340,Gearing!$B$3:$D$7,3)+B339</f>
        <v>12849.607144858506</v>
      </c>
      <c r="N341">
        <f>2*B340-B339+Misc!$B$6*$P$1^2</f>
        <v>12995.746827779389</v>
      </c>
    </row>
    <row r="342" spans="1:14" x14ac:dyDescent="0.25">
      <c r="A342">
        <f t="shared" si="47"/>
        <v>84.75</v>
      </c>
      <c r="B342">
        <f>MIN((-J341+SQRT(J341^2-4*I341*K341))/2/I341,2*$P$1*VLOOKUP(E341,Gearing!$B$3:$D$7,3,TRUE)+B340)</f>
        <v>12960.767281288459</v>
      </c>
      <c r="C342">
        <f t="shared" si="51"/>
        <v>152.64780487804819</v>
      </c>
      <c r="D342">
        <f t="shared" si="52"/>
        <v>-2335.9419267341145</v>
      </c>
      <c r="E342">
        <f>MIN(VLOOKUP(C341+0.01,Gearing!$A$2:$G$7,2,TRUE)+1,5)</f>
        <v>5</v>
      </c>
      <c r="F342">
        <f>Misc!$B$4*Misc!$B$5/Misc!$B$2*VLOOKUP(E342,Gearing!$B$2:$G$7,5,FALSE)</f>
        <v>8966220.9668758679</v>
      </c>
      <c r="G342">
        <f t="shared" si="45"/>
        <v>8.0534474178848399</v>
      </c>
      <c r="H342">
        <f t="shared" si="46"/>
        <v>341.46341463414501</v>
      </c>
      <c r="I342">
        <f t="shared" si="48"/>
        <v>0.29700000000000004</v>
      </c>
      <c r="J342">
        <f t="shared" si="49"/>
        <v>-1344.6666440459539</v>
      </c>
      <c r="K342">
        <f t="shared" si="50"/>
        <v>-35399450.922504298</v>
      </c>
      <c r="L342">
        <f t="shared" si="53"/>
        <v>13167.468832266472</v>
      </c>
      <c r="M342">
        <f>2*$P$1*VLOOKUP(E341,Gearing!$B$3:$D$7,3)+B340</f>
        <v>12960.767281288459</v>
      </c>
      <c r="N342">
        <f>2*B341-B340+Misc!$B$6*$P$1^2</f>
        <v>12814.914223367578</v>
      </c>
    </row>
    <row r="343" spans="1:14" x14ac:dyDescent="0.25">
      <c r="A343">
        <f t="shared" si="47"/>
        <v>85</v>
      </c>
      <c r="B343">
        <f>MIN((-J342+SQRT(J342^2-4*I342*K342))/2/I342,2*$P$1*VLOOKUP(E342,Gearing!$B$3:$D$7,3,TRUE)+B341)</f>
        <v>12925.93104729753</v>
      </c>
      <c r="C343">
        <f t="shared" si="51"/>
        <v>152.64780487804819</v>
      </c>
      <c r="D343">
        <f t="shared" si="52"/>
        <v>2335.9419267341145</v>
      </c>
      <c r="E343">
        <f>MIN(VLOOKUP(C342+0.01,Gearing!$A$2:$G$7,2,TRUE)+1,5)</f>
        <v>5</v>
      </c>
      <c r="F343">
        <f>Misc!$B$4*Misc!$B$5/Misc!$B$2*VLOOKUP(E343,Gearing!$B$2:$G$7,5,FALSE)</f>
        <v>8966220.9668758679</v>
      </c>
      <c r="G343">
        <f t="shared" si="45"/>
        <v>8.0318011856368372</v>
      </c>
      <c r="H343">
        <f t="shared" si="46"/>
        <v>341.46341463414501</v>
      </c>
      <c r="I343">
        <f t="shared" si="48"/>
        <v>0.29700000000000004</v>
      </c>
      <c r="J343">
        <f t="shared" si="49"/>
        <v>-1410.6957650853456</v>
      </c>
      <c r="K343">
        <f t="shared" si="50"/>
        <v>-33410257.337434787</v>
      </c>
      <c r="L343">
        <f t="shared" si="53"/>
        <v>13413.395548233108</v>
      </c>
      <c r="M343">
        <f>2*$P$1*VLOOKUP(E342,Gearing!$B$3:$D$7,3)+B341</f>
        <v>12925.93104729753</v>
      </c>
      <c r="N343">
        <f>2*B342-B341+Misc!$B$6*$P$1^2</f>
        <v>13072.070730218413</v>
      </c>
    </row>
    <row r="344" spans="1:14" x14ac:dyDescent="0.25">
      <c r="A344">
        <f t="shared" si="47"/>
        <v>85.25</v>
      </c>
      <c r="B344">
        <f>MIN((-J343+SQRT(J343^2-4*I343*K343))/2/I343,2*$P$1*VLOOKUP(E343,Gearing!$B$3:$D$7,3,TRUE)+B342)</f>
        <v>13037.091183727483</v>
      </c>
      <c r="C344">
        <f t="shared" si="51"/>
        <v>152.64780487804819</v>
      </c>
      <c r="D344">
        <f t="shared" si="52"/>
        <v>-2335.9419267341145</v>
      </c>
      <c r="E344">
        <f>MIN(VLOOKUP(C343+0.01,Gearing!$A$2:$G$7,2,TRUE)+1,5)</f>
        <v>5</v>
      </c>
      <c r="F344">
        <f>Misc!$B$4*Misc!$B$5/Misc!$B$2*VLOOKUP(E344,Gearing!$B$2:$G$7,5,FALSE)</f>
        <v>8966220.9668758679</v>
      </c>
      <c r="G344">
        <f t="shared" si="45"/>
        <v>8.1008728921395807</v>
      </c>
      <c r="H344">
        <f t="shared" si="46"/>
        <v>341.46341463414501</v>
      </c>
      <c r="I344">
        <f t="shared" si="48"/>
        <v>0.29700000000000004</v>
      </c>
      <c r="J344">
        <f t="shared" si="49"/>
        <v>-1390.0030420947342</v>
      </c>
      <c r="K344">
        <f t="shared" si="50"/>
        <v>-35295090.591340326</v>
      </c>
      <c r="L344">
        <f t="shared" si="53"/>
        <v>13243.792734705494</v>
      </c>
      <c r="M344">
        <f>2*$P$1*VLOOKUP(E343,Gearing!$B$3:$D$7,3)+B342</f>
        <v>13037.091183727483</v>
      </c>
      <c r="N344">
        <f>2*B343-B342+Misc!$B$6*$P$1^2</f>
        <v>12891.238125806602</v>
      </c>
    </row>
    <row r="345" spans="1:14" x14ac:dyDescent="0.25">
      <c r="A345">
        <f t="shared" si="47"/>
        <v>85.5</v>
      </c>
      <c r="B345">
        <f>MIN((-J344+SQRT(J344^2-4*I344*K344))/2/I344,2*$P$1*VLOOKUP(E344,Gearing!$B$3:$D$7,3,TRUE)+B343)</f>
        <v>13002.254949736554</v>
      </c>
      <c r="C345">
        <f t="shared" si="51"/>
        <v>152.64780487804819</v>
      </c>
      <c r="D345">
        <f t="shared" si="52"/>
        <v>2335.9419267341145</v>
      </c>
      <c r="E345">
        <f>MIN(VLOOKUP(C344+0.01,Gearing!$A$2:$G$7,2,TRUE)+1,5)</f>
        <v>5</v>
      </c>
      <c r="F345">
        <f>Misc!$B$4*Misc!$B$5/Misc!$B$2*VLOOKUP(E345,Gearing!$B$2:$G$7,5,FALSE)</f>
        <v>8966220.9668758679</v>
      </c>
      <c r="G345">
        <f t="shared" si="45"/>
        <v>8.0792266598915798</v>
      </c>
      <c r="H345">
        <f t="shared" si="46"/>
        <v>341.46341463414501</v>
      </c>
      <c r="I345">
        <f t="shared" si="48"/>
        <v>0.29700000000000004</v>
      </c>
      <c r="J345">
        <f t="shared" si="49"/>
        <v>-1456.0321631341267</v>
      </c>
      <c r="K345">
        <f t="shared" si="50"/>
        <v>-33300857.406078462</v>
      </c>
      <c r="L345">
        <f t="shared" si="53"/>
        <v>13489.719450672132</v>
      </c>
      <c r="M345">
        <f>2*$P$1*VLOOKUP(E344,Gearing!$B$3:$D$7,3)+B343</f>
        <v>13002.254949736554</v>
      </c>
      <c r="N345">
        <f>2*B344-B343+Misc!$B$6*$P$1^2</f>
        <v>13148.394632657437</v>
      </c>
    </row>
    <row r="346" spans="1:14" x14ac:dyDescent="0.25">
      <c r="A346">
        <f t="shared" si="47"/>
        <v>85.75</v>
      </c>
      <c r="B346">
        <f>MIN((-J345+SQRT(J345^2-4*I345*K345))/2/I345,2*$P$1*VLOOKUP(E345,Gearing!$B$3:$D$7,3,TRUE)+B344)</f>
        <v>13113.415086166508</v>
      </c>
      <c r="C346">
        <f t="shared" si="51"/>
        <v>152.64780487804819</v>
      </c>
      <c r="D346">
        <f t="shared" si="52"/>
        <v>-2335.9419267341145</v>
      </c>
      <c r="E346">
        <f>MIN(VLOOKUP(C345+0.01,Gearing!$A$2:$G$7,2,TRUE)+1,5)</f>
        <v>5</v>
      </c>
      <c r="F346">
        <f>Misc!$B$4*Misc!$B$5/Misc!$B$2*VLOOKUP(E346,Gearing!$B$2:$G$7,5,FALSE)</f>
        <v>8966220.9668758679</v>
      </c>
      <c r="G346">
        <f t="shared" si="45"/>
        <v>8.1482983663943251</v>
      </c>
      <c r="H346">
        <f t="shared" si="46"/>
        <v>341.46341463414501</v>
      </c>
      <c r="I346">
        <f t="shared" si="48"/>
        <v>0.29700000000000004</v>
      </c>
      <c r="J346">
        <f t="shared" si="49"/>
        <v>-1435.3394401435144</v>
      </c>
      <c r="K346">
        <f t="shared" si="50"/>
        <v>-35187270.009354733</v>
      </c>
      <c r="L346">
        <f t="shared" si="53"/>
        <v>13320.11663714452</v>
      </c>
      <c r="M346">
        <f>2*$P$1*VLOOKUP(E345,Gearing!$B$3:$D$7,3)+B344</f>
        <v>13113.415086166508</v>
      </c>
      <c r="N346">
        <f>2*B345-B344+Misc!$B$6*$P$1^2</f>
        <v>12967.562028245626</v>
      </c>
    </row>
    <row r="347" spans="1:14" x14ac:dyDescent="0.25">
      <c r="A347">
        <f t="shared" si="47"/>
        <v>86</v>
      </c>
      <c r="B347">
        <f>MIN((-J346+SQRT(J346^2-4*I346*K346))/2/I346,2*$P$1*VLOOKUP(E346,Gearing!$B$3:$D$7,3,TRUE)+B345)</f>
        <v>13078.578852175579</v>
      </c>
      <c r="C347">
        <f t="shared" si="51"/>
        <v>152.64780487804819</v>
      </c>
      <c r="D347">
        <f t="shared" si="52"/>
        <v>2335.9419267341145</v>
      </c>
      <c r="E347">
        <f>MIN(VLOOKUP(C346+0.01,Gearing!$A$2:$G$7,2,TRUE)+1,5)</f>
        <v>5</v>
      </c>
      <c r="F347">
        <f>Misc!$B$4*Misc!$B$5/Misc!$B$2*VLOOKUP(E347,Gearing!$B$2:$G$7,5,FALSE)</f>
        <v>8966220.9668758679</v>
      </c>
      <c r="G347">
        <f t="shared" si="45"/>
        <v>8.1266521341463225</v>
      </c>
      <c r="H347">
        <f t="shared" si="46"/>
        <v>341.46341463414501</v>
      </c>
      <c r="I347">
        <f t="shared" si="48"/>
        <v>0.29700000000000004</v>
      </c>
      <c r="J347">
        <f t="shared" si="49"/>
        <v>-1501.3685611829069</v>
      </c>
      <c r="K347">
        <f t="shared" si="50"/>
        <v>-33187997.22390053</v>
      </c>
      <c r="L347">
        <f t="shared" si="53"/>
        <v>13566.043353111156</v>
      </c>
      <c r="M347">
        <f>2*$P$1*VLOOKUP(E346,Gearing!$B$3:$D$7,3)+B345</f>
        <v>13078.578852175579</v>
      </c>
      <c r="N347">
        <f>2*B346-B345+Misc!$B$6*$P$1^2</f>
        <v>13224.718535096461</v>
      </c>
    </row>
    <row r="348" spans="1:14" x14ac:dyDescent="0.25">
      <c r="A348">
        <f t="shared" si="47"/>
        <v>86.25</v>
      </c>
      <c r="B348">
        <f>MIN((-J347+SQRT(J347^2-4*I347*K347))/2/I347,2*$P$1*VLOOKUP(E347,Gearing!$B$3:$D$7,3,TRUE)+B346)</f>
        <v>13189.738988605532</v>
      </c>
      <c r="C348">
        <f t="shared" si="51"/>
        <v>152.64780487804819</v>
      </c>
      <c r="D348">
        <f t="shared" si="52"/>
        <v>-2335.9419267341145</v>
      </c>
      <c r="E348">
        <f>MIN(VLOOKUP(C347+0.01,Gearing!$A$2:$G$7,2,TRUE)+1,5)</f>
        <v>5</v>
      </c>
      <c r="F348">
        <f>Misc!$B$4*Misc!$B$5/Misc!$B$2*VLOOKUP(E348,Gearing!$B$2:$G$7,5,FALSE)</f>
        <v>8966220.9668758679</v>
      </c>
      <c r="G348">
        <f t="shared" si="45"/>
        <v>8.195723840649066</v>
      </c>
      <c r="H348">
        <f t="shared" si="46"/>
        <v>341.46341463414501</v>
      </c>
      <c r="I348">
        <f t="shared" si="48"/>
        <v>0.29700000000000004</v>
      </c>
      <c r="J348">
        <f t="shared" si="49"/>
        <v>-1480.6758381922946</v>
      </c>
      <c r="K348">
        <f t="shared" si="50"/>
        <v>-35075989.176547535</v>
      </c>
      <c r="L348">
        <f t="shared" si="53"/>
        <v>13396.440539583542</v>
      </c>
      <c r="M348">
        <f>2*$P$1*VLOOKUP(E347,Gearing!$B$3:$D$7,3)+B346</f>
        <v>13189.738988605532</v>
      </c>
      <c r="N348">
        <f>2*B347-B346+Misc!$B$6*$P$1^2</f>
        <v>13043.88593068465</v>
      </c>
    </row>
    <row r="349" spans="1:14" x14ac:dyDescent="0.25">
      <c r="A349">
        <f t="shared" si="47"/>
        <v>86.5</v>
      </c>
      <c r="B349">
        <f>MIN((-J348+SQRT(J348^2-4*I348*K348))/2/I348,2*$P$1*VLOOKUP(E348,Gearing!$B$3:$D$7,3,TRUE)+B347)</f>
        <v>13154.902754614603</v>
      </c>
      <c r="C349">
        <f t="shared" si="51"/>
        <v>152.64780487804819</v>
      </c>
      <c r="D349">
        <f t="shared" si="52"/>
        <v>2335.9419267341145</v>
      </c>
      <c r="E349">
        <f>MIN(VLOOKUP(C348+0.01,Gearing!$A$2:$G$7,2,TRUE)+1,5)</f>
        <v>5</v>
      </c>
      <c r="F349">
        <f>Misc!$B$4*Misc!$B$5/Misc!$B$2*VLOOKUP(E349,Gearing!$B$2:$G$7,5,FALSE)</f>
        <v>8966220.9668758679</v>
      </c>
      <c r="G349">
        <f t="shared" si="45"/>
        <v>8.1740776084010651</v>
      </c>
      <c r="H349">
        <f t="shared" si="46"/>
        <v>341.46341463414501</v>
      </c>
      <c r="I349">
        <f t="shared" si="48"/>
        <v>0.29700000000000004</v>
      </c>
      <c r="J349">
        <f t="shared" si="49"/>
        <v>-1546.7049592316871</v>
      </c>
      <c r="K349">
        <f t="shared" si="50"/>
        <v>-33071676.790900979</v>
      </c>
      <c r="L349">
        <f t="shared" si="53"/>
        <v>13642.367255550182</v>
      </c>
      <c r="M349">
        <f>2*$P$1*VLOOKUP(E348,Gearing!$B$3:$D$7,3)+B347</f>
        <v>13154.902754614603</v>
      </c>
      <c r="N349">
        <f>2*B348-B347+Misc!$B$6*$P$1^2</f>
        <v>13301.042437535485</v>
      </c>
    </row>
    <row r="350" spans="1:14" x14ac:dyDescent="0.25">
      <c r="A350">
        <f t="shared" si="47"/>
        <v>86.75</v>
      </c>
      <c r="B350">
        <f>MIN((-J349+SQRT(J349^2-4*I349*K349))/2/I349,2*$P$1*VLOOKUP(E349,Gearing!$B$3:$D$7,3,TRUE)+B348)</f>
        <v>13266.062891044556</v>
      </c>
      <c r="C350">
        <f t="shared" si="51"/>
        <v>152.64780487804819</v>
      </c>
      <c r="D350">
        <f t="shared" si="52"/>
        <v>-2335.9419267341145</v>
      </c>
      <c r="E350">
        <f>MIN(VLOOKUP(C349+0.01,Gearing!$A$2:$G$7,2,TRUE)+1,5)</f>
        <v>5</v>
      </c>
      <c r="F350">
        <f>Misc!$B$4*Misc!$B$5/Misc!$B$2*VLOOKUP(E350,Gearing!$B$2:$G$7,5,FALSE)</f>
        <v>8966220.9668758679</v>
      </c>
      <c r="G350">
        <f t="shared" si="45"/>
        <v>8.2431493149038086</v>
      </c>
      <c r="H350">
        <f t="shared" si="46"/>
        <v>341.46341463414501</v>
      </c>
      <c r="I350">
        <f t="shared" si="48"/>
        <v>0.29700000000000004</v>
      </c>
      <c r="J350">
        <f t="shared" si="49"/>
        <v>-1526.0122362410748</v>
      </c>
      <c r="K350">
        <f t="shared" si="50"/>
        <v>-34961248.092918724</v>
      </c>
      <c r="L350">
        <f t="shared" si="53"/>
        <v>13472.764442022566</v>
      </c>
      <c r="M350">
        <f>2*$P$1*VLOOKUP(E349,Gearing!$B$3:$D$7,3)+B348</f>
        <v>13266.062891044556</v>
      </c>
      <c r="N350">
        <f>2*B349-B348+Misc!$B$6*$P$1^2</f>
        <v>13120.209833123674</v>
      </c>
    </row>
    <row r="351" spans="1:14" x14ac:dyDescent="0.25">
      <c r="A351">
        <f t="shared" si="47"/>
        <v>87</v>
      </c>
      <c r="B351">
        <f>MIN((-J350+SQRT(J350^2-4*I350*K350))/2/I350,2*$P$1*VLOOKUP(E350,Gearing!$B$3:$D$7,3,TRUE)+B349)</f>
        <v>13231.226657053627</v>
      </c>
      <c r="C351">
        <f t="shared" si="51"/>
        <v>152.64780487804819</v>
      </c>
      <c r="D351">
        <f t="shared" si="52"/>
        <v>2335.9419267341145</v>
      </c>
      <c r="E351">
        <f>MIN(VLOOKUP(C350+0.01,Gearing!$A$2:$G$7,2,TRUE)+1,5)</f>
        <v>5</v>
      </c>
      <c r="F351">
        <f>Misc!$B$4*Misc!$B$5/Misc!$B$2*VLOOKUP(E351,Gearing!$B$2:$G$7,5,FALSE)</f>
        <v>8966220.9668758679</v>
      </c>
      <c r="G351">
        <f t="shared" si="45"/>
        <v>8.221503082655806</v>
      </c>
      <c r="H351">
        <f t="shared" si="46"/>
        <v>341.46341463414501</v>
      </c>
      <c r="I351">
        <f t="shared" si="48"/>
        <v>0.29700000000000004</v>
      </c>
      <c r="J351">
        <f t="shared" si="49"/>
        <v>-1592.0413572804673</v>
      </c>
      <c r="K351">
        <f t="shared" si="50"/>
        <v>-32951896.107079823</v>
      </c>
      <c r="L351">
        <f t="shared" si="53"/>
        <v>13718.691157989204</v>
      </c>
      <c r="M351">
        <f>2*$P$1*VLOOKUP(E350,Gearing!$B$3:$D$7,3)+B349</f>
        <v>13231.226657053627</v>
      </c>
      <c r="N351">
        <f>2*B350-B349+Misc!$B$6*$P$1^2</f>
        <v>13377.366339974509</v>
      </c>
    </row>
    <row r="352" spans="1:14" x14ac:dyDescent="0.25">
      <c r="A352">
        <f t="shared" si="47"/>
        <v>87.25</v>
      </c>
      <c r="B352">
        <f>MIN((-J351+SQRT(J351^2-4*I351*K351))/2/I351,2*$P$1*VLOOKUP(E351,Gearing!$B$3:$D$7,3,TRUE)+B350)</f>
        <v>13342.38679348358</v>
      </c>
      <c r="C352">
        <f t="shared" si="51"/>
        <v>152.64780487804819</v>
      </c>
      <c r="D352">
        <f t="shared" si="52"/>
        <v>-2335.9419267341145</v>
      </c>
      <c r="E352">
        <f>MIN(VLOOKUP(C351+0.01,Gearing!$A$2:$G$7,2,TRUE)+1,5)</f>
        <v>5</v>
      </c>
      <c r="F352">
        <f>Misc!$B$4*Misc!$B$5/Misc!$B$2*VLOOKUP(E352,Gearing!$B$2:$G$7,5,FALSE)</f>
        <v>8966220.9668758679</v>
      </c>
      <c r="G352">
        <f t="shared" si="45"/>
        <v>8.2905747891585513</v>
      </c>
      <c r="H352">
        <f t="shared" si="46"/>
        <v>341.46341463414501</v>
      </c>
      <c r="I352">
        <f t="shared" si="48"/>
        <v>0.29700000000000004</v>
      </c>
      <c r="J352">
        <f t="shared" si="49"/>
        <v>-1571.348634289855</v>
      </c>
      <c r="K352">
        <f t="shared" si="50"/>
        <v>-34843046.758468293</v>
      </c>
      <c r="L352">
        <f t="shared" si="53"/>
        <v>13549.08834446159</v>
      </c>
      <c r="M352">
        <f>2*$P$1*VLOOKUP(E351,Gearing!$B$3:$D$7,3)+B350</f>
        <v>13342.38679348358</v>
      </c>
      <c r="N352">
        <f>2*B351-B350+Misc!$B$6*$P$1^2</f>
        <v>13196.533735562698</v>
      </c>
    </row>
    <row r="353" spans="1:14" x14ac:dyDescent="0.25">
      <c r="A353">
        <f t="shared" si="47"/>
        <v>87.5</v>
      </c>
      <c r="B353">
        <f>MIN((-J352+SQRT(J352^2-4*I352*K352))/2/I352,2*$P$1*VLOOKUP(E352,Gearing!$B$3:$D$7,3,TRUE)+B351)</f>
        <v>13307.550559492651</v>
      </c>
      <c r="C353">
        <f t="shared" si="51"/>
        <v>152.64780487804819</v>
      </c>
      <c r="D353">
        <f t="shared" si="52"/>
        <v>2335.9419267341145</v>
      </c>
      <c r="E353">
        <f>MIN(VLOOKUP(C352+0.01,Gearing!$A$2:$G$7,2,TRUE)+1,5)</f>
        <v>5</v>
      </c>
      <c r="F353">
        <f>Misc!$B$4*Misc!$B$5/Misc!$B$2*VLOOKUP(E353,Gearing!$B$2:$G$7,5,FALSE)</f>
        <v>8966220.9668758679</v>
      </c>
      <c r="G353">
        <f t="shared" si="45"/>
        <v>8.2689285569105504</v>
      </c>
      <c r="H353">
        <f t="shared" si="46"/>
        <v>341.46341463414501</v>
      </c>
      <c r="I353">
        <f t="shared" si="48"/>
        <v>0.29700000000000004</v>
      </c>
      <c r="J353">
        <f t="shared" si="49"/>
        <v>-1637.3777553292475</v>
      </c>
      <c r="K353">
        <f t="shared" si="50"/>
        <v>-32828655.172437046</v>
      </c>
      <c r="L353">
        <f t="shared" si="53"/>
        <v>13795.015060428228</v>
      </c>
      <c r="M353">
        <f>2*$P$1*VLOOKUP(E352,Gearing!$B$3:$D$7,3)+B351</f>
        <v>13307.550559492651</v>
      </c>
      <c r="N353">
        <f>2*B352-B351+Misc!$B$6*$P$1^2</f>
        <v>13453.690242413533</v>
      </c>
    </row>
    <row r="354" spans="1:14" x14ac:dyDescent="0.25">
      <c r="A354">
        <f t="shared" si="47"/>
        <v>87.75</v>
      </c>
      <c r="B354">
        <f>MIN((-J353+SQRT(J353^2-4*I353*K353))/2/I353,2*$P$1*VLOOKUP(E353,Gearing!$B$3:$D$7,3,TRUE)+B352)</f>
        <v>13418.710695922604</v>
      </c>
      <c r="C354">
        <f t="shared" si="51"/>
        <v>152.64780487804819</v>
      </c>
      <c r="D354">
        <f t="shared" si="52"/>
        <v>-2335.9419267341145</v>
      </c>
      <c r="E354">
        <f>MIN(VLOOKUP(C353+0.01,Gearing!$A$2:$G$7,2,TRUE)+1,5)</f>
        <v>5</v>
      </c>
      <c r="F354">
        <f>Misc!$B$4*Misc!$B$5/Misc!$B$2*VLOOKUP(E354,Gearing!$B$2:$G$7,5,FALSE)</f>
        <v>8966220.9668758679</v>
      </c>
      <c r="G354">
        <f t="shared" si="45"/>
        <v>8.3380002634132939</v>
      </c>
      <c r="H354">
        <f t="shared" si="46"/>
        <v>341.46341463414501</v>
      </c>
      <c r="I354">
        <f t="shared" si="48"/>
        <v>0.29700000000000004</v>
      </c>
      <c r="J354">
        <f t="shared" si="49"/>
        <v>-1616.6850323386361</v>
      </c>
      <c r="K354">
        <f t="shared" si="50"/>
        <v>-34721385.173196256</v>
      </c>
      <c r="L354">
        <f t="shared" si="53"/>
        <v>13625.412246900614</v>
      </c>
      <c r="M354">
        <f>2*$P$1*VLOOKUP(E353,Gearing!$B$3:$D$7,3)+B352</f>
        <v>13418.710695922604</v>
      </c>
      <c r="N354">
        <f>2*B353-B352+Misc!$B$6*$P$1^2</f>
        <v>13272.857638001722</v>
      </c>
    </row>
    <row r="355" spans="1:14" x14ac:dyDescent="0.25">
      <c r="A355">
        <f t="shared" si="47"/>
        <v>88</v>
      </c>
      <c r="B355">
        <f>MIN((-J354+SQRT(J354^2-4*I354*K354))/2/I354,2*$P$1*VLOOKUP(E354,Gearing!$B$3:$D$7,3,TRUE)+B353)</f>
        <v>13383.874461931675</v>
      </c>
      <c r="C355">
        <f t="shared" si="51"/>
        <v>152.64780487804819</v>
      </c>
      <c r="D355">
        <f t="shared" si="52"/>
        <v>2335.9419267341145</v>
      </c>
      <c r="E355">
        <f>MIN(VLOOKUP(C354+0.01,Gearing!$A$2:$G$7,2,TRUE)+1,5)</f>
        <v>5</v>
      </c>
      <c r="F355">
        <f>Misc!$B$4*Misc!$B$5/Misc!$B$2*VLOOKUP(E355,Gearing!$B$2:$G$7,5,FALSE)</f>
        <v>8966220.9668758679</v>
      </c>
      <c r="G355">
        <f t="shared" si="45"/>
        <v>8.3163540311652913</v>
      </c>
      <c r="H355">
        <f t="shared" si="46"/>
        <v>341.46341463414501</v>
      </c>
      <c r="I355">
        <f t="shared" si="48"/>
        <v>0.29700000000000004</v>
      </c>
      <c r="J355">
        <f t="shared" si="49"/>
        <v>-1682.7141533780277</v>
      </c>
      <c r="K355">
        <f t="shared" si="50"/>
        <v>-32701953.986972664</v>
      </c>
      <c r="L355">
        <f t="shared" si="53"/>
        <v>13871.338962867254</v>
      </c>
      <c r="M355">
        <f>2*$P$1*VLOOKUP(E354,Gearing!$B$3:$D$7,3)+B353</f>
        <v>13383.874461931675</v>
      </c>
      <c r="N355">
        <f>2*B354-B353+Misc!$B$6*$P$1^2</f>
        <v>13530.014144852557</v>
      </c>
    </row>
    <row r="356" spans="1:14" x14ac:dyDescent="0.25">
      <c r="A356">
        <f t="shared" si="47"/>
        <v>88.25</v>
      </c>
      <c r="B356">
        <f>MIN((-J355+SQRT(J355^2-4*I355*K355))/2/I355,2*$P$1*VLOOKUP(E355,Gearing!$B$3:$D$7,3,TRUE)+B354)</f>
        <v>13495.034598361628</v>
      </c>
      <c r="C356">
        <f t="shared" si="51"/>
        <v>152.64780487804819</v>
      </c>
      <c r="D356">
        <f t="shared" si="52"/>
        <v>-2335.9419267341145</v>
      </c>
      <c r="E356">
        <f>MIN(VLOOKUP(C355+0.01,Gearing!$A$2:$G$7,2,TRUE)+1,5)</f>
        <v>5</v>
      </c>
      <c r="F356">
        <f>Misc!$B$4*Misc!$B$5/Misc!$B$2*VLOOKUP(E356,Gearing!$B$2:$G$7,5,FALSE)</f>
        <v>8966220.9668758679</v>
      </c>
      <c r="G356">
        <f t="shared" si="45"/>
        <v>8.3854257376680366</v>
      </c>
      <c r="H356">
        <f t="shared" si="46"/>
        <v>341.46341463414501</v>
      </c>
      <c r="I356">
        <f t="shared" si="48"/>
        <v>0.29700000000000004</v>
      </c>
      <c r="J356">
        <f t="shared" si="49"/>
        <v>-1662.0214303874163</v>
      </c>
      <c r="K356">
        <f t="shared" si="50"/>
        <v>-34596263.337102592</v>
      </c>
      <c r="L356">
        <f t="shared" si="53"/>
        <v>13701.736149339638</v>
      </c>
      <c r="M356">
        <f>2*$P$1*VLOOKUP(E355,Gearing!$B$3:$D$7,3)+B354</f>
        <v>13495.034598361628</v>
      </c>
      <c r="N356">
        <f>2*B355-B354+Misc!$B$6*$P$1^2</f>
        <v>13349.181540440746</v>
      </c>
    </row>
    <row r="357" spans="1:14" x14ac:dyDescent="0.25">
      <c r="A357">
        <f t="shared" si="47"/>
        <v>88.5</v>
      </c>
      <c r="B357">
        <f>MIN((-J356+SQRT(J356^2-4*I356*K356))/2/I356,2*$P$1*VLOOKUP(E356,Gearing!$B$3:$D$7,3,TRUE)+B355)</f>
        <v>13460.198364370699</v>
      </c>
      <c r="C357">
        <f t="shared" si="51"/>
        <v>152.64780487804819</v>
      </c>
      <c r="D357">
        <f t="shared" si="52"/>
        <v>2335.9419267341145</v>
      </c>
      <c r="E357">
        <f>MIN(VLOOKUP(C356+0.01,Gearing!$A$2:$G$7,2,TRUE)+1,5)</f>
        <v>5</v>
      </c>
      <c r="F357">
        <f>Misc!$B$4*Misc!$B$5/Misc!$B$2*VLOOKUP(E357,Gearing!$B$2:$G$7,5,FALSE)</f>
        <v>8966220.9668758679</v>
      </c>
      <c r="G357">
        <f t="shared" si="45"/>
        <v>8.3637795054200339</v>
      </c>
      <c r="H357">
        <f t="shared" si="46"/>
        <v>341.46341463414501</v>
      </c>
      <c r="I357">
        <f t="shared" si="48"/>
        <v>0.29700000000000004</v>
      </c>
      <c r="J357">
        <f t="shared" si="49"/>
        <v>-1728.0505514268079</v>
      </c>
      <c r="K357">
        <f t="shared" si="50"/>
        <v>-32571792.550686661</v>
      </c>
      <c r="L357">
        <f t="shared" si="53"/>
        <v>13947.662865306273</v>
      </c>
      <c r="M357">
        <f>2*$P$1*VLOOKUP(E356,Gearing!$B$3:$D$7,3)+B355</f>
        <v>13460.198364370699</v>
      </c>
      <c r="N357">
        <f>2*B356-B355+Misc!$B$6*$P$1^2</f>
        <v>13606.338047291581</v>
      </c>
    </row>
    <row r="358" spans="1:14" x14ac:dyDescent="0.25">
      <c r="A358">
        <f t="shared" si="47"/>
        <v>88.75</v>
      </c>
      <c r="B358">
        <f>MIN((-J357+SQRT(J357^2-4*I357*K357))/2/I357,2*$P$1*VLOOKUP(E357,Gearing!$B$3:$D$7,3,TRUE)+B356)</f>
        <v>13571.358500800652</v>
      </c>
      <c r="C358">
        <f t="shared" si="51"/>
        <v>152.64780487804819</v>
      </c>
      <c r="D358">
        <f t="shared" si="52"/>
        <v>-2335.9419267341145</v>
      </c>
      <c r="E358">
        <f>MIN(VLOOKUP(C357+0.01,Gearing!$A$2:$G$7,2,TRUE)+1,5)</f>
        <v>5</v>
      </c>
      <c r="F358">
        <f>Misc!$B$4*Misc!$B$5/Misc!$B$2*VLOOKUP(E358,Gearing!$B$2:$G$7,5,FALSE)</f>
        <v>8966220.9668758679</v>
      </c>
      <c r="G358">
        <f t="shared" si="45"/>
        <v>8.4328512119227774</v>
      </c>
      <c r="H358">
        <f t="shared" si="46"/>
        <v>341.46341463414501</v>
      </c>
      <c r="I358">
        <f t="shared" si="48"/>
        <v>0.29700000000000004</v>
      </c>
      <c r="J358">
        <f t="shared" si="49"/>
        <v>-1707.3578284361965</v>
      </c>
      <c r="K358">
        <f t="shared" si="50"/>
        <v>-34467681.250187337</v>
      </c>
      <c r="L358">
        <f t="shared" si="53"/>
        <v>13778.060051778661</v>
      </c>
      <c r="M358">
        <f>2*$P$1*VLOOKUP(E357,Gearing!$B$3:$D$7,3)+B356</f>
        <v>13571.358500800652</v>
      </c>
      <c r="N358">
        <f>2*B357-B356+Misc!$B$6*$P$1^2</f>
        <v>13425.50544287977</v>
      </c>
    </row>
    <row r="359" spans="1:14" x14ac:dyDescent="0.25">
      <c r="A359">
        <f t="shared" si="47"/>
        <v>89</v>
      </c>
      <c r="B359">
        <f>MIN((-J358+SQRT(J358^2-4*I358*K358))/2/I358,2*$P$1*VLOOKUP(E358,Gearing!$B$3:$D$7,3,TRUE)+B357)</f>
        <v>13536.522266809723</v>
      </c>
      <c r="C359">
        <f t="shared" si="51"/>
        <v>152.64780487804819</v>
      </c>
      <c r="D359">
        <f t="shared" si="52"/>
        <v>2335.9419267341145</v>
      </c>
      <c r="E359">
        <f>MIN(VLOOKUP(C358+0.01,Gearing!$A$2:$G$7,2,TRUE)+1,5)</f>
        <v>5</v>
      </c>
      <c r="F359">
        <f>Misc!$B$4*Misc!$B$5/Misc!$B$2*VLOOKUP(E359,Gearing!$B$2:$G$7,5,FALSE)</f>
        <v>8966220.9668758679</v>
      </c>
      <c r="G359">
        <f t="shared" si="45"/>
        <v>8.4112049796747765</v>
      </c>
      <c r="H359">
        <f t="shared" si="46"/>
        <v>341.46341463414501</v>
      </c>
      <c r="I359">
        <f t="shared" si="48"/>
        <v>0.29700000000000004</v>
      </c>
      <c r="J359">
        <f t="shared" si="49"/>
        <v>-1773.3869494755882</v>
      </c>
      <c r="K359">
        <f t="shared" si="50"/>
        <v>-32438170.863579061</v>
      </c>
      <c r="L359">
        <f t="shared" si="53"/>
        <v>14023.986767745298</v>
      </c>
      <c r="M359">
        <f>2*$P$1*VLOOKUP(E358,Gearing!$B$3:$D$7,3)+B357</f>
        <v>13536.522266809723</v>
      </c>
      <c r="N359">
        <f>2*B358-B357+Misc!$B$6*$P$1^2</f>
        <v>13682.661949730606</v>
      </c>
    </row>
    <row r="360" spans="1:14" x14ac:dyDescent="0.25">
      <c r="A360">
        <f t="shared" si="47"/>
        <v>89.25</v>
      </c>
      <c r="B360">
        <f>MIN((-J359+SQRT(J359^2-4*I359*K359))/2/I359,2*$P$1*VLOOKUP(E359,Gearing!$B$3:$D$7,3,TRUE)+B358)</f>
        <v>13647.682403239676</v>
      </c>
      <c r="C360">
        <f t="shared" si="51"/>
        <v>152.64780487804819</v>
      </c>
      <c r="D360">
        <f t="shared" si="52"/>
        <v>-2335.9419267341145</v>
      </c>
      <c r="E360">
        <f>MIN(VLOOKUP(C359+0.01,Gearing!$A$2:$G$7,2,TRUE)+1,5)</f>
        <v>5</v>
      </c>
      <c r="F360">
        <f>Misc!$B$4*Misc!$B$5/Misc!$B$2*VLOOKUP(E360,Gearing!$B$2:$G$7,5,FALSE)</f>
        <v>8966220.9668758679</v>
      </c>
      <c r="G360">
        <f t="shared" si="45"/>
        <v>8.4802766861775218</v>
      </c>
      <c r="H360">
        <f t="shared" si="46"/>
        <v>341.46341463414501</v>
      </c>
      <c r="I360">
        <f t="shared" si="48"/>
        <v>0.29700000000000004</v>
      </c>
      <c r="J360">
        <f t="shared" si="49"/>
        <v>-1752.6942264849768</v>
      </c>
      <c r="K360">
        <f t="shared" si="50"/>
        <v>-34335638.912450455</v>
      </c>
      <c r="L360">
        <f t="shared" si="53"/>
        <v>13854.383954217687</v>
      </c>
      <c r="M360">
        <f>2*$P$1*VLOOKUP(E359,Gearing!$B$3:$D$7,3)+B358</f>
        <v>13647.682403239676</v>
      </c>
      <c r="N360">
        <f>2*B359-B358+Misc!$B$6*$P$1^2</f>
        <v>13501.829345318794</v>
      </c>
    </row>
    <row r="361" spans="1:14" x14ac:dyDescent="0.25">
      <c r="A361">
        <f t="shared" si="47"/>
        <v>89.5</v>
      </c>
      <c r="B361">
        <f>MIN((-J360+SQRT(J360^2-4*I360*K360))/2/I360,2*$P$1*VLOOKUP(E360,Gearing!$B$3:$D$7,3,TRUE)+B359)</f>
        <v>13612.846169248747</v>
      </c>
      <c r="C361">
        <f t="shared" si="51"/>
        <v>152.64780487804819</v>
      </c>
      <c r="D361">
        <f t="shared" si="52"/>
        <v>2335.9419267341145</v>
      </c>
      <c r="E361">
        <f>MIN(VLOOKUP(C360+0.01,Gearing!$A$2:$G$7,2,TRUE)+1,5)</f>
        <v>5</v>
      </c>
      <c r="F361">
        <f>Misc!$B$4*Misc!$B$5/Misc!$B$2*VLOOKUP(E361,Gearing!$B$2:$G$7,5,FALSE)</f>
        <v>8966220.9668758679</v>
      </c>
      <c r="G361">
        <f t="shared" si="45"/>
        <v>8.4586304539295192</v>
      </c>
      <c r="H361">
        <f t="shared" si="46"/>
        <v>341.46341463414501</v>
      </c>
      <c r="I361">
        <f t="shared" si="48"/>
        <v>0.29700000000000004</v>
      </c>
      <c r="J361">
        <f t="shared" si="49"/>
        <v>-1818.7233475243684</v>
      </c>
      <c r="K361">
        <f t="shared" si="50"/>
        <v>-32301088.925649848</v>
      </c>
      <c r="L361">
        <f t="shared" si="53"/>
        <v>14100.310670184324</v>
      </c>
      <c r="M361">
        <f>2*$P$1*VLOOKUP(E360,Gearing!$B$3:$D$7,3)+B359</f>
        <v>13612.846169248747</v>
      </c>
      <c r="N361">
        <f>2*B360-B359+Misc!$B$6*$P$1^2</f>
        <v>13758.98585216963</v>
      </c>
    </row>
    <row r="362" spans="1:14" x14ac:dyDescent="0.25">
      <c r="A362">
        <f t="shared" si="47"/>
        <v>89.75</v>
      </c>
      <c r="B362">
        <f>MIN((-J361+SQRT(J361^2-4*I361*K361))/2/I361,2*$P$1*VLOOKUP(E361,Gearing!$B$3:$D$7,3,TRUE)+B360)</f>
        <v>13724.0063056787</v>
      </c>
      <c r="C362">
        <f t="shared" si="51"/>
        <v>152.64780487804819</v>
      </c>
      <c r="D362">
        <f t="shared" si="52"/>
        <v>-2335.9419267341145</v>
      </c>
      <c r="E362">
        <f>MIN(VLOOKUP(C361+0.01,Gearing!$A$2:$G$7,2,TRUE)+1,5)</f>
        <v>5</v>
      </c>
      <c r="F362">
        <f>Misc!$B$4*Misc!$B$5/Misc!$B$2*VLOOKUP(E362,Gearing!$B$2:$G$7,5,FALSE)</f>
        <v>8966220.9668758679</v>
      </c>
      <c r="G362">
        <f t="shared" si="45"/>
        <v>8.5277021604322627</v>
      </c>
      <c r="H362">
        <f t="shared" si="46"/>
        <v>341.46341463414501</v>
      </c>
      <c r="I362">
        <f t="shared" si="48"/>
        <v>0.29700000000000004</v>
      </c>
      <c r="J362">
        <f t="shared" si="49"/>
        <v>-1798.030624533757</v>
      </c>
      <c r="K362">
        <f t="shared" si="50"/>
        <v>-34200136.323891975</v>
      </c>
      <c r="L362">
        <f t="shared" si="53"/>
        <v>13930.707856656712</v>
      </c>
      <c r="M362">
        <f>2*$P$1*VLOOKUP(E361,Gearing!$B$3:$D$7,3)+B360</f>
        <v>13724.0063056787</v>
      </c>
      <c r="N362">
        <f>2*B361-B360+Misc!$B$6*$P$1^2</f>
        <v>13578.153247757818</v>
      </c>
    </row>
    <row r="363" spans="1:14" x14ac:dyDescent="0.25">
      <c r="A363">
        <f t="shared" si="47"/>
        <v>90</v>
      </c>
      <c r="B363">
        <f>MIN((-J362+SQRT(J362^2-4*I362*K362))/2/I362,2*$P$1*VLOOKUP(E362,Gearing!$B$3:$D$7,3,TRUE)+B361)</f>
        <v>13689.170071687771</v>
      </c>
      <c r="C363">
        <f t="shared" si="51"/>
        <v>152.64780487804819</v>
      </c>
      <c r="D363">
        <f t="shared" si="52"/>
        <v>2335.9419267341145</v>
      </c>
      <c r="E363">
        <f>MIN(VLOOKUP(C362+0.01,Gearing!$A$2:$G$7,2,TRUE)+1,5)</f>
        <v>5</v>
      </c>
      <c r="F363">
        <f>Misc!$B$4*Misc!$B$5/Misc!$B$2*VLOOKUP(E363,Gearing!$B$2:$G$7,5,FALSE)</f>
        <v>8966220.9668758679</v>
      </c>
      <c r="G363">
        <f t="shared" si="45"/>
        <v>8.5060559281842618</v>
      </c>
      <c r="H363">
        <f t="shared" si="46"/>
        <v>341.46341463414501</v>
      </c>
      <c r="I363">
        <f t="shared" si="48"/>
        <v>0.29700000000000004</v>
      </c>
      <c r="J363">
        <f t="shared" si="49"/>
        <v>-1864.0597455731495</v>
      </c>
      <c r="K363">
        <f t="shared" si="50"/>
        <v>-32160546.736899007</v>
      </c>
      <c r="L363">
        <f t="shared" si="53"/>
        <v>14176.63457262335</v>
      </c>
      <c r="M363">
        <f>2*$P$1*VLOOKUP(E362,Gearing!$B$3:$D$7,3)+B361</f>
        <v>13689.170071687771</v>
      </c>
      <c r="N363">
        <f>2*B362-B361+Misc!$B$6*$P$1^2</f>
        <v>13835.309754608654</v>
      </c>
    </row>
    <row r="364" spans="1:14" x14ac:dyDescent="0.25">
      <c r="A364">
        <f t="shared" si="47"/>
        <v>90.25</v>
      </c>
      <c r="B364">
        <f>MIN((-J363+SQRT(J363^2-4*I363*K363))/2/I363,2*$P$1*VLOOKUP(E363,Gearing!$B$3:$D$7,3,TRUE)+B362)</f>
        <v>13800.330208117724</v>
      </c>
      <c r="C364">
        <f t="shared" si="51"/>
        <v>152.64780487804819</v>
      </c>
      <c r="D364">
        <f t="shared" si="52"/>
        <v>-2335.9419267341145</v>
      </c>
      <c r="E364">
        <f>MIN(VLOOKUP(C363+0.01,Gearing!$A$2:$G$7,2,TRUE)+1,5)</f>
        <v>5</v>
      </c>
      <c r="F364">
        <f>Misc!$B$4*Misc!$B$5/Misc!$B$2*VLOOKUP(E364,Gearing!$B$2:$G$7,5,FALSE)</f>
        <v>8966220.9668758679</v>
      </c>
      <c r="G364">
        <f t="shared" si="45"/>
        <v>8.5751276346870053</v>
      </c>
      <c r="H364">
        <f t="shared" si="46"/>
        <v>341.46341463414501</v>
      </c>
      <c r="I364">
        <f t="shared" si="48"/>
        <v>0.29700000000000004</v>
      </c>
      <c r="J364">
        <f t="shared" si="49"/>
        <v>-1843.3670225825372</v>
      </c>
      <c r="K364">
        <f t="shared" si="50"/>
        <v>-34061173.48451189</v>
      </c>
      <c r="L364">
        <f t="shared" si="53"/>
        <v>14007.031759095735</v>
      </c>
      <c r="M364">
        <f>2*$P$1*VLOOKUP(E363,Gearing!$B$3:$D$7,3)+B362</f>
        <v>13800.330208117724</v>
      </c>
      <c r="N364">
        <f>2*B363-B362+Misc!$B$6*$P$1^2</f>
        <v>13654.477150196843</v>
      </c>
    </row>
    <row r="365" spans="1:14" x14ac:dyDescent="0.25">
      <c r="A365">
        <f t="shared" si="47"/>
        <v>90.5</v>
      </c>
      <c r="B365">
        <f>MIN((-J364+SQRT(J364^2-4*I364*K364))/2/I364,2*$P$1*VLOOKUP(E364,Gearing!$B$3:$D$7,3,TRUE)+B363)</f>
        <v>13765.493974126795</v>
      </c>
      <c r="C365">
        <f t="shared" si="51"/>
        <v>152.64780487804819</v>
      </c>
      <c r="D365">
        <f t="shared" si="52"/>
        <v>2335.9419267341145</v>
      </c>
      <c r="E365">
        <f>MIN(VLOOKUP(C364+0.01,Gearing!$A$2:$G$7,2,TRUE)+1,5)</f>
        <v>5</v>
      </c>
      <c r="F365">
        <f>Misc!$B$4*Misc!$B$5/Misc!$B$2*VLOOKUP(E365,Gearing!$B$2:$G$7,5,FALSE)</f>
        <v>8966220.9668758679</v>
      </c>
      <c r="G365">
        <f t="shared" si="45"/>
        <v>8.5534814024390027</v>
      </c>
      <c r="H365">
        <f t="shared" si="46"/>
        <v>341.46341463414501</v>
      </c>
      <c r="I365">
        <f t="shared" si="48"/>
        <v>0.29700000000000004</v>
      </c>
      <c r="J365">
        <f t="shared" si="49"/>
        <v>-1909.3961436219288</v>
      </c>
      <c r="K365">
        <f t="shared" si="50"/>
        <v>-32016544.297326576</v>
      </c>
      <c r="L365">
        <f t="shared" si="53"/>
        <v>14252.958475062374</v>
      </c>
      <c r="M365">
        <f>2*$P$1*VLOOKUP(E364,Gearing!$B$3:$D$7,3)+B363</f>
        <v>13765.493974126795</v>
      </c>
      <c r="N365">
        <f>2*B364-B363+Misc!$B$6*$P$1^2</f>
        <v>13911.633657047678</v>
      </c>
    </row>
    <row r="366" spans="1:14" x14ac:dyDescent="0.25">
      <c r="A366">
        <f t="shared" si="47"/>
        <v>90.75</v>
      </c>
      <c r="B366">
        <f>MIN((-J365+SQRT(J365^2-4*I365*K365))/2/I365,2*$P$1*VLOOKUP(E365,Gearing!$B$3:$D$7,3,TRUE)+B364)</f>
        <v>13876.654110556748</v>
      </c>
      <c r="C366">
        <f t="shared" si="51"/>
        <v>152.64780487804819</v>
      </c>
      <c r="D366">
        <f t="shared" si="52"/>
        <v>-2335.9419267341145</v>
      </c>
      <c r="E366">
        <f>MIN(VLOOKUP(C365+0.01,Gearing!$A$2:$G$7,2,TRUE)+1,5)</f>
        <v>5</v>
      </c>
      <c r="F366">
        <f>Misc!$B$4*Misc!$B$5/Misc!$B$2*VLOOKUP(E366,Gearing!$B$2:$G$7,5,FALSE)</f>
        <v>8966220.9668758679</v>
      </c>
      <c r="G366">
        <f t="shared" si="45"/>
        <v>8.622553108941748</v>
      </c>
      <c r="H366">
        <f t="shared" si="46"/>
        <v>341.46341463414501</v>
      </c>
      <c r="I366">
        <f t="shared" si="48"/>
        <v>0.29700000000000004</v>
      </c>
      <c r="J366">
        <f t="shared" si="49"/>
        <v>-1888.7034206313174</v>
      </c>
      <c r="K366">
        <f t="shared" si="50"/>
        <v>-33918750.394310169</v>
      </c>
      <c r="L366">
        <f t="shared" si="53"/>
        <v>14083.355661534759</v>
      </c>
      <c r="M366">
        <f>2*$P$1*VLOOKUP(E365,Gearing!$B$3:$D$7,3)+B364</f>
        <v>13876.654110556748</v>
      </c>
      <c r="N366">
        <f>2*B365-B364+Misc!$B$6*$P$1^2</f>
        <v>13730.801052635867</v>
      </c>
    </row>
    <row r="367" spans="1:14" x14ac:dyDescent="0.25">
      <c r="A367">
        <f t="shared" si="47"/>
        <v>91</v>
      </c>
      <c r="B367">
        <f>MIN((-J366+SQRT(J366^2-4*I366*K366))/2/I366,2*$P$1*VLOOKUP(E366,Gearing!$B$3:$D$7,3,TRUE)+B365)</f>
        <v>13841.817876565819</v>
      </c>
      <c r="C367">
        <f t="shared" si="51"/>
        <v>152.64780487804819</v>
      </c>
      <c r="D367">
        <f t="shared" si="52"/>
        <v>2335.9419267341145</v>
      </c>
      <c r="E367">
        <f>MIN(VLOOKUP(C366+0.01,Gearing!$A$2:$G$7,2,TRUE)+1,5)</f>
        <v>5</v>
      </c>
      <c r="F367">
        <f>Misc!$B$4*Misc!$B$5/Misc!$B$2*VLOOKUP(E367,Gearing!$B$2:$G$7,5,FALSE)</f>
        <v>8966220.9668758679</v>
      </c>
      <c r="G367">
        <f t="shared" si="45"/>
        <v>8.6009068766937453</v>
      </c>
      <c r="H367">
        <f t="shared" si="46"/>
        <v>341.46341463414501</v>
      </c>
      <c r="I367">
        <f t="shared" si="48"/>
        <v>0.29700000000000004</v>
      </c>
      <c r="J367">
        <f t="shared" si="49"/>
        <v>-1954.7325416707099</v>
      </c>
      <c r="K367">
        <f t="shared" si="50"/>
        <v>-31869081.606932502</v>
      </c>
      <c r="L367">
        <f t="shared" si="53"/>
        <v>14329.282377501395</v>
      </c>
      <c r="M367">
        <f>2*$P$1*VLOOKUP(E366,Gearing!$B$3:$D$7,3)+B365</f>
        <v>13841.817876565819</v>
      </c>
      <c r="N367">
        <f>2*B366-B365+Misc!$B$6*$P$1^2</f>
        <v>13987.957559486702</v>
      </c>
    </row>
    <row r="368" spans="1:14" x14ac:dyDescent="0.25">
      <c r="A368">
        <f t="shared" si="47"/>
        <v>91.25</v>
      </c>
      <c r="B368">
        <f>MIN((-J367+SQRT(J367^2-4*I367*K367))/2/I367,2*$P$1*VLOOKUP(E367,Gearing!$B$3:$D$7,3,TRUE)+B366)</f>
        <v>13952.978012995773</v>
      </c>
      <c r="C368">
        <f t="shared" si="51"/>
        <v>152.64780487804819</v>
      </c>
      <c r="D368">
        <f t="shared" si="52"/>
        <v>-2335.9419267341145</v>
      </c>
      <c r="E368">
        <f>MIN(VLOOKUP(C367+0.01,Gearing!$A$2:$G$7,2,TRUE)+1,5)</f>
        <v>5</v>
      </c>
      <c r="F368">
        <f>Misc!$B$4*Misc!$B$5/Misc!$B$2*VLOOKUP(E368,Gearing!$B$2:$G$7,5,FALSE)</f>
        <v>8966220.9668758679</v>
      </c>
      <c r="G368">
        <f t="shared" si="45"/>
        <v>8.6699785831964906</v>
      </c>
      <c r="H368">
        <f t="shared" si="46"/>
        <v>341.46341463414501</v>
      </c>
      <c r="I368">
        <f t="shared" si="48"/>
        <v>0.29700000000000004</v>
      </c>
      <c r="J368">
        <f t="shared" si="49"/>
        <v>-1934.0398186800976</v>
      </c>
      <c r="K368">
        <f t="shared" si="50"/>
        <v>-33772867.053286858</v>
      </c>
      <c r="L368">
        <f t="shared" si="53"/>
        <v>14159.679563973781</v>
      </c>
      <c r="M368">
        <f>2*$P$1*VLOOKUP(E367,Gearing!$B$3:$D$7,3)+B366</f>
        <v>13952.978012995773</v>
      </c>
      <c r="N368">
        <f>2*B367-B366+Misc!$B$6*$P$1^2</f>
        <v>13807.124955074891</v>
      </c>
    </row>
    <row r="369" spans="1:14" x14ac:dyDescent="0.25">
      <c r="A369">
        <f t="shared" si="47"/>
        <v>91.5</v>
      </c>
      <c r="B369">
        <f>MIN((-J368+SQRT(J368^2-4*I368*K368))/2/I368,2*$P$1*VLOOKUP(E368,Gearing!$B$3:$D$7,3,TRUE)+B367)</f>
        <v>13918.141779004844</v>
      </c>
      <c r="C369">
        <f t="shared" si="51"/>
        <v>152.64780487804819</v>
      </c>
      <c r="D369">
        <f t="shared" si="52"/>
        <v>2335.9419267341145</v>
      </c>
      <c r="E369">
        <f>MIN(VLOOKUP(C368+0.01,Gearing!$A$2:$G$7,2,TRUE)+1,5)</f>
        <v>5</v>
      </c>
      <c r="F369">
        <f>Misc!$B$4*Misc!$B$5/Misc!$B$2*VLOOKUP(E369,Gearing!$B$2:$G$7,5,FALSE)</f>
        <v>8966220.9668758679</v>
      </c>
      <c r="G369">
        <f t="shared" si="45"/>
        <v>8.648332350948488</v>
      </c>
      <c r="H369">
        <f t="shared" si="46"/>
        <v>341.46341463414501</v>
      </c>
      <c r="I369">
        <f t="shared" si="48"/>
        <v>0.29700000000000004</v>
      </c>
      <c r="J369">
        <f t="shared" si="49"/>
        <v>-2000.0689397194892</v>
      </c>
      <c r="K369">
        <f t="shared" si="50"/>
        <v>-31718158.665716853</v>
      </c>
      <c r="L369">
        <f t="shared" si="53"/>
        <v>14405.606279940421</v>
      </c>
      <c r="M369">
        <f>2*$P$1*VLOOKUP(E368,Gearing!$B$3:$D$7,3)+B367</f>
        <v>13918.141779004844</v>
      </c>
      <c r="N369">
        <f>2*B368-B367+Misc!$B$6*$P$1^2</f>
        <v>14064.281461925726</v>
      </c>
    </row>
    <row r="370" spans="1:14" x14ac:dyDescent="0.25">
      <c r="A370">
        <f t="shared" si="47"/>
        <v>91.75</v>
      </c>
      <c r="B370">
        <f>MIN((-J369+SQRT(J369^2-4*I369*K369))/2/I369,2*$P$1*VLOOKUP(E369,Gearing!$B$3:$D$7,3,TRUE)+B368)</f>
        <v>14029.301915434797</v>
      </c>
      <c r="C370">
        <f t="shared" si="51"/>
        <v>152.64780487804819</v>
      </c>
      <c r="D370">
        <f t="shared" si="52"/>
        <v>-2335.9419267341145</v>
      </c>
      <c r="E370">
        <f>MIN(VLOOKUP(C369+0.01,Gearing!$A$2:$G$7,2,TRUE)+1,5)</f>
        <v>5</v>
      </c>
      <c r="F370">
        <f>Misc!$B$4*Misc!$B$5/Misc!$B$2*VLOOKUP(E370,Gearing!$B$2:$G$7,5,FALSE)</f>
        <v>8966220.9668758679</v>
      </c>
      <c r="G370">
        <f t="shared" si="45"/>
        <v>8.7174040574512333</v>
      </c>
      <c r="H370">
        <f t="shared" si="46"/>
        <v>341.46341463414501</v>
      </c>
      <c r="I370">
        <f t="shared" si="48"/>
        <v>0.29700000000000004</v>
      </c>
      <c r="J370">
        <f t="shared" si="49"/>
        <v>-1979.3762167288787</v>
      </c>
      <c r="K370">
        <f t="shared" si="50"/>
        <v>-33623523.461441904</v>
      </c>
      <c r="L370">
        <f t="shared" si="53"/>
        <v>14236.003466412805</v>
      </c>
      <c r="M370">
        <f>2*$P$1*VLOOKUP(E369,Gearing!$B$3:$D$7,3)+B368</f>
        <v>14029.301915434797</v>
      </c>
      <c r="N370">
        <f>2*B369-B368+Misc!$B$6*$P$1^2</f>
        <v>13883.448857513915</v>
      </c>
    </row>
    <row r="371" spans="1:14" x14ac:dyDescent="0.25">
      <c r="A371">
        <f t="shared" si="47"/>
        <v>92</v>
      </c>
      <c r="B371">
        <f>MIN((-J370+SQRT(J370^2-4*I370*K370))/2/I370,2*$P$1*VLOOKUP(E370,Gearing!$B$3:$D$7,3,TRUE)+B369)</f>
        <v>13994.465681443868</v>
      </c>
      <c r="C371">
        <f t="shared" si="51"/>
        <v>152.64780487804819</v>
      </c>
      <c r="D371">
        <f t="shared" si="52"/>
        <v>2335.9419267341145</v>
      </c>
      <c r="E371">
        <f>MIN(VLOOKUP(C370+0.01,Gearing!$A$2:$G$7,2,TRUE)+1,5)</f>
        <v>5</v>
      </c>
      <c r="F371">
        <f>Misc!$B$4*Misc!$B$5/Misc!$B$2*VLOOKUP(E371,Gearing!$B$2:$G$7,5,FALSE)</f>
        <v>8966220.9668758679</v>
      </c>
      <c r="G371">
        <f t="shared" si="45"/>
        <v>8.6957578252032306</v>
      </c>
      <c r="H371">
        <f t="shared" si="46"/>
        <v>341.46341463414501</v>
      </c>
      <c r="I371">
        <f t="shared" si="48"/>
        <v>0.29700000000000004</v>
      </c>
      <c r="J371">
        <f t="shared" si="49"/>
        <v>-2045.4053377682703</v>
      </c>
      <c r="K371">
        <f t="shared" si="50"/>
        <v>-31563775.473679576</v>
      </c>
      <c r="L371">
        <f t="shared" si="53"/>
        <v>14481.930182379445</v>
      </c>
      <c r="M371">
        <f>2*$P$1*VLOOKUP(E370,Gearing!$B$3:$D$7,3)+B369</f>
        <v>13994.465681443868</v>
      </c>
      <c r="N371">
        <f>2*B370-B369+Misc!$B$6*$P$1^2</f>
        <v>14140.60536436475</v>
      </c>
    </row>
    <row r="372" spans="1:14" x14ac:dyDescent="0.25">
      <c r="A372">
        <f t="shared" si="47"/>
        <v>92.25</v>
      </c>
      <c r="B372">
        <f>MIN((-J371+SQRT(J371^2-4*I371*K371))/2/I371,2*$P$1*VLOOKUP(E371,Gearing!$B$3:$D$7,3,TRUE)+B370)</f>
        <v>14105.625817873821</v>
      </c>
      <c r="C372">
        <f t="shared" si="51"/>
        <v>152.64780487804819</v>
      </c>
      <c r="D372">
        <f t="shared" si="52"/>
        <v>-2335.9419267341145</v>
      </c>
      <c r="E372">
        <f>MIN(VLOOKUP(C371+0.01,Gearing!$A$2:$G$7,2,TRUE)+1,5)</f>
        <v>5</v>
      </c>
      <c r="F372">
        <f>Misc!$B$4*Misc!$B$5/Misc!$B$2*VLOOKUP(E372,Gearing!$B$2:$G$7,5,FALSE)</f>
        <v>8966220.9668758679</v>
      </c>
      <c r="G372">
        <f t="shared" si="45"/>
        <v>8.7648295317059759</v>
      </c>
      <c r="H372">
        <f t="shared" si="46"/>
        <v>341.46341463414501</v>
      </c>
      <c r="I372">
        <f t="shared" si="48"/>
        <v>0.29700000000000004</v>
      </c>
      <c r="J372">
        <f t="shared" si="49"/>
        <v>-2024.712614777658</v>
      </c>
      <c r="K372">
        <f t="shared" si="50"/>
        <v>-33470719.618775371</v>
      </c>
      <c r="L372">
        <f t="shared" si="53"/>
        <v>14312.327368851833</v>
      </c>
      <c r="M372">
        <f>2*$P$1*VLOOKUP(E371,Gearing!$B$3:$D$7,3)+B370</f>
        <v>14105.625817873821</v>
      </c>
      <c r="N372">
        <f>2*B371-B370+Misc!$B$6*$P$1^2</f>
        <v>13959.772759952939</v>
      </c>
    </row>
    <row r="373" spans="1:14" x14ac:dyDescent="0.25">
      <c r="A373">
        <f t="shared" si="47"/>
        <v>92.5</v>
      </c>
      <c r="B373">
        <f>MIN((-J372+SQRT(J372^2-4*I372*K372))/2/I372,2*$P$1*VLOOKUP(E372,Gearing!$B$3:$D$7,3,TRUE)+B371)</f>
        <v>14070.789583882892</v>
      </c>
      <c r="C373">
        <f t="shared" si="51"/>
        <v>152.64780487804819</v>
      </c>
      <c r="D373">
        <f t="shared" si="52"/>
        <v>2335.9419267341145</v>
      </c>
      <c r="E373">
        <f>MIN(VLOOKUP(C372+0.01,Gearing!$A$2:$G$7,2,TRUE)+1,5)</f>
        <v>5</v>
      </c>
      <c r="F373">
        <f>Misc!$B$4*Misc!$B$5/Misc!$B$2*VLOOKUP(E373,Gearing!$B$2:$G$7,5,FALSE)</f>
        <v>8966220.9668758679</v>
      </c>
      <c r="G373">
        <f t="shared" si="45"/>
        <v>8.7431832994579732</v>
      </c>
      <c r="H373">
        <f t="shared" si="46"/>
        <v>341.46341463414501</v>
      </c>
      <c r="I373">
        <f t="shared" si="48"/>
        <v>0.29700000000000004</v>
      </c>
      <c r="J373">
        <f t="shared" si="49"/>
        <v>-2090.7417358170514</v>
      </c>
      <c r="K373">
        <f t="shared" si="50"/>
        <v>-31405932.030820671</v>
      </c>
      <c r="L373">
        <f t="shared" si="53"/>
        <v>14558.254084818471</v>
      </c>
      <c r="M373">
        <f>2*$P$1*VLOOKUP(E372,Gearing!$B$3:$D$7,3)+B371</f>
        <v>14070.789583882892</v>
      </c>
      <c r="N373">
        <f>2*B372-B371+Misc!$B$6*$P$1^2</f>
        <v>14216.929266803774</v>
      </c>
    </row>
    <row r="374" spans="1:14" x14ac:dyDescent="0.25">
      <c r="A374">
        <f t="shared" si="47"/>
        <v>92.75</v>
      </c>
      <c r="B374">
        <f>MIN((-J373+SQRT(J373^2-4*I373*K373))/2/I373,2*$P$1*VLOOKUP(E373,Gearing!$B$3:$D$7,3,TRUE)+B372)</f>
        <v>14181.949720312845</v>
      </c>
      <c r="C374">
        <f t="shared" si="51"/>
        <v>152.64780487804819</v>
      </c>
      <c r="D374">
        <f t="shared" si="52"/>
        <v>-2335.9419267341145</v>
      </c>
      <c r="E374">
        <f>MIN(VLOOKUP(C373+0.01,Gearing!$A$2:$G$7,2,TRUE)+1,5)</f>
        <v>5</v>
      </c>
      <c r="F374">
        <f>Misc!$B$4*Misc!$B$5/Misc!$B$2*VLOOKUP(E374,Gearing!$B$2:$G$7,5,FALSE)</f>
        <v>8966220.9668758679</v>
      </c>
      <c r="G374">
        <f t="shared" si="45"/>
        <v>8.8122550059607168</v>
      </c>
      <c r="H374">
        <f t="shared" si="46"/>
        <v>341.46341463414501</v>
      </c>
      <c r="I374">
        <f t="shared" si="48"/>
        <v>0.29700000000000004</v>
      </c>
      <c r="J374">
        <f t="shared" si="49"/>
        <v>-2070.0490128264391</v>
      </c>
      <c r="K374">
        <f t="shared" si="50"/>
        <v>-33314455.525287215</v>
      </c>
      <c r="L374">
        <f t="shared" si="53"/>
        <v>14388.651271290855</v>
      </c>
      <c r="M374">
        <f>2*$P$1*VLOOKUP(E373,Gearing!$B$3:$D$7,3)+B372</f>
        <v>14181.949720312845</v>
      </c>
      <c r="N374">
        <f>2*B373-B372+Misc!$B$6*$P$1^2</f>
        <v>14036.096662391963</v>
      </c>
    </row>
    <row r="375" spans="1:14" x14ac:dyDescent="0.25">
      <c r="A375">
        <f t="shared" si="47"/>
        <v>93</v>
      </c>
      <c r="B375">
        <f>MIN((-J374+SQRT(J374^2-4*I374*K374))/2/I374,2*$P$1*VLOOKUP(E374,Gearing!$B$3:$D$7,3,TRUE)+B373)</f>
        <v>14147.113486321916</v>
      </c>
      <c r="C375">
        <f t="shared" si="51"/>
        <v>152.64780487804819</v>
      </c>
      <c r="D375">
        <f t="shared" si="52"/>
        <v>2335.9419267341145</v>
      </c>
      <c r="E375">
        <f>MIN(VLOOKUP(C374+0.01,Gearing!$A$2:$G$7,2,TRUE)+1,5)</f>
        <v>5</v>
      </c>
      <c r="F375">
        <f>Misc!$B$4*Misc!$B$5/Misc!$B$2*VLOOKUP(E375,Gearing!$B$2:$G$7,5,FALSE)</f>
        <v>8966220.9668758679</v>
      </c>
      <c r="G375">
        <f t="shared" si="45"/>
        <v>8.7906087737127159</v>
      </c>
      <c r="H375">
        <f t="shared" si="46"/>
        <v>341.46341463414501</v>
      </c>
      <c r="I375">
        <f t="shared" si="48"/>
        <v>0.29700000000000004</v>
      </c>
      <c r="J375">
        <f t="shared" si="49"/>
        <v>-2136.0781338658308</v>
      </c>
      <c r="K375">
        <f t="shared" si="50"/>
        <v>-31244628.337140184</v>
      </c>
      <c r="L375">
        <f t="shared" si="53"/>
        <v>14634.577987257497</v>
      </c>
      <c r="M375">
        <f>2*$P$1*VLOOKUP(E374,Gearing!$B$3:$D$7,3)+B373</f>
        <v>14147.113486321916</v>
      </c>
      <c r="N375">
        <f>2*B374-B373+Misc!$B$6*$P$1^2</f>
        <v>14293.253169242798</v>
      </c>
    </row>
    <row r="376" spans="1:14" x14ac:dyDescent="0.25">
      <c r="A376">
        <f t="shared" si="47"/>
        <v>93.25</v>
      </c>
      <c r="B376">
        <f>MIN((-J375+SQRT(J375^2-4*I375*K375))/2/I375,2*$P$1*VLOOKUP(E375,Gearing!$B$3:$D$7,3,TRUE)+B374)</f>
        <v>14258.273622751869</v>
      </c>
      <c r="C376">
        <f t="shared" si="51"/>
        <v>152.64780487804819</v>
      </c>
      <c r="D376">
        <f t="shared" si="52"/>
        <v>-2335.9419267341145</v>
      </c>
      <c r="E376">
        <f>MIN(VLOOKUP(C375+0.01,Gearing!$A$2:$G$7,2,TRUE)+1,5)</f>
        <v>5</v>
      </c>
      <c r="F376">
        <f>Misc!$B$4*Misc!$B$5/Misc!$B$2*VLOOKUP(E376,Gearing!$B$2:$G$7,5,FALSE)</f>
        <v>8966220.9668758679</v>
      </c>
      <c r="G376">
        <f t="shared" si="45"/>
        <v>8.8596804802154594</v>
      </c>
      <c r="H376">
        <f t="shared" si="46"/>
        <v>341.46341463414501</v>
      </c>
      <c r="I376">
        <f t="shared" si="48"/>
        <v>0.29700000000000004</v>
      </c>
      <c r="J376">
        <f t="shared" si="49"/>
        <v>-2115.3854108752184</v>
      </c>
      <c r="K376">
        <f t="shared" si="50"/>
        <v>-33154731.180977445</v>
      </c>
      <c r="L376">
        <f t="shared" si="53"/>
        <v>14464.975173729881</v>
      </c>
      <c r="M376">
        <f>2*$P$1*VLOOKUP(E375,Gearing!$B$3:$D$7,3)+B374</f>
        <v>14258.273622751869</v>
      </c>
      <c r="N376">
        <f>2*B375-B374+Misc!$B$6*$P$1^2</f>
        <v>14112.420564830987</v>
      </c>
    </row>
    <row r="377" spans="1:14" x14ac:dyDescent="0.25">
      <c r="A377">
        <f t="shared" si="47"/>
        <v>93.5</v>
      </c>
      <c r="B377">
        <f>MIN((-J376+SQRT(J376^2-4*I376*K376))/2/I376,2*$P$1*VLOOKUP(E376,Gearing!$B$3:$D$7,3,TRUE)+B375)</f>
        <v>14223.43738876094</v>
      </c>
      <c r="C377">
        <f t="shared" si="51"/>
        <v>152.64780487804819</v>
      </c>
      <c r="D377">
        <f t="shared" si="52"/>
        <v>2335.9419267341145</v>
      </c>
      <c r="E377">
        <f>MIN(VLOOKUP(C376+0.01,Gearing!$A$2:$G$7,2,TRUE)+1,5)</f>
        <v>5</v>
      </c>
      <c r="F377">
        <f>Misc!$B$4*Misc!$B$5/Misc!$B$2*VLOOKUP(E377,Gearing!$B$2:$G$7,5,FALSE)</f>
        <v>8966220.9668758679</v>
      </c>
      <c r="G377">
        <f t="shared" si="45"/>
        <v>8.8380342479674585</v>
      </c>
      <c r="H377">
        <f t="shared" si="46"/>
        <v>341.46341463414501</v>
      </c>
      <c r="I377">
        <f t="shared" si="48"/>
        <v>0.29700000000000004</v>
      </c>
      <c r="J377">
        <f t="shared" si="49"/>
        <v>-2181.4145319146119</v>
      </c>
      <c r="K377">
        <f t="shared" si="50"/>
        <v>-31079864.392638054</v>
      </c>
      <c r="L377">
        <f t="shared" si="53"/>
        <v>14710.901889696515</v>
      </c>
      <c r="M377">
        <f>2*$P$1*VLOOKUP(E376,Gearing!$B$3:$D$7,3)+B375</f>
        <v>14223.43738876094</v>
      </c>
      <c r="N377">
        <f>2*B376-B375+Misc!$B$6*$P$1^2</f>
        <v>14369.577071681822</v>
      </c>
    </row>
    <row r="378" spans="1:14" x14ac:dyDescent="0.25">
      <c r="A378">
        <f t="shared" si="47"/>
        <v>93.75</v>
      </c>
      <c r="B378">
        <f>MIN((-J377+SQRT(J377^2-4*I377*K377))/2/I377,2*$P$1*VLOOKUP(E377,Gearing!$B$3:$D$7,3,TRUE)+B376)</f>
        <v>14334.597525190893</v>
      </c>
      <c r="C378">
        <f t="shared" si="51"/>
        <v>152.64780487804819</v>
      </c>
      <c r="D378">
        <f t="shared" si="52"/>
        <v>-2335.9419267341145</v>
      </c>
      <c r="E378">
        <f>MIN(VLOOKUP(C377+0.01,Gearing!$A$2:$G$7,2,TRUE)+1,5)</f>
        <v>5</v>
      </c>
      <c r="F378">
        <f>Misc!$B$4*Misc!$B$5/Misc!$B$2*VLOOKUP(E378,Gearing!$B$2:$G$7,5,FALSE)</f>
        <v>8966220.9668758679</v>
      </c>
      <c r="G378">
        <f t="shared" si="45"/>
        <v>8.907105954470202</v>
      </c>
      <c r="H378">
        <f t="shared" si="46"/>
        <v>341.46341463414501</v>
      </c>
      <c r="I378">
        <f t="shared" si="48"/>
        <v>0.29700000000000004</v>
      </c>
      <c r="J378">
        <f t="shared" si="49"/>
        <v>-2160.7218089239996</v>
      </c>
      <c r="K378">
        <f t="shared" si="50"/>
        <v>-32991546.585846063</v>
      </c>
      <c r="L378">
        <f t="shared" si="53"/>
        <v>14541.299076168905</v>
      </c>
      <c r="M378">
        <f>2*$P$1*VLOOKUP(E377,Gearing!$B$3:$D$7,3)+B376</f>
        <v>14334.597525190893</v>
      </c>
      <c r="N378">
        <f>2*B377-B376+Misc!$B$6*$P$1^2</f>
        <v>14188.744467270011</v>
      </c>
    </row>
    <row r="379" spans="1:14" x14ac:dyDescent="0.25">
      <c r="A379">
        <f t="shared" si="47"/>
        <v>94</v>
      </c>
      <c r="B379">
        <f>MIN((-J378+SQRT(J378^2-4*I378*K378))/2/I378,2*$P$1*VLOOKUP(E378,Gearing!$B$3:$D$7,3,TRUE)+B377)</f>
        <v>14299.761291199964</v>
      </c>
      <c r="C379">
        <f t="shared" si="51"/>
        <v>152.64780487804819</v>
      </c>
      <c r="D379">
        <f t="shared" si="52"/>
        <v>2335.9419267341145</v>
      </c>
      <c r="E379">
        <f>MIN(VLOOKUP(C378+0.01,Gearing!$A$2:$G$7,2,TRUE)+1,5)</f>
        <v>5</v>
      </c>
      <c r="F379">
        <f>Misc!$B$4*Misc!$B$5/Misc!$B$2*VLOOKUP(E379,Gearing!$B$2:$G$7,5,FALSE)</f>
        <v>8966220.9668758679</v>
      </c>
      <c r="G379">
        <f t="shared" si="45"/>
        <v>8.8854597222221994</v>
      </c>
      <c r="H379">
        <f t="shared" si="46"/>
        <v>341.46341463414501</v>
      </c>
      <c r="I379">
        <f t="shared" si="48"/>
        <v>0.29700000000000004</v>
      </c>
      <c r="J379">
        <f t="shared" si="49"/>
        <v>-2226.7509299633912</v>
      </c>
      <c r="K379">
        <f t="shared" si="50"/>
        <v>-30911640.197314341</v>
      </c>
      <c r="L379">
        <f t="shared" si="53"/>
        <v>14787.225792135541</v>
      </c>
      <c r="M379">
        <f>2*$P$1*VLOOKUP(E378,Gearing!$B$3:$D$7,3)+B377</f>
        <v>14299.761291199964</v>
      </c>
      <c r="N379">
        <f>2*B378-B377+Misc!$B$6*$P$1^2</f>
        <v>14445.900974120847</v>
      </c>
    </row>
    <row r="380" spans="1:14" x14ac:dyDescent="0.25">
      <c r="A380">
        <f t="shared" si="47"/>
        <v>94.25</v>
      </c>
      <c r="B380">
        <f>MIN((-J379+SQRT(J379^2-4*I379*K379))/2/I379,2*$P$1*VLOOKUP(E379,Gearing!$B$3:$D$7,3,TRUE)+B378)</f>
        <v>14410.921427629917</v>
      </c>
      <c r="C380">
        <f t="shared" si="51"/>
        <v>152.64780487804819</v>
      </c>
      <c r="D380">
        <f t="shared" si="52"/>
        <v>-2335.9419267341145</v>
      </c>
      <c r="E380">
        <f>MIN(VLOOKUP(C379+0.01,Gearing!$A$2:$G$7,2,TRUE)+1,5)</f>
        <v>5</v>
      </c>
      <c r="F380">
        <f>Misc!$B$4*Misc!$B$5/Misc!$B$2*VLOOKUP(E380,Gearing!$B$2:$G$7,5,FALSE)</f>
        <v>8966220.9668758679</v>
      </c>
      <c r="G380">
        <f t="shared" si="45"/>
        <v>8.9545314287249429</v>
      </c>
      <c r="H380">
        <f t="shared" si="46"/>
        <v>341.46341463414501</v>
      </c>
      <c r="I380">
        <f t="shared" si="48"/>
        <v>0.29700000000000004</v>
      </c>
      <c r="J380">
        <f t="shared" si="49"/>
        <v>-2206.0582069727807</v>
      </c>
      <c r="K380">
        <f t="shared" si="50"/>
        <v>-32824901.739893053</v>
      </c>
      <c r="L380">
        <f t="shared" si="53"/>
        <v>14617.622978607929</v>
      </c>
      <c r="M380">
        <f>2*$P$1*VLOOKUP(E379,Gearing!$B$3:$D$7,3)+B378</f>
        <v>14410.921427629917</v>
      </c>
      <c r="N380">
        <f>2*B379-B378+Misc!$B$6*$P$1^2</f>
        <v>14265.068369709035</v>
      </c>
    </row>
    <row r="381" spans="1:14" x14ac:dyDescent="0.25">
      <c r="A381">
        <f t="shared" si="47"/>
        <v>94.5</v>
      </c>
      <c r="B381">
        <f>MIN((-J380+SQRT(J380^2-4*I380*K380))/2/I380,2*$P$1*VLOOKUP(E380,Gearing!$B$3:$D$7,3,TRUE)+B379)</f>
        <v>14376.085193638988</v>
      </c>
      <c r="C381">
        <f t="shared" si="51"/>
        <v>152.64780487804819</v>
      </c>
      <c r="D381">
        <f t="shared" si="52"/>
        <v>2335.9419267341145</v>
      </c>
      <c r="E381">
        <f>MIN(VLOOKUP(C380+0.01,Gearing!$A$2:$G$7,2,TRUE)+1,5)</f>
        <v>5</v>
      </c>
      <c r="F381">
        <f>Misc!$B$4*Misc!$B$5/Misc!$B$2*VLOOKUP(E381,Gearing!$B$2:$G$7,5,FALSE)</f>
        <v>8966220.9668758679</v>
      </c>
      <c r="G381">
        <f t="shared" si="45"/>
        <v>8.932885196476942</v>
      </c>
      <c r="H381">
        <f t="shared" si="46"/>
        <v>341.46341463414501</v>
      </c>
      <c r="I381">
        <f t="shared" si="48"/>
        <v>0.29700000000000004</v>
      </c>
      <c r="J381">
        <f t="shared" si="49"/>
        <v>-2272.0873280121723</v>
      </c>
      <c r="K381">
        <f t="shared" si="50"/>
        <v>-30739955.751168985</v>
      </c>
      <c r="L381">
        <f t="shared" si="53"/>
        <v>14863.549694574567</v>
      </c>
      <c r="M381">
        <f>2*$P$1*VLOOKUP(E380,Gearing!$B$3:$D$7,3)+B379</f>
        <v>14376.085193638988</v>
      </c>
      <c r="N381">
        <f>2*B380-B379+Misc!$B$6*$P$1^2</f>
        <v>14522.224876559871</v>
      </c>
    </row>
    <row r="382" spans="1:14" x14ac:dyDescent="0.25">
      <c r="A382">
        <f t="shared" si="47"/>
        <v>94.75</v>
      </c>
      <c r="B382">
        <f>MIN((-J381+SQRT(J381^2-4*I381*K381))/2/I381,2*$P$1*VLOOKUP(E381,Gearing!$B$3:$D$7,3,TRUE)+B380)</f>
        <v>14487.245330068941</v>
      </c>
      <c r="C382">
        <f t="shared" si="51"/>
        <v>152.64780487804819</v>
      </c>
      <c r="D382">
        <f t="shared" si="52"/>
        <v>-2335.9419267341145</v>
      </c>
      <c r="E382">
        <f>MIN(VLOOKUP(C381+0.01,Gearing!$A$2:$G$7,2,TRUE)+1,5)</f>
        <v>5</v>
      </c>
      <c r="F382">
        <f>Misc!$B$4*Misc!$B$5/Misc!$B$2*VLOOKUP(E382,Gearing!$B$2:$G$7,5,FALSE)</f>
        <v>8966220.9668758679</v>
      </c>
      <c r="G382">
        <f t="shared" si="45"/>
        <v>9.0019569029796873</v>
      </c>
      <c r="H382">
        <f t="shared" si="46"/>
        <v>341.46341463414501</v>
      </c>
      <c r="I382">
        <f t="shared" si="48"/>
        <v>0.29700000000000004</v>
      </c>
      <c r="J382">
        <f t="shared" si="49"/>
        <v>-2251.39460502156</v>
      </c>
      <c r="K382">
        <f t="shared" si="50"/>
        <v>-32654796.643118467</v>
      </c>
      <c r="L382">
        <f t="shared" si="53"/>
        <v>14693.946881046952</v>
      </c>
      <c r="M382">
        <f>2*$P$1*VLOOKUP(E381,Gearing!$B$3:$D$7,3)+B380</f>
        <v>14487.245330068941</v>
      </c>
      <c r="N382">
        <f>2*B381-B380+Misc!$B$6*$P$1^2</f>
        <v>14341.392272148059</v>
      </c>
    </row>
    <row r="383" spans="1:14" x14ac:dyDescent="0.25">
      <c r="A383">
        <f t="shared" si="47"/>
        <v>95</v>
      </c>
      <c r="B383">
        <f>MIN((-J382+SQRT(J382^2-4*I382*K382))/2/I382,2*$P$1*VLOOKUP(E382,Gearing!$B$3:$D$7,3,TRUE)+B381)</f>
        <v>14452.409096078012</v>
      </c>
      <c r="C383">
        <f t="shared" si="51"/>
        <v>152.64780487804819</v>
      </c>
      <c r="D383">
        <f t="shared" si="52"/>
        <v>2335.9419267341145</v>
      </c>
      <c r="E383">
        <f>MIN(VLOOKUP(C382+0.01,Gearing!$A$2:$G$7,2,TRUE)+1,5)</f>
        <v>5</v>
      </c>
      <c r="F383">
        <f>Misc!$B$4*Misc!$B$5/Misc!$B$2*VLOOKUP(E383,Gearing!$B$2:$G$7,5,FALSE)</f>
        <v>8966220.9668758679</v>
      </c>
      <c r="G383">
        <f t="shared" si="45"/>
        <v>8.9803106707316847</v>
      </c>
      <c r="H383">
        <f t="shared" si="46"/>
        <v>341.46341463414501</v>
      </c>
      <c r="I383">
        <f t="shared" si="48"/>
        <v>0.29700000000000004</v>
      </c>
      <c r="J383">
        <f t="shared" si="49"/>
        <v>-2317.4237260609516</v>
      </c>
      <c r="K383">
        <f t="shared" si="50"/>
        <v>-30564811.054202054</v>
      </c>
      <c r="L383">
        <f t="shared" si="53"/>
        <v>14939.873597013591</v>
      </c>
      <c r="M383">
        <f>2*$P$1*VLOOKUP(E382,Gearing!$B$3:$D$7,3)+B381</f>
        <v>14452.409096078012</v>
      </c>
      <c r="N383">
        <f>2*B382-B381+Misc!$B$6*$P$1^2</f>
        <v>14598.548778998895</v>
      </c>
    </row>
    <row r="384" spans="1:14" x14ac:dyDescent="0.25">
      <c r="A384">
        <f t="shared" si="47"/>
        <v>95.25</v>
      </c>
      <c r="B384">
        <f>MIN((-J383+SQRT(J383^2-4*I383*K383))/2/I383,2*$P$1*VLOOKUP(E383,Gearing!$B$3:$D$7,3,TRUE)+B382)</f>
        <v>14563.569232507965</v>
      </c>
      <c r="C384">
        <f t="shared" si="51"/>
        <v>152.64780487804819</v>
      </c>
      <c r="D384">
        <f t="shared" si="52"/>
        <v>-2335.9419267341145</v>
      </c>
      <c r="E384">
        <f>MIN(VLOOKUP(C383+0.01,Gearing!$A$2:$G$7,2,TRUE)+1,5)</f>
        <v>5</v>
      </c>
      <c r="F384">
        <f>Misc!$B$4*Misc!$B$5/Misc!$B$2*VLOOKUP(E384,Gearing!$B$2:$G$7,5,FALSE)</f>
        <v>8966220.9668758679</v>
      </c>
      <c r="G384">
        <f t="shared" si="45"/>
        <v>9.04938237723443</v>
      </c>
      <c r="H384">
        <f t="shared" si="46"/>
        <v>341.46341463414501</v>
      </c>
      <c r="I384">
        <f t="shared" si="48"/>
        <v>0.29700000000000004</v>
      </c>
      <c r="J384">
        <f t="shared" si="49"/>
        <v>-2296.7310030703411</v>
      </c>
      <c r="K384">
        <f t="shared" si="50"/>
        <v>-32481231.295522232</v>
      </c>
      <c r="L384">
        <f t="shared" si="53"/>
        <v>14770.270783485976</v>
      </c>
      <c r="M384">
        <f>2*$P$1*VLOOKUP(E383,Gearing!$B$3:$D$7,3)+B382</f>
        <v>14563.569232507965</v>
      </c>
      <c r="N384">
        <f>2*B383-B382+Misc!$B$6*$P$1^2</f>
        <v>14417.716174587084</v>
      </c>
    </row>
    <row r="385" spans="1:14" x14ac:dyDescent="0.25">
      <c r="A385">
        <f t="shared" si="47"/>
        <v>95.5</v>
      </c>
      <c r="B385">
        <f>MIN((-J384+SQRT(J384^2-4*I384*K384))/2/I384,2*$P$1*VLOOKUP(E384,Gearing!$B$3:$D$7,3,TRUE)+B383)</f>
        <v>14528.732998517036</v>
      </c>
      <c r="C385">
        <f t="shared" si="51"/>
        <v>152.64780487804819</v>
      </c>
      <c r="D385">
        <f t="shared" si="52"/>
        <v>2335.9419267341145</v>
      </c>
      <c r="E385">
        <f>MIN(VLOOKUP(C384+0.01,Gearing!$A$2:$G$7,2,TRUE)+1,5)</f>
        <v>5</v>
      </c>
      <c r="F385">
        <f>Misc!$B$4*Misc!$B$5/Misc!$B$2*VLOOKUP(E385,Gearing!$B$2:$G$7,5,FALSE)</f>
        <v>8966220.9668758679</v>
      </c>
      <c r="G385">
        <f t="shared" si="45"/>
        <v>9.0277361449864273</v>
      </c>
      <c r="H385">
        <f t="shared" si="46"/>
        <v>341.46341463414501</v>
      </c>
      <c r="I385">
        <f t="shared" si="48"/>
        <v>0.29700000000000004</v>
      </c>
      <c r="J385">
        <f t="shared" si="49"/>
        <v>-2362.7601241097327</v>
      </c>
      <c r="K385">
        <f t="shared" si="50"/>
        <v>-30386206.106413487</v>
      </c>
      <c r="L385">
        <f t="shared" si="53"/>
        <v>15016.197499452612</v>
      </c>
      <c r="M385">
        <f>2*$P$1*VLOOKUP(E384,Gearing!$B$3:$D$7,3)+B383</f>
        <v>14528.732998517036</v>
      </c>
      <c r="N385">
        <f>2*B384-B383+Misc!$B$6*$P$1^2</f>
        <v>14674.872681437919</v>
      </c>
    </row>
    <row r="386" spans="1:14" x14ac:dyDescent="0.25">
      <c r="A386">
        <f t="shared" si="47"/>
        <v>95.75</v>
      </c>
      <c r="B386">
        <f>MIN((-J385+SQRT(J385^2-4*I385*K385))/2/I385,2*$P$1*VLOOKUP(E385,Gearing!$B$3:$D$7,3,TRUE)+B384)</f>
        <v>14639.893134946989</v>
      </c>
      <c r="C386">
        <f t="shared" si="51"/>
        <v>152.64780487804819</v>
      </c>
      <c r="D386">
        <f t="shared" si="52"/>
        <v>-2335.9419267341145</v>
      </c>
      <c r="E386">
        <f>MIN(VLOOKUP(C385+0.01,Gearing!$A$2:$G$7,2,TRUE)+1,5)</f>
        <v>5</v>
      </c>
      <c r="F386">
        <f>Misc!$B$4*Misc!$B$5/Misc!$B$2*VLOOKUP(E386,Gearing!$B$2:$G$7,5,FALSE)</f>
        <v>8966220.9668758679</v>
      </c>
      <c r="G386">
        <f t="shared" si="45"/>
        <v>9.0968078514891726</v>
      </c>
      <c r="H386">
        <f t="shared" si="46"/>
        <v>341.46341463414501</v>
      </c>
      <c r="I386">
        <f t="shared" si="48"/>
        <v>0.29700000000000004</v>
      </c>
      <c r="J386">
        <f t="shared" si="49"/>
        <v>-2342.0674011191204</v>
      </c>
      <c r="K386">
        <f t="shared" si="50"/>
        <v>-32304205.697104421</v>
      </c>
      <c r="L386">
        <f t="shared" si="53"/>
        <v>14846.594685925002</v>
      </c>
      <c r="M386">
        <f>2*$P$1*VLOOKUP(E385,Gearing!$B$3:$D$7,3)+B384</f>
        <v>14639.893134946989</v>
      </c>
      <c r="N386">
        <f>2*B385-B384+Misc!$B$6*$P$1^2</f>
        <v>14494.040077026108</v>
      </c>
    </row>
    <row r="387" spans="1:14" x14ac:dyDescent="0.25">
      <c r="A387">
        <f t="shared" si="47"/>
        <v>96</v>
      </c>
      <c r="B387">
        <f>MIN((-J386+SQRT(J386^2-4*I386*K386))/2/I386,2*$P$1*VLOOKUP(E386,Gearing!$B$3:$D$7,3,TRUE)+B385)</f>
        <v>14605.05690095606</v>
      </c>
      <c r="C387">
        <f t="shared" si="51"/>
        <v>152.64780487804819</v>
      </c>
      <c r="D387">
        <f t="shared" si="52"/>
        <v>2335.9419267341145</v>
      </c>
      <c r="E387">
        <f>MIN(VLOOKUP(C386+0.01,Gearing!$A$2:$G$7,2,TRUE)+1,5)</f>
        <v>5</v>
      </c>
      <c r="F387">
        <f>Misc!$B$4*Misc!$B$5/Misc!$B$2*VLOOKUP(E387,Gearing!$B$2:$G$7,5,FALSE)</f>
        <v>8966220.9668758679</v>
      </c>
      <c r="G387">
        <f t="shared" ref="G387:G450" si="54">CONVERT(B387,$B$1,$G$1)</f>
        <v>9.0751616192411682</v>
      </c>
      <c r="H387">
        <f t="shared" ref="H387:H450" si="55">CONVERT(C387,$C$1,$H$1)</f>
        <v>341.46341463414501</v>
      </c>
      <c r="I387">
        <f t="shared" si="48"/>
        <v>0.29700000000000004</v>
      </c>
      <c r="J387">
        <f t="shared" si="49"/>
        <v>-2408.0965221585138</v>
      </c>
      <c r="K387">
        <f t="shared" si="50"/>
        <v>-30204140.907803301</v>
      </c>
      <c r="L387">
        <f t="shared" si="53"/>
        <v>15092.521401891636</v>
      </c>
      <c r="M387">
        <f>2*$P$1*VLOOKUP(E386,Gearing!$B$3:$D$7,3)+B385</f>
        <v>14605.05690095606</v>
      </c>
      <c r="N387">
        <f>2*B386-B385+Misc!$B$6*$P$1^2</f>
        <v>14751.196583876943</v>
      </c>
    </row>
    <row r="388" spans="1:14" x14ac:dyDescent="0.25">
      <c r="A388">
        <f t="shared" ref="A388:A451" si="56">A387+$P$1</f>
        <v>96.25</v>
      </c>
      <c r="B388">
        <f>MIN((-J387+SQRT(J387^2-4*I387*K387))/2/I387,2*$P$1*VLOOKUP(E387,Gearing!$B$3:$D$7,3,TRUE)+B386)</f>
        <v>14716.217037386014</v>
      </c>
      <c r="C388">
        <f t="shared" si="51"/>
        <v>152.64780487804819</v>
      </c>
      <c r="D388">
        <f t="shared" si="52"/>
        <v>-2335.9419267341145</v>
      </c>
      <c r="E388">
        <f>MIN(VLOOKUP(C387+0.01,Gearing!$A$2:$G$7,2,TRUE)+1,5)</f>
        <v>5</v>
      </c>
      <c r="F388">
        <f>Misc!$B$4*Misc!$B$5/Misc!$B$2*VLOOKUP(E388,Gearing!$B$2:$G$7,5,FALSE)</f>
        <v>8966220.9668758679</v>
      </c>
      <c r="G388">
        <f t="shared" si="54"/>
        <v>9.1442333257439135</v>
      </c>
      <c r="H388">
        <f t="shared" si="55"/>
        <v>341.46341463414501</v>
      </c>
      <c r="I388">
        <f t="shared" ref="I388:I451" si="57">$P$3</f>
        <v>0.29700000000000004</v>
      </c>
      <c r="J388">
        <f t="shared" ref="J388:J451" si="58">(4*$P$2-2*$P$3*B387)</f>
        <v>-2387.4037991679015</v>
      </c>
      <c r="K388">
        <f t="shared" ref="K388:K451" si="59">4*$P$2*(B387-2*B388)+$P$3*B387*B387-4*F388*$P$1*$P$1</f>
        <v>-32123719.847864982</v>
      </c>
      <c r="L388">
        <f t="shared" si="53"/>
        <v>14922.918588364028</v>
      </c>
      <c r="M388">
        <f>2*$P$1*VLOOKUP(E387,Gearing!$B$3:$D$7,3)+B386</f>
        <v>14716.217037386014</v>
      </c>
      <c r="N388">
        <f>2*B387-B386+Misc!$B$6*$P$1^2</f>
        <v>14570.363979465132</v>
      </c>
    </row>
    <row r="389" spans="1:14" x14ac:dyDescent="0.25">
      <c r="A389">
        <f t="shared" si="56"/>
        <v>96.5</v>
      </c>
      <c r="B389">
        <f>MIN((-J388+SQRT(J388^2-4*I388*K388))/2/I388,2*$P$1*VLOOKUP(E388,Gearing!$B$3:$D$7,3,TRUE)+B387)</f>
        <v>14681.380803395085</v>
      </c>
      <c r="C389">
        <f t="shared" ref="C389:C452" si="60">(B390-B388)/2/$P$1</f>
        <v>152.64780487804819</v>
      </c>
      <c r="D389">
        <f t="shared" ref="D389:D452" si="61">(B390-2*B389+B388)/$P$1^2</f>
        <v>2335.9419267341145</v>
      </c>
      <c r="E389">
        <f>MIN(VLOOKUP(C388+0.01,Gearing!$A$2:$G$7,2,TRUE)+1,5)</f>
        <v>5</v>
      </c>
      <c r="F389">
        <f>Misc!$B$4*Misc!$B$5/Misc!$B$2*VLOOKUP(E389,Gearing!$B$2:$G$7,5,FALSE)</f>
        <v>8966220.9668758679</v>
      </c>
      <c r="G389">
        <f t="shared" si="54"/>
        <v>9.1225870934959108</v>
      </c>
      <c r="H389">
        <f t="shared" si="55"/>
        <v>341.46341463414501</v>
      </c>
      <c r="I389">
        <f t="shared" si="57"/>
        <v>0.29700000000000004</v>
      </c>
      <c r="J389">
        <f t="shared" si="58"/>
        <v>-2453.4329202072931</v>
      </c>
      <c r="K389">
        <f t="shared" si="59"/>
        <v>-30018615.458371531</v>
      </c>
      <c r="L389">
        <f t="shared" si="53"/>
        <v>15168.845304330662</v>
      </c>
      <c r="M389">
        <f>2*$P$1*VLOOKUP(E388,Gearing!$B$3:$D$7,3)+B387</f>
        <v>14681.380803395085</v>
      </c>
      <c r="N389">
        <f>2*B388-B387+Misc!$B$6*$P$1^2</f>
        <v>14827.520486315967</v>
      </c>
    </row>
    <row r="390" spans="1:14" x14ac:dyDescent="0.25">
      <c r="A390">
        <f t="shared" si="56"/>
        <v>96.75</v>
      </c>
      <c r="B390">
        <f>MIN((-J389+SQRT(J389^2-4*I389*K389))/2/I389,2*$P$1*VLOOKUP(E389,Gearing!$B$3:$D$7,3,TRUE)+B388)</f>
        <v>14792.540939825038</v>
      </c>
      <c r="C390">
        <f t="shared" si="60"/>
        <v>152.64780487804819</v>
      </c>
      <c r="D390">
        <f t="shared" si="61"/>
        <v>-2335.9419267341145</v>
      </c>
      <c r="E390">
        <f>MIN(VLOOKUP(C389+0.01,Gearing!$A$2:$G$7,2,TRUE)+1,5)</f>
        <v>5</v>
      </c>
      <c r="F390">
        <f>Misc!$B$4*Misc!$B$5/Misc!$B$2*VLOOKUP(E390,Gearing!$B$2:$G$7,5,FALSE)</f>
        <v>8966220.9668758679</v>
      </c>
      <c r="G390">
        <f t="shared" si="54"/>
        <v>9.1916587999986561</v>
      </c>
      <c r="H390">
        <f t="shared" si="55"/>
        <v>341.46341463414501</v>
      </c>
      <c r="I390">
        <f t="shared" si="57"/>
        <v>0.29700000000000004</v>
      </c>
      <c r="J390">
        <f t="shared" si="58"/>
        <v>-2432.7401972166808</v>
      </c>
      <c r="K390">
        <f t="shared" si="59"/>
        <v>-31939773.747803923</v>
      </c>
      <c r="L390">
        <f t="shared" ref="L390:L453" si="62">(-J389+SQRT(J389^2-4*I389*K389))/2/I389</f>
        <v>14999.24249080305</v>
      </c>
      <c r="M390">
        <f>2*$P$1*VLOOKUP(E389,Gearing!$B$3:$D$7,3)+B388</f>
        <v>14792.540939825038</v>
      </c>
      <c r="N390">
        <f>2*B389-B388+Misc!$B$6*$P$1^2</f>
        <v>14646.687881904156</v>
      </c>
    </row>
    <row r="391" spans="1:14" x14ac:dyDescent="0.25">
      <c r="A391">
        <f t="shared" si="56"/>
        <v>97</v>
      </c>
      <c r="B391">
        <f>MIN((-J390+SQRT(J390^2-4*I390*K390))/2/I390,2*$P$1*VLOOKUP(E390,Gearing!$B$3:$D$7,3,TRUE)+B389)</f>
        <v>14757.704705834109</v>
      </c>
      <c r="C391">
        <f t="shared" si="60"/>
        <v>152.64780487804819</v>
      </c>
      <c r="D391">
        <f t="shared" si="61"/>
        <v>2335.9419267341145</v>
      </c>
      <c r="E391">
        <f>MIN(VLOOKUP(C390+0.01,Gearing!$A$2:$G$7,2,TRUE)+1,5)</f>
        <v>5</v>
      </c>
      <c r="F391">
        <f>Misc!$B$4*Misc!$B$5/Misc!$B$2*VLOOKUP(E391,Gearing!$B$2:$G$7,5,FALSE)</f>
        <v>8966220.9668758679</v>
      </c>
      <c r="G391">
        <f t="shared" si="54"/>
        <v>9.1700125677506552</v>
      </c>
      <c r="H391">
        <f t="shared" si="55"/>
        <v>341.46341463414501</v>
      </c>
      <c r="I391">
        <f t="shared" si="57"/>
        <v>0.29700000000000004</v>
      </c>
      <c r="J391">
        <f t="shared" si="58"/>
        <v>-2498.7693182560743</v>
      </c>
      <c r="K391">
        <f t="shared" si="59"/>
        <v>-29829629.758118119</v>
      </c>
      <c r="L391">
        <f t="shared" si="62"/>
        <v>15245.169206769682</v>
      </c>
      <c r="M391">
        <f>2*$P$1*VLOOKUP(E390,Gearing!$B$3:$D$7,3)+B389</f>
        <v>14757.704705834109</v>
      </c>
      <c r="N391">
        <f>2*B390-B389+Misc!$B$6*$P$1^2</f>
        <v>14903.844388754991</v>
      </c>
    </row>
    <row r="392" spans="1:14" x14ac:dyDescent="0.25">
      <c r="A392">
        <f t="shared" si="56"/>
        <v>97.25</v>
      </c>
      <c r="B392">
        <f>MIN((-J391+SQRT(J391^2-4*I391*K391))/2/I391,2*$P$1*VLOOKUP(E391,Gearing!$B$3:$D$7,3,TRUE)+B390)</f>
        <v>14868.864842264062</v>
      </c>
      <c r="C392">
        <f t="shared" si="60"/>
        <v>152.64780487804819</v>
      </c>
      <c r="D392">
        <f t="shared" si="61"/>
        <v>-2335.9419267341145</v>
      </c>
      <c r="E392">
        <f>MIN(VLOOKUP(C391+0.01,Gearing!$A$2:$G$7,2,TRUE)+1,5)</f>
        <v>5</v>
      </c>
      <c r="F392">
        <f>Misc!$B$4*Misc!$B$5/Misc!$B$2*VLOOKUP(E392,Gearing!$B$2:$G$7,5,FALSE)</f>
        <v>8966220.9668758679</v>
      </c>
      <c r="G392">
        <f t="shared" si="54"/>
        <v>9.2390842742533987</v>
      </c>
      <c r="H392">
        <f t="shared" si="55"/>
        <v>341.46341463414501</v>
      </c>
      <c r="I392">
        <f t="shared" si="57"/>
        <v>0.29700000000000004</v>
      </c>
      <c r="J392">
        <f t="shared" si="58"/>
        <v>-2478.0765952654619</v>
      </c>
      <c r="K392">
        <f t="shared" si="59"/>
        <v>-31752367.396921258</v>
      </c>
      <c r="L392">
        <f t="shared" si="62"/>
        <v>15075.566393242072</v>
      </c>
      <c r="M392">
        <f>2*$P$1*VLOOKUP(E391,Gearing!$B$3:$D$7,3)+B390</f>
        <v>14868.864842264062</v>
      </c>
      <c r="N392">
        <f>2*B391-B390+Misc!$B$6*$P$1^2</f>
        <v>14723.01178434318</v>
      </c>
    </row>
    <row r="393" spans="1:14" x14ac:dyDescent="0.25">
      <c r="A393">
        <f t="shared" si="56"/>
        <v>97.5</v>
      </c>
      <c r="B393">
        <f>MIN((-J392+SQRT(J392^2-4*I392*K392))/2/I392,2*$P$1*VLOOKUP(E392,Gearing!$B$3:$D$7,3,TRUE)+B391)</f>
        <v>14834.028608273133</v>
      </c>
      <c r="C393">
        <f t="shared" si="60"/>
        <v>152.64780487804819</v>
      </c>
      <c r="D393">
        <f t="shared" si="61"/>
        <v>2335.9419267341145</v>
      </c>
      <c r="E393">
        <f>MIN(VLOOKUP(C392+0.01,Gearing!$A$2:$G$7,2,TRUE)+1,5)</f>
        <v>5</v>
      </c>
      <c r="F393">
        <f>Misc!$B$4*Misc!$B$5/Misc!$B$2*VLOOKUP(E393,Gearing!$B$2:$G$7,5,FALSE)</f>
        <v>8966220.9668758679</v>
      </c>
      <c r="G393">
        <f t="shared" si="54"/>
        <v>9.2174380420053961</v>
      </c>
      <c r="H393">
        <f t="shared" si="55"/>
        <v>341.46341463414501</v>
      </c>
      <c r="I393">
        <f t="shared" si="57"/>
        <v>0.29700000000000004</v>
      </c>
      <c r="J393">
        <f t="shared" si="58"/>
        <v>-2544.1057163048536</v>
      </c>
      <c r="K393">
        <f t="shared" si="59"/>
        <v>-29637183.807043124</v>
      </c>
      <c r="L393">
        <f t="shared" si="62"/>
        <v>15321.49310920871</v>
      </c>
      <c r="M393">
        <f>2*$P$1*VLOOKUP(E392,Gearing!$B$3:$D$7,3)+B391</f>
        <v>14834.028608273133</v>
      </c>
      <c r="N393">
        <f>2*B392-B391+Misc!$B$6*$P$1^2</f>
        <v>14980.168291194015</v>
      </c>
    </row>
    <row r="394" spans="1:14" x14ac:dyDescent="0.25">
      <c r="A394">
        <f t="shared" si="56"/>
        <v>97.75</v>
      </c>
      <c r="B394">
        <f>MIN((-J393+SQRT(J393^2-4*I393*K393))/2/I393,2*$P$1*VLOOKUP(E393,Gearing!$B$3:$D$7,3,TRUE)+B392)</f>
        <v>14945.188744703086</v>
      </c>
      <c r="C394">
        <f t="shared" si="60"/>
        <v>152.64780487804819</v>
      </c>
      <c r="D394">
        <f t="shared" si="61"/>
        <v>-2335.9419267341145</v>
      </c>
      <c r="E394">
        <f>MIN(VLOOKUP(C393+0.01,Gearing!$A$2:$G$7,2,TRUE)+1,5)</f>
        <v>5</v>
      </c>
      <c r="F394">
        <f>Misc!$B$4*Misc!$B$5/Misc!$B$2*VLOOKUP(E394,Gearing!$B$2:$G$7,5,FALSE)</f>
        <v>8966220.9668758679</v>
      </c>
      <c r="G394">
        <f t="shared" si="54"/>
        <v>9.2865097485081396</v>
      </c>
      <c r="H394">
        <f t="shared" si="55"/>
        <v>341.46341463414501</v>
      </c>
      <c r="I394">
        <f t="shared" si="57"/>
        <v>0.29700000000000004</v>
      </c>
      <c r="J394">
        <f t="shared" si="58"/>
        <v>-2523.4129933142412</v>
      </c>
      <c r="K394">
        <f t="shared" si="59"/>
        <v>-31561500.795216981</v>
      </c>
      <c r="L394">
        <f t="shared" si="62"/>
        <v>15151.890295681098</v>
      </c>
      <c r="M394">
        <f>2*$P$1*VLOOKUP(E393,Gearing!$B$3:$D$7,3)+B392</f>
        <v>14945.188744703086</v>
      </c>
      <c r="N394">
        <f>2*B393-B392+Misc!$B$6*$P$1^2</f>
        <v>14799.335686782204</v>
      </c>
    </row>
    <row r="395" spans="1:14" x14ac:dyDescent="0.25">
      <c r="A395">
        <f t="shared" si="56"/>
        <v>98</v>
      </c>
      <c r="B395">
        <f>MIN((-J394+SQRT(J394^2-4*I394*K394))/2/I394,2*$P$1*VLOOKUP(E394,Gearing!$B$3:$D$7,3,TRUE)+B393)</f>
        <v>14910.352510712157</v>
      </c>
      <c r="C395">
        <f t="shared" si="60"/>
        <v>152.64780487804819</v>
      </c>
      <c r="D395">
        <f t="shared" si="61"/>
        <v>2335.9419267341145</v>
      </c>
      <c r="E395">
        <f>MIN(VLOOKUP(C394+0.01,Gearing!$A$2:$G$7,2,TRUE)+1,5)</f>
        <v>5</v>
      </c>
      <c r="F395">
        <f>Misc!$B$4*Misc!$B$5/Misc!$B$2*VLOOKUP(E395,Gearing!$B$2:$G$7,5,FALSE)</f>
        <v>8966220.9668758679</v>
      </c>
      <c r="G395">
        <f t="shared" si="54"/>
        <v>9.2648635162601387</v>
      </c>
      <c r="H395">
        <f t="shared" si="55"/>
        <v>341.46341463414501</v>
      </c>
      <c r="I395">
        <f t="shared" si="57"/>
        <v>0.29700000000000004</v>
      </c>
      <c r="J395">
        <f t="shared" si="58"/>
        <v>-2589.4421143536347</v>
      </c>
      <c r="K395">
        <f t="shared" si="59"/>
        <v>-29441277.605146501</v>
      </c>
      <c r="L395">
        <f t="shared" si="62"/>
        <v>15397.817011647732</v>
      </c>
      <c r="M395">
        <f>2*$P$1*VLOOKUP(E394,Gearing!$B$3:$D$7,3)+B393</f>
        <v>14910.352510712157</v>
      </c>
      <c r="N395">
        <f>2*B394-B393+Misc!$B$6*$P$1^2</f>
        <v>15056.492193633039</v>
      </c>
    </row>
    <row r="396" spans="1:14" x14ac:dyDescent="0.25">
      <c r="A396">
        <f t="shared" si="56"/>
        <v>98.25</v>
      </c>
      <c r="B396">
        <f>MIN((-J395+SQRT(J395^2-4*I395*K395))/2/I395,2*$P$1*VLOOKUP(E395,Gearing!$B$3:$D$7,3,TRUE)+B394)</f>
        <v>15021.51264714211</v>
      </c>
      <c r="C396">
        <f t="shared" si="60"/>
        <v>152.64780487804819</v>
      </c>
      <c r="D396">
        <f t="shared" si="61"/>
        <v>-2335.9419267341145</v>
      </c>
      <c r="E396">
        <f>MIN(VLOOKUP(C395+0.01,Gearing!$A$2:$G$7,2,TRUE)+1,5)</f>
        <v>5</v>
      </c>
      <c r="F396">
        <f>Misc!$B$4*Misc!$B$5/Misc!$B$2*VLOOKUP(E396,Gearing!$B$2:$G$7,5,FALSE)</f>
        <v>8966220.9668758679</v>
      </c>
      <c r="G396">
        <f t="shared" si="54"/>
        <v>9.3339352227628822</v>
      </c>
      <c r="H396">
        <f t="shared" si="55"/>
        <v>341.46341463414501</v>
      </c>
      <c r="I396">
        <f t="shared" si="57"/>
        <v>0.29700000000000004</v>
      </c>
      <c r="J396">
        <f t="shared" si="58"/>
        <v>-2568.7493913630224</v>
      </c>
      <c r="K396">
        <f t="shared" si="59"/>
        <v>-31367173.942691099</v>
      </c>
      <c r="L396">
        <f t="shared" si="62"/>
        <v>15228.214198120122</v>
      </c>
      <c r="M396">
        <f>2*$P$1*VLOOKUP(E395,Gearing!$B$3:$D$7,3)+B394</f>
        <v>15021.51264714211</v>
      </c>
      <c r="N396">
        <f>2*B395-B394+Misc!$B$6*$P$1^2</f>
        <v>14875.659589221228</v>
      </c>
    </row>
    <row r="397" spans="1:14" x14ac:dyDescent="0.25">
      <c r="A397">
        <f t="shared" si="56"/>
        <v>98.5</v>
      </c>
      <c r="B397">
        <f>MIN((-J396+SQRT(J396^2-4*I396*K396))/2/I396,2*$P$1*VLOOKUP(E396,Gearing!$B$3:$D$7,3,TRUE)+B395)</f>
        <v>14986.676413151181</v>
      </c>
      <c r="C397">
        <f t="shared" si="60"/>
        <v>152.64780487804819</v>
      </c>
      <c r="D397">
        <f t="shared" si="61"/>
        <v>2335.9419267341145</v>
      </c>
      <c r="E397">
        <f>MIN(VLOOKUP(C396+0.01,Gearing!$A$2:$G$7,2,TRUE)+1,5)</f>
        <v>5</v>
      </c>
      <c r="F397">
        <f>Misc!$B$4*Misc!$B$5/Misc!$B$2*VLOOKUP(E397,Gearing!$B$2:$G$7,5,FALSE)</f>
        <v>8966220.9668758679</v>
      </c>
      <c r="G397">
        <f t="shared" si="54"/>
        <v>9.3122889905148813</v>
      </c>
      <c r="H397">
        <f t="shared" si="55"/>
        <v>341.46341463414501</v>
      </c>
      <c r="I397">
        <f t="shared" si="57"/>
        <v>0.29700000000000004</v>
      </c>
      <c r="J397">
        <f t="shared" si="58"/>
        <v>-2634.778512402414</v>
      </c>
      <c r="K397">
        <f t="shared" si="59"/>
        <v>-29241911.152428266</v>
      </c>
      <c r="L397">
        <f t="shared" si="62"/>
        <v>15474.140914086758</v>
      </c>
      <c r="M397">
        <f>2*$P$1*VLOOKUP(E396,Gearing!$B$3:$D$7,3)+B395</f>
        <v>14986.676413151181</v>
      </c>
      <c r="N397">
        <f>2*B396-B395+Misc!$B$6*$P$1^2</f>
        <v>15132.816096072063</v>
      </c>
    </row>
    <row r="398" spans="1:14" x14ac:dyDescent="0.25">
      <c r="A398">
        <f t="shared" si="56"/>
        <v>98.75</v>
      </c>
      <c r="B398">
        <f>MIN((-J397+SQRT(J397^2-4*I397*K397))/2/I397,2*$P$1*VLOOKUP(E397,Gearing!$B$3:$D$7,3,TRUE)+B396)</f>
        <v>15097.836549581134</v>
      </c>
      <c r="C398">
        <f t="shared" si="60"/>
        <v>152.64780487804819</v>
      </c>
      <c r="D398">
        <f t="shared" si="61"/>
        <v>-2335.9419267341145</v>
      </c>
      <c r="E398">
        <f>MIN(VLOOKUP(C397+0.01,Gearing!$A$2:$G$7,2,TRUE)+1,5)</f>
        <v>5</v>
      </c>
      <c r="F398">
        <f>Misc!$B$4*Misc!$B$5/Misc!$B$2*VLOOKUP(E398,Gearing!$B$2:$G$7,5,FALSE)</f>
        <v>8966220.9668758679</v>
      </c>
      <c r="G398">
        <f t="shared" si="54"/>
        <v>9.3813606970176266</v>
      </c>
      <c r="H398">
        <f t="shared" si="55"/>
        <v>341.46341463414501</v>
      </c>
      <c r="I398">
        <f t="shared" si="57"/>
        <v>0.29700000000000004</v>
      </c>
      <c r="J398">
        <f t="shared" si="58"/>
        <v>-2614.0857894118035</v>
      </c>
      <c r="K398">
        <f t="shared" si="59"/>
        <v>-31169386.839343596</v>
      </c>
      <c r="L398">
        <f t="shared" si="62"/>
        <v>15304.538100559143</v>
      </c>
      <c r="M398">
        <f>2*$P$1*VLOOKUP(E397,Gearing!$B$3:$D$7,3)+B396</f>
        <v>15097.836549581134</v>
      </c>
      <c r="N398">
        <f>2*B397-B396+Misc!$B$6*$P$1^2</f>
        <v>14951.983491660252</v>
      </c>
    </row>
    <row r="399" spans="1:14" x14ac:dyDescent="0.25">
      <c r="A399">
        <f t="shared" si="56"/>
        <v>99</v>
      </c>
      <c r="B399">
        <f>MIN((-J398+SQRT(J398^2-4*I398*K398))/2/I398,2*$P$1*VLOOKUP(E398,Gearing!$B$3:$D$7,3,TRUE)+B397)</f>
        <v>15063.000315590205</v>
      </c>
      <c r="C399">
        <f t="shared" si="60"/>
        <v>152.64780487804819</v>
      </c>
      <c r="D399">
        <f t="shared" si="61"/>
        <v>2335.9419267341145</v>
      </c>
      <c r="E399">
        <f>MIN(VLOOKUP(C398+0.01,Gearing!$A$2:$G$7,2,TRUE)+1,5)</f>
        <v>5</v>
      </c>
      <c r="F399">
        <f>Misc!$B$4*Misc!$B$5/Misc!$B$2*VLOOKUP(E399,Gearing!$B$2:$G$7,5,FALSE)</f>
        <v>8966220.9668758679</v>
      </c>
      <c r="G399">
        <f t="shared" si="54"/>
        <v>9.359714464769624</v>
      </c>
      <c r="H399">
        <f t="shared" si="55"/>
        <v>341.46341463414501</v>
      </c>
      <c r="I399">
        <f t="shared" si="57"/>
        <v>0.29700000000000004</v>
      </c>
      <c r="J399">
        <f t="shared" si="58"/>
        <v>-2680.1149104511951</v>
      </c>
      <c r="K399">
        <f t="shared" si="59"/>
        <v>-29039084.448888425</v>
      </c>
      <c r="L399">
        <f t="shared" si="62"/>
        <v>15550.464816525784</v>
      </c>
      <c r="M399">
        <f>2*$P$1*VLOOKUP(E398,Gearing!$B$3:$D$7,3)+B397</f>
        <v>15063.000315590205</v>
      </c>
      <c r="N399">
        <f>2*B398-B397+Misc!$B$6*$P$1^2</f>
        <v>15209.139998511087</v>
      </c>
    </row>
    <row r="400" spans="1:14" x14ac:dyDescent="0.25">
      <c r="A400">
        <f t="shared" si="56"/>
        <v>99.25</v>
      </c>
      <c r="B400">
        <f>MIN((-J399+SQRT(J399^2-4*I399*K399))/2/I399,2*$P$1*VLOOKUP(E399,Gearing!$B$3:$D$7,3,TRUE)+B398)</f>
        <v>15174.160452020158</v>
      </c>
      <c r="C400">
        <f t="shared" si="60"/>
        <v>152.64780487804819</v>
      </c>
      <c r="D400">
        <f t="shared" si="61"/>
        <v>-2335.9419267341145</v>
      </c>
      <c r="E400">
        <f>MIN(VLOOKUP(C399+0.01,Gearing!$A$2:$G$7,2,TRUE)+1,5)</f>
        <v>5</v>
      </c>
      <c r="F400">
        <f>Misc!$B$4*Misc!$B$5/Misc!$B$2*VLOOKUP(E400,Gearing!$B$2:$G$7,5,FALSE)</f>
        <v>8966220.9668758679</v>
      </c>
      <c r="G400">
        <f t="shared" si="54"/>
        <v>9.4287861712723693</v>
      </c>
      <c r="H400">
        <f t="shared" si="55"/>
        <v>341.46341463414501</v>
      </c>
      <c r="I400">
        <f t="shared" si="57"/>
        <v>0.29700000000000004</v>
      </c>
      <c r="J400">
        <f t="shared" si="58"/>
        <v>-2659.4221874605828</v>
      </c>
      <c r="K400">
        <f t="shared" si="59"/>
        <v>-30968139.485174481</v>
      </c>
      <c r="L400">
        <f t="shared" si="62"/>
        <v>15380.862002998168</v>
      </c>
      <c r="M400">
        <f>2*$P$1*VLOOKUP(E399,Gearing!$B$3:$D$7,3)+B398</f>
        <v>15174.160452020158</v>
      </c>
      <c r="N400">
        <f>2*B399-B398+Misc!$B$6*$P$1^2</f>
        <v>15028.307394099276</v>
      </c>
    </row>
    <row r="401" spans="1:14" x14ac:dyDescent="0.25">
      <c r="A401">
        <f t="shared" si="56"/>
        <v>99.5</v>
      </c>
      <c r="B401">
        <f>MIN((-J400+SQRT(J400^2-4*I400*K400))/2/I400,2*$P$1*VLOOKUP(E400,Gearing!$B$3:$D$7,3,TRUE)+B399)</f>
        <v>15139.324218029229</v>
      </c>
      <c r="C401">
        <f t="shared" si="60"/>
        <v>152.64780487804819</v>
      </c>
      <c r="D401">
        <f t="shared" si="61"/>
        <v>2335.9419267341145</v>
      </c>
      <c r="E401">
        <f>MIN(VLOOKUP(C400+0.01,Gearing!$A$2:$G$7,2,TRUE)+1,5)</f>
        <v>5</v>
      </c>
      <c r="F401">
        <f>Misc!$B$4*Misc!$B$5/Misc!$B$2*VLOOKUP(E401,Gearing!$B$2:$G$7,5,FALSE)</f>
        <v>8966220.9668758679</v>
      </c>
      <c r="G401">
        <f t="shared" si="54"/>
        <v>9.4071399390243648</v>
      </c>
      <c r="H401">
        <f t="shared" si="55"/>
        <v>341.46341463414501</v>
      </c>
      <c r="I401">
        <f t="shared" si="57"/>
        <v>0.29700000000000004</v>
      </c>
      <c r="J401">
        <f t="shared" si="58"/>
        <v>-2725.4513084999744</v>
      </c>
      <c r="K401">
        <f t="shared" si="59"/>
        <v>-28832797.494526971</v>
      </c>
      <c r="L401">
        <f t="shared" si="62"/>
        <v>15626.788718964803</v>
      </c>
      <c r="M401">
        <f>2*$P$1*VLOOKUP(E400,Gearing!$B$3:$D$7,3)+B399</f>
        <v>15139.324218029229</v>
      </c>
      <c r="N401">
        <f>2*B400-B399+Misc!$B$6*$P$1^2</f>
        <v>15285.463900950112</v>
      </c>
    </row>
    <row r="402" spans="1:14" x14ac:dyDescent="0.25">
      <c r="A402">
        <f t="shared" si="56"/>
        <v>99.75</v>
      </c>
      <c r="B402">
        <f>MIN((-J401+SQRT(J401^2-4*I401*K401))/2/I401,2*$P$1*VLOOKUP(E401,Gearing!$B$3:$D$7,3,TRUE)+B400)</f>
        <v>15250.484354459182</v>
      </c>
      <c r="C402">
        <f t="shared" si="60"/>
        <v>152.64780487804819</v>
      </c>
      <c r="D402">
        <f t="shared" si="61"/>
        <v>-2335.9419267341145</v>
      </c>
      <c r="E402">
        <f>MIN(VLOOKUP(C401+0.01,Gearing!$A$2:$G$7,2,TRUE)+1,5)</f>
        <v>5</v>
      </c>
      <c r="F402">
        <f>Misc!$B$4*Misc!$B$5/Misc!$B$2*VLOOKUP(E402,Gearing!$B$2:$G$7,5,FALSE)</f>
        <v>8966220.9668758679</v>
      </c>
      <c r="G402">
        <f t="shared" si="54"/>
        <v>9.4762116455271102</v>
      </c>
      <c r="H402">
        <f t="shared" si="55"/>
        <v>341.46341463414501</v>
      </c>
      <c r="I402">
        <f t="shared" si="57"/>
        <v>0.29700000000000004</v>
      </c>
      <c r="J402">
        <f t="shared" si="58"/>
        <v>-2704.7585855093639</v>
      </c>
      <c r="K402">
        <f t="shared" si="59"/>
        <v>-30763431.88018376</v>
      </c>
      <c r="L402">
        <f t="shared" si="62"/>
        <v>15457.185905437193</v>
      </c>
      <c r="M402">
        <f>2*$P$1*VLOOKUP(E401,Gearing!$B$3:$D$7,3)+B400</f>
        <v>15250.484354459182</v>
      </c>
      <c r="N402">
        <f>2*B401-B400+Misc!$B$6*$P$1^2</f>
        <v>15104.6312965383</v>
      </c>
    </row>
    <row r="403" spans="1:14" x14ac:dyDescent="0.25">
      <c r="A403">
        <f t="shared" si="56"/>
        <v>100</v>
      </c>
      <c r="B403">
        <f>MIN((-J402+SQRT(J402^2-4*I402*K402))/2/I402,2*$P$1*VLOOKUP(E402,Gearing!$B$3:$D$7,3,TRUE)+B401)</f>
        <v>15215.648120468253</v>
      </c>
      <c r="C403">
        <f t="shared" si="60"/>
        <v>152.64780487804819</v>
      </c>
      <c r="D403">
        <f t="shared" si="61"/>
        <v>2335.9419267341145</v>
      </c>
      <c r="E403">
        <f>MIN(VLOOKUP(C402+0.01,Gearing!$A$2:$G$7,2,TRUE)+1,5)</f>
        <v>5</v>
      </c>
      <c r="F403">
        <f>Misc!$B$4*Misc!$B$5/Misc!$B$2*VLOOKUP(E403,Gearing!$B$2:$G$7,5,FALSE)</f>
        <v>8966220.9668758679</v>
      </c>
      <c r="G403">
        <f t="shared" si="54"/>
        <v>9.4545654132791075</v>
      </c>
      <c r="H403">
        <f t="shared" si="55"/>
        <v>341.46341463414501</v>
      </c>
      <c r="I403">
        <f t="shared" si="57"/>
        <v>0.29700000000000004</v>
      </c>
      <c r="J403">
        <f t="shared" si="58"/>
        <v>-2770.7877065487555</v>
      </c>
      <c r="K403">
        <f t="shared" si="59"/>
        <v>-28623050.289343897</v>
      </c>
      <c r="L403">
        <f t="shared" si="62"/>
        <v>15703.11262140383</v>
      </c>
      <c r="M403">
        <f>2*$P$1*VLOOKUP(E402,Gearing!$B$3:$D$7,3)+B401</f>
        <v>15215.648120468253</v>
      </c>
      <c r="N403">
        <f>2*B402-B401+Misc!$B$6*$P$1^2</f>
        <v>15361.787803389136</v>
      </c>
    </row>
    <row r="404" spans="1:14" x14ac:dyDescent="0.25">
      <c r="A404">
        <f t="shared" si="56"/>
        <v>100.25</v>
      </c>
      <c r="B404">
        <f>MIN((-J403+SQRT(J403^2-4*I403*K403))/2/I403,2*$P$1*VLOOKUP(E403,Gearing!$B$3:$D$7,3,TRUE)+B402)</f>
        <v>15326.808256898206</v>
      </c>
      <c r="C404">
        <f t="shared" si="60"/>
        <v>152.64780487804819</v>
      </c>
      <c r="D404">
        <f t="shared" si="61"/>
        <v>-2335.9419267341145</v>
      </c>
      <c r="E404">
        <f>MIN(VLOOKUP(C403+0.01,Gearing!$A$2:$G$7,2,TRUE)+1,5)</f>
        <v>5</v>
      </c>
      <c r="F404">
        <f>Misc!$B$4*Misc!$B$5/Misc!$B$2*VLOOKUP(E404,Gearing!$B$2:$G$7,5,FALSE)</f>
        <v>8966220.9668758679</v>
      </c>
      <c r="G404">
        <f t="shared" si="54"/>
        <v>9.5236371197818528</v>
      </c>
      <c r="H404">
        <f t="shared" si="55"/>
        <v>341.46341463414501</v>
      </c>
      <c r="I404">
        <f t="shared" si="57"/>
        <v>0.29700000000000004</v>
      </c>
      <c r="J404">
        <f t="shared" si="58"/>
        <v>-2750.0949835581432</v>
      </c>
      <c r="K404">
        <f t="shared" si="59"/>
        <v>-30555264.024371419</v>
      </c>
      <c r="L404">
        <f t="shared" si="62"/>
        <v>15533.509807876218</v>
      </c>
      <c r="M404">
        <f>2*$P$1*VLOOKUP(E403,Gearing!$B$3:$D$7,3)+B402</f>
        <v>15326.808256898206</v>
      </c>
      <c r="N404">
        <f>2*B403-B402+Misc!$B$6*$P$1^2</f>
        <v>15180.955198977324</v>
      </c>
    </row>
    <row r="405" spans="1:14" x14ac:dyDescent="0.25">
      <c r="A405">
        <f t="shared" si="56"/>
        <v>100.5</v>
      </c>
      <c r="B405">
        <f>MIN((-J404+SQRT(J404^2-4*I404*K404))/2/I404,2*$P$1*VLOOKUP(E404,Gearing!$B$3:$D$7,3,TRUE)+B403)</f>
        <v>15291.972022907277</v>
      </c>
      <c r="C405">
        <f t="shared" si="60"/>
        <v>152.64780487804819</v>
      </c>
      <c r="D405">
        <f t="shared" si="61"/>
        <v>2335.9419267341145</v>
      </c>
      <c r="E405">
        <f>MIN(VLOOKUP(C404+0.01,Gearing!$A$2:$G$7,2,TRUE)+1,5)</f>
        <v>5</v>
      </c>
      <c r="F405">
        <f>Misc!$B$4*Misc!$B$5/Misc!$B$2*VLOOKUP(E405,Gearing!$B$2:$G$7,5,FALSE)</f>
        <v>8966220.9668758679</v>
      </c>
      <c r="G405">
        <f t="shared" si="54"/>
        <v>9.5019908875338519</v>
      </c>
      <c r="H405">
        <f t="shared" si="55"/>
        <v>341.46341463414501</v>
      </c>
      <c r="I405">
        <f t="shared" si="57"/>
        <v>0.29700000000000004</v>
      </c>
      <c r="J405">
        <f t="shared" si="58"/>
        <v>-2816.1241045975366</v>
      </c>
      <c r="K405">
        <f t="shared" si="59"/>
        <v>-28409842.833339203</v>
      </c>
      <c r="L405">
        <f t="shared" si="62"/>
        <v>15779.436523842853</v>
      </c>
      <c r="M405">
        <f>2*$P$1*VLOOKUP(E404,Gearing!$B$3:$D$7,3)+B403</f>
        <v>15291.972022907277</v>
      </c>
      <c r="N405">
        <f>2*B404-B403+Misc!$B$6*$P$1^2</f>
        <v>15438.11170582816</v>
      </c>
    </row>
    <row r="406" spans="1:14" x14ac:dyDescent="0.25">
      <c r="A406">
        <f t="shared" si="56"/>
        <v>100.75</v>
      </c>
      <c r="B406">
        <f>MIN((-J405+SQRT(J405^2-4*I405*K405))/2/I405,2*$P$1*VLOOKUP(E405,Gearing!$B$3:$D$7,3,TRUE)+B404)</f>
        <v>15403.13215933723</v>
      </c>
      <c r="C406">
        <f t="shared" si="60"/>
        <v>152.64780487804819</v>
      </c>
      <c r="D406">
        <f t="shared" si="61"/>
        <v>-2335.9419267341145</v>
      </c>
      <c r="E406">
        <f>MIN(VLOOKUP(C405+0.01,Gearing!$A$2:$G$7,2,TRUE)+1,5)</f>
        <v>5</v>
      </c>
      <c r="F406">
        <f>Misc!$B$4*Misc!$B$5/Misc!$B$2*VLOOKUP(E406,Gearing!$B$2:$G$7,5,FALSE)</f>
        <v>8966220.9668758679</v>
      </c>
      <c r="G406">
        <f t="shared" si="54"/>
        <v>9.5710625940365954</v>
      </c>
      <c r="H406">
        <f t="shared" si="55"/>
        <v>341.46341463414501</v>
      </c>
      <c r="I406">
        <f t="shared" si="57"/>
        <v>0.29700000000000004</v>
      </c>
      <c r="J406">
        <f t="shared" si="58"/>
        <v>-2795.4313816069243</v>
      </c>
      <c r="K406">
        <f t="shared" si="59"/>
        <v>-30343635.917737473</v>
      </c>
      <c r="L406">
        <f t="shared" si="62"/>
        <v>15609.833710315244</v>
      </c>
      <c r="M406">
        <f>2*$P$1*VLOOKUP(E405,Gearing!$B$3:$D$7,3)+B404</f>
        <v>15403.13215933723</v>
      </c>
      <c r="N406">
        <f>2*B405-B404+Misc!$B$6*$P$1^2</f>
        <v>15257.279101416349</v>
      </c>
    </row>
    <row r="407" spans="1:14" x14ac:dyDescent="0.25">
      <c r="A407">
        <f t="shared" si="56"/>
        <v>101</v>
      </c>
      <c r="B407">
        <f>MIN((-J406+SQRT(J406^2-4*I406*K406))/2/I406,2*$P$1*VLOOKUP(E406,Gearing!$B$3:$D$7,3,TRUE)+B405)</f>
        <v>15368.295925346301</v>
      </c>
      <c r="C407">
        <f t="shared" si="60"/>
        <v>152.64780487804819</v>
      </c>
      <c r="D407">
        <f t="shared" si="61"/>
        <v>2335.9419267341145</v>
      </c>
      <c r="E407">
        <f>MIN(VLOOKUP(C406+0.01,Gearing!$A$2:$G$7,2,TRUE)+1,5)</f>
        <v>5</v>
      </c>
      <c r="F407">
        <f>Misc!$B$4*Misc!$B$5/Misc!$B$2*VLOOKUP(E407,Gearing!$B$2:$G$7,5,FALSE)</f>
        <v>8966220.9668758679</v>
      </c>
      <c r="G407">
        <f t="shared" si="54"/>
        <v>9.5494163617885928</v>
      </c>
      <c r="H407">
        <f t="shared" si="55"/>
        <v>341.46341463414501</v>
      </c>
      <c r="I407">
        <f t="shared" si="57"/>
        <v>0.29700000000000004</v>
      </c>
      <c r="J407">
        <f t="shared" si="58"/>
        <v>-2861.4605026463159</v>
      </c>
      <c r="K407">
        <f t="shared" si="59"/>
        <v>-28193175.126512919</v>
      </c>
      <c r="L407">
        <f t="shared" si="62"/>
        <v>15855.760426281879</v>
      </c>
      <c r="M407">
        <f>2*$P$1*VLOOKUP(E406,Gearing!$B$3:$D$7,3)+B405</f>
        <v>15368.295925346301</v>
      </c>
      <c r="N407">
        <f>2*B406-B405+Misc!$B$6*$P$1^2</f>
        <v>15514.435608267184</v>
      </c>
    </row>
    <row r="408" spans="1:14" x14ac:dyDescent="0.25">
      <c r="A408">
        <f t="shared" si="56"/>
        <v>101.25</v>
      </c>
      <c r="B408">
        <f>MIN((-J407+SQRT(J407^2-4*I407*K407))/2/I407,2*$P$1*VLOOKUP(E407,Gearing!$B$3:$D$7,3,TRUE)+B406)</f>
        <v>15479.456061776255</v>
      </c>
      <c r="C408">
        <f t="shared" si="60"/>
        <v>152.64780487804819</v>
      </c>
      <c r="D408">
        <f t="shared" si="61"/>
        <v>-2335.9419267341145</v>
      </c>
      <c r="E408">
        <f>MIN(VLOOKUP(C407+0.01,Gearing!$A$2:$G$7,2,TRUE)+1,5)</f>
        <v>5</v>
      </c>
      <c r="F408">
        <f>Misc!$B$4*Misc!$B$5/Misc!$B$2*VLOOKUP(E408,Gearing!$B$2:$G$7,5,FALSE)</f>
        <v>8966220.9668758679</v>
      </c>
      <c r="G408">
        <f t="shared" si="54"/>
        <v>9.6184880682913363</v>
      </c>
      <c r="H408">
        <f t="shared" si="55"/>
        <v>341.46341463414501</v>
      </c>
      <c r="I408">
        <f t="shared" si="57"/>
        <v>0.29700000000000004</v>
      </c>
      <c r="J408">
        <f t="shared" si="58"/>
        <v>-2840.7677796557036</v>
      </c>
      <c r="K408">
        <f t="shared" si="59"/>
        <v>-30128547.560281921</v>
      </c>
      <c r="L408">
        <f t="shared" si="62"/>
        <v>15686.157612754263</v>
      </c>
      <c r="M408">
        <f>2*$P$1*VLOOKUP(E407,Gearing!$B$3:$D$7,3)+B406</f>
        <v>15479.456061776255</v>
      </c>
      <c r="N408">
        <f>2*B407-B406+Misc!$B$6*$P$1^2</f>
        <v>15333.603003855373</v>
      </c>
    </row>
    <row r="409" spans="1:14" x14ac:dyDescent="0.25">
      <c r="A409">
        <f t="shared" si="56"/>
        <v>101.5</v>
      </c>
      <c r="B409">
        <f>MIN((-J408+SQRT(J408^2-4*I408*K408))/2/I408,2*$P$1*VLOOKUP(E408,Gearing!$B$3:$D$7,3,TRUE)+B407)</f>
        <v>15444.619827785325</v>
      </c>
      <c r="C409">
        <f t="shared" si="60"/>
        <v>152.64780487804819</v>
      </c>
      <c r="D409">
        <f t="shared" si="61"/>
        <v>2335.9419267341145</v>
      </c>
      <c r="E409">
        <f>MIN(VLOOKUP(C408+0.01,Gearing!$A$2:$G$7,2,TRUE)+1,5)</f>
        <v>5</v>
      </c>
      <c r="F409">
        <f>Misc!$B$4*Misc!$B$5/Misc!$B$2*VLOOKUP(E409,Gearing!$B$2:$G$7,5,FALSE)</f>
        <v>8966220.9668758679</v>
      </c>
      <c r="G409">
        <f t="shared" si="54"/>
        <v>9.5968418360433354</v>
      </c>
      <c r="H409">
        <f t="shared" si="55"/>
        <v>341.46341463414501</v>
      </c>
      <c r="I409">
        <f t="shared" si="57"/>
        <v>0.29700000000000004</v>
      </c>
      <c r="J409">
        <f t="shared" si="58"/>
        <v>-2906.7969006950971</v>
      </c>
      <c r="K409">
        <f t="shared" si="59"/>
        <v>-27973047.168865014</v>
      </c>
      <c r="L409">
        <f t="shared" si="62"/>
        <v>15932.084328720901</v>
      </c>
      <c r="M409">
        <f>2*$P$1*VLOOKUP(E408,Gearing!$B$3:$D$7,3)+B407</f>
        <v>15444.619827785325</v>
      </c>
      <c r="N409">
        <f>2*B408-B407+Misc!$B$6*$P$1^2</f>
        <v>15590.759510706208</v>
      </c>
    </row>
    <row r="410" spans="1:14" x14ac:dyDescent="0.25">
      <c r="A410">
        <f t="shared" si="56"/>
        <v>101.75</v>
      </c>
      <c r="B410">
        <f>MIN((-J409+SQRT(J409^2-4*I409*K409))/2/I409,2*$P$1*VLOOKUP(E409,Gearing!$B$3:$D$7,3,TRUE)+B408)</f>
        <v>15555.779964215279</v>
      </c>
      <c r="C410">
        <f t="shared" si="60"/>
        <v>152.64780487804819</v>
      </c>
      <c r="D410">
        <f t="shared" si="61"/>
        <v>-2335.9419267341145</v>
      </c>
      <c r="E410">
        <f>MIN(VLOOKUP(C409+0.01,Gearing!$A$2:$G$7,2,TRUE)+1,5)</f>
        <v>5</v>
      </c>
      <c r="F410">
        <f>Misc!$B$4*Misc!$B$5/Misc!$B$2*VLOOKUP(E410,Gearing!$B$2:$G$7,5,FALSE)</f>
        <v>8966220.9668758679</v>
      </c>
      <c r="G410">
        <f t="shared" si="54"/>
        <v>9.6659135425460789</v>
      </c>
      <c r="H410">
        <f t="shared" si="55"/>
        <v>341.46341463414501</v>
      </c>
      <c r="I410">
        <f t="shared" si="57"/>
        <v>0.29700000000000004</v>
      </c>
      <c r="J410">
        <f t="shared" si="58"/>
        <v>-2886.1041777044848</v>
      </c>
      <c r="K410">
        <f t="shared" si="59"/>
        <v>-29909998.952004749</v>
      </c>
      <c r="L410">
        <f t="shared" si="62"/>
        <v>15762.481515193289</v>
      </c>
      <c r="M410">
        <f>2*$P$1*VLOOKUP(E409,Gearing!$B$3:$D$7,3)+B408</f>
        <v>15555.779964215279</v>
      </c>
      <c r="N410">
        <f>2*B409-B408+Misc!$B$6*$P$1^2</f>
        <v>15409.926906294397</v>
      </c>
    </row>
    <row r="411" spans="1:14" x14ac:dyDescent="0.25">
      <c r="A411">
        <f t="shared" si="56"/>
        <v>102</v>
      </c>
      <c r="B411">
        <f>MIN((-J410+SQRT(J410^2-4*I410*K410))/2/I410,2*$P$1*VLOOKUP(E410,Gearing!$B$3:$D$7,3,TRUE)+B409)</f>
        <v>15520.94373022435</v>
      </c>
      <c r="C411">
        <f t="shared" si="60"/>
        <v>152.64780487804819</v>
      </c>
      <c r="D411">
        <f t="shared" si="61"/>
        <v>2335.9419267341145</v>
      </c>
      <c r="E411">
        <f>MIN(VLOOKUP(C410+0.01,Gearing!$A$2:$G$7,2,TRUE)+1,5)</f>
        <v>5</v>
      </c>
      <c r="F411">
        <f>Misc!$B$4*Misc!$B$5/Misc!$B$2*VLOOKUP(E411,Gearing!$B$2:$G$7,5,FALSE)</f>
        <v>8966220.9668758679</v>
      </c>
      <c r="G411">
        <f t="shared" si="54"/>
        <v>9.644267310298078</v>
      </c>
      <c r="H411">
        <f t="shared" si="55"/>
        <v>341.46341463414501</v>
      </c>
      <c r="I411">
        <f t="shared" si="57"/>
        <v>0.29700000000000004</v>
      </c>
      <c r="J411">
        <f t="shared" si="58"/>
        <v>-2952.1332987438764</v>
      </c>
      <c r="K411">
        <f t="shared" si="59"/>
        <v>-27749458.960395504</v>
      </c>
      <c r="L411">
        <f t="shared" si="62"/>
        <v>16008.408231159927</v>
      </c>
      <c r="M411">
        <f>2*$P$1*VLOOKUP(E410,Gearing!$B$3:$D$7,3)+B409</f>
        <v>15520.94373022435</v>
      </c>
      <c r="N411">
        <f>2*B410-B409+Misc!$B$6*$P$1^2</f>
        <v>15667.083413145232</v>
      </c>
    </row>
    <row r="412" spans="1:14" x14ac:dyDescent="0.25">
      <c r="A412">
        <f t="shared" si="56"/>
        <v>102.25</v>
      </c>
      <c r="B412">
        <f>MIN((-J411+SQRT(J411^2-4*I411*K411))/2/I411,2*$P$1*VLOOKUP(E411,Gearing!$B$3:$D$7,3,TRUE)+B410)</f>
        <v>15632.103866654303</v>
      </c>
      <c r="C412">
        <f t="shared" si="60"/>
        <v>152.64780487804819</v>
      </c>
      <c r="D412">
        <f t="shared" si="61"/>
        <v>-2335.9419267341145</v>
      </c>
      <c r="E412">
        <f>MIN(VLOOKUP(C411+0.01,Gearing!$A$2:$G$7,2,TRUE)+1,5)</f>
        <v>5</v>
      </c>
      <c r="F412">
        <f>Misc!$B$4*Misc!$B$5/Misc!$B$2*VLOOKUP(E412,Gearing!$B$2:$G$7,5,FALSE)</f>
        <v>8966220.9668758679</v>
      </c>
      <c r="G412">
        <f t="shared" si="54"/>
        <v>9.7133390168008233</v>
      </c>
      <c r="H412">
        <f t="shared" si="55"/>
        <v>341.46341463414501</v>
      </c>
      <c r="I412">
        <f t="shared" si="57"/>
        <v>0.29700000000000004</v>
      </c>
      <c r="J412">
        <f t="shared" si="58"/>
        <v>-2931.4405757532641</v>
      </c>
      <c r="K412">
        <f t="shared" si="59"/>
        <v>-29687990.092905972</v>
      </c>
      <c r="L412">
        <f t="shared" si="62"/>
        <v>15838.805417632315</v>
      </c>
      <c r="M412">
        <f>2*$P$1*VLOOKUP(E411,Gearing!$B$3:$D$7,3)+B410</f>
        <v>15632.103866654303</v>
      </c>
      <c r="N412">
        <f>2*B411-B410+Misc!$B$6*$P$1^2</f>
        <v>15486.250808733421</v>
      </c>
    </row>
    <row r="413" spans="1:14" x14ac:dyDescent="0.25">
      <c r="A413">
        <f t="shared" si="56"/>
        <v>102.5</v>
      </c>
      <c r="B413">
        <f>MIN((-J412+SQRT(J412^2-4*I412*K412))/2/I412,2*$P$1*VLOOKUP(E412,Gearing!$B$3:$D$7,3,TRUE)+B411)</f>
        <v>15597.267632663374</v>
      </c>
      <c r="C413">
        <f t="shared" si="60"/>
        <v>152.64780487804819</v>
      </c>
      <c r="D413">
        <f t="shared" si="61"/>
        <v>2335.9419267341145</v>
      </c>
      <c r="E413">
        <f>MIN(VLOOKUP(C412+0.01,Gearing!$A$2:$G$7,2,TRUE)+1,5)</f>
        <v>5</v>
      </c>
      <c r="F413">
        <f>Misc!$B$4*Misc!$B$5/Misc!$B$2*VLOOKUP(E413,Gearing!$B$2:$G$7,5,FALSE)</f>
        <v>8966220.9668758679</v>
      </c>
      <c r="G413">
        <f t="shared" si="54"/>
        <v>9.6916927845528207</v>
      </c>
      <c r="H413">
        <f t="shared" si="55"/>
        <v>341.46341463414501</v>
      </c>
      <c r="I413">
        <f t="shared" si="57"/>
        <v>0.29700000000000004</v>
      </c>
      <c r="J413">
        <f t="shared" si="58"/>
        <v>-2997.4696967926575</v>
      </c>
      <c r="K413">
        <f t="shared" si="59"/>
        <v>-27522410.501104373</v>
      </c>
      <c r="L413">
        <f t="shared" si="62"/>
        <v>16084.732133598949</v>
      </c>
      <c r="M413">
        <f>2*$P$1*VLOOKUP(E412,Gearing!$B$3:$D$7,3)+B411</f>
        <v>15597.267632663374</v>
      </c>
      <c r="N413">
        <f>2*B412-B411+Misc!$B$6*$P$1^2</f>
        <v>15743.407315584256</v>
      </c>
    </row>
    <row r="414" spans="1:14" x14ac:dyDescent="0.25">
      <c r="A414">
        <f t="shared" si="56"/>
        <v>102.75</v>
      </c>
      <c r="B414">
        <f>MIN((-J413+SQRT(J413^2-4*I413*K413))/2/I413,2*$P$1*VLOOKUP(E413,Gearing!$B$3:$D$7,3,TRUE)+B412)</f>
        <v>15708.427769093327</v>
      </c>
      <c r="C414">
        <f t="shared" si="60"/>
        <v>152.64780487804819</v>
      </c>
      <c r="D414">
        <f t="shared" si="61"/>
        <v>-2335.9419267341145</v>
      </c>
      <c r="E414">
        <f>MIN(VLOOKUP(C413+0.01,Gearing!$A$2:$G$7,2,TRUE)+1,5)</f>
        <v>5</v>
      </c>
      <c r="F414">
        <f>Misc!$B$4*Misc!$B$5/Misc!$B$2*VLOOKUP(E414,Gearing!$B$2:$G$7,5,FALSE)</f>
        <v>8966220.9668758679</v>
      </c>
      <c r="G414">
        <f t="shared" si="54"/>
        <v>9.760764491055566</v>
      </c>
      <c r="H414">
        <f t="shared" si="55"/>
        <v>341.46341463414501</v>
      </c>
      <c r="I414">
        <f t="shared" si="57"/>
        <v>0.29700000000000004</v>
      </c>
      <c r="J414">
        <f t="shared" si="58"/>
        <v>-2976.7769738020452</v>
      </c>
      <c r="K414">
        <f t="shared" si="59"/>
        <v>-29462520.982985575</v>
      </c>
      <c r="L414">
        <f t="shared" si="62"/>
        <v>15915.129320071339</v>
      </c>
      <c r="M414">
        <f>2*$P$1*VLOOKUP(E413,Gearing!$B$3:$D$7,3)+B412</f>
        <v>15708.427769093327</v>
      </c>
      <c r="N414">
        <f>2*B413-B412+Misc!$B$6*$P$1^2</f>
        <v>15562.574711172445</v>
      </c>
    </row>
    <row r="415" spans="1:14" x14ac:dyDescent="0.25">
      <c r="A415">
        <f t="shared" si="56"/>
        <v>103</v>
      </c>
      <c r="B415">
        <f>MIN((-J414+SQRT(J414^2-4*I414*K414))/2/I414,2*$P$1*VLOOKUP(E414,Gearing!$B$3:$D$7,3,TRUE)+B413)</f>
        <v>15673.591535102398</v>
      </c>
      <c r="C415">
        <f t="shared" si="60"/>
        <v>152.64780487804819</v>
      </c>
      <c r="D415">
        <f t="shared" si="61"/>
        <v>2335.9419267341145</v>
      </c>
      <c r="E415">
        <f>MIN(VLOOKUP(C414+0.01,Gearing!$A$2:$G$7,2,TRUE)+1,5)</f>
        <v>5</v>
      </c>
      <c r="F415">
        <f>Misc!$B$4*Misc!$B$5/Misc!$B$2*VLOOKUP(E415,Gearing!$B$2:$G$7,5,FALSE)</f>
        <v>8966220.9668758679</v>
      </c>
      <c r="G415">
        <f t="shared" si="54"/>
        <v>9.7391182588075615</v>
      </c>
      <c r="H415">
        <f t="shared" si="55"/>
        <v>341.46341463414501</v>
      </c>
      <c r="I415">
        <f t="shared" si="57"/>
        <v>0.29700000000000004</v>
      </c>
      <c r="J415">
        <f t="shared" si="58"/>
        <v>-3042.8060948414368</v>
      </c>
      <c r="K415">
        <f t="shared" si="59"/>
        <v>-27291901.790991638</v>
      </c>
      <c r="L415">
        <f t="shared" si="62"/>
        <v>16161.056036037975</v>
      </c>
      <c r="M415">
        <f>2*$P$1*VLOOKUP(E414,Gearing!$B$3:$D$7,3)+B413</f>
        <v>15673.591535102398</v>
      </c>
      <c r="N415">
        <f>2*B414-B413+Misc!$B$6*$P$1^2</f>
        <v>15819.73121802328</v>
      </c>
    </row>
    <row r="416" spans="1:14" x14ac:dyDescent="0.25">
      <c r="A416">
        <f t="shared" si="56"/>
        <v>103.25</v>
      </c>
      <c r="B416">
        <f>MIN((-J415+SQRT(J415^2-4*I415*K415))/2/I415,2*$P$1*VLOOKUP(E415,Gearing!$B$3:$D$7,3,TRUE)+B414)</f>
        <v>15784.751671532351</v>
      </c>
      <c r="C416">
        <f t="shared" si="60"/>
        <v>152.64780487804819</v>
      </c>
      <c r="D416">
        <f t="shared" si="61"/>
        <v>-2335.9419267341145</v>
      </c>
      <c r="E416">
        <f>MIN(VLOOKUP(C415+0.01,Gearing!$A$2:$G$7,2,TRUE)+1,5)</f>
        <v>5</v>
      </c>
      <c r="F416">
        <f>Misc!$B$4*Misc!$B$5/Misc!$B$2*VLOOKUP(E416,Gearing!$B$2:$G$7,5,FALSE)</f>
        <v>8966220.9668758679</v>
      </c>
      <c r="G416">
        <f t="shared" si="54"/>
        <v>9.8081899653103068</v>
      </c>
      <c r="H416">
        <f t="shared" si="55"/>
        <v>341.46341463414501</v>
      </c>
      <c r="I416">
        <f t="shared" si="57"/>
        <v>0.29700000000000004</v>
      </c>
      <c r="J416">
        <f t="shared" si="58"/>
        <v>-3022.1133718508263</v>
      </c>
      <c r="K416">
        <f t="shared" si="59"/>
        <v>-29233591.622243557</v>
      </c>
      <c r="L416">
        <f t="shared" si="62"/>
        <v>15991.453222510359</v>
      </c>
      <c r="M416">
        <f>2*$P$1*VLOOKUP(E415,Gearing!$B$3:$D$7,3)+B414</f>
        <v>15784.751671532351</v>
      </c>
      <c r="N416">
        <f>2*B415-B414+Misc!$B$6*$P$1^2</f>
        <v>15638.898613611469</v>
      </c>
    </row>
    <row r="417" spans="1:14" x14ac:dyDescent="0.25">
      <c r="A417">
        <f t="shared" si="56"/>
        <v>103.5</v>
      </c>
      <c r="B417">
        <f>MIN((-J416+SQRT(J416^2-4*I416*K416))/2/I416,2*$P$1*VLOOKUP(E416,Gearing!$B$3:$D$7,3,TRUE)+B415)</f>
        <v>15749.915437541422</v>
      </c>
      <c r="C417">
        <f t="shared" si="60"/>
        <v>152.64780487804819</v>
      </c>
      <c r="D417">
        <f t="shared" si="61"/>
        <v>2335.9419267341145</v>
      </c>
      <c r="E417">
        <f>MIN(VLOOKUP(C416+0.01,Gearing!$A$2:$G$7,2,TRUE)+1,5)</f>
        <v>5</v>
      </c>
      <c r="F417">
        <f>Misc!$B$4*Misc!$B$5/Misc!$B$2*VLOOKUP(E417,Gearing!$B$2:$G$7,5,FALSE)</f>
        <v>8966220.9668758679</v>
      </c>
      <c r="G417">
        <f t="shared" si="54"/>
        <v>9.7865437330623042</v>
      </c>
      <c r="H417">
        <f t="shared" si="55"/>
        <v>341.46341463414501</v>
      </c>
      <c r="I417">
        <f t="shared" si="57"/>
        <v>0.29700000000000004</v>
      </c>
      <c r="J417">
        <f t="shared" si="58"/>
        <v>-3088.1424928902179</v>
      </c>
      <c r="K417">
        <f t="shared" si="59"/>
        <v>-27057932.830057282</v>
      </c>
      <c r="L417">
        <f t="shared" si="62"/>
        <v>16237.379938476999</v>
      </c>
      <c r="M417">
        <f>2*$P$1*VLOOKUP(E416,Gearing!$B$3:$D$7,3)+B415</f>
        <v>15749.915437541422</v>
      </c>
      <c r="N417">
        <f>2*B416-B415+Misc!$B$6*$P$1^2</f>
        <v>15896.055120462304</v>
      </c>
    </row>
    <row r="418" spans="1:14" x14ac:dyDescent="0.25">
      <c r="A418">
        <f t="shared" si="56"/>
        <v>103.75</v>
      </c>
      <c r="B418">
        <f>MIN((-J417+SQRT(J417^2-4*I417*K417))/2/I417,2*$P$1*VLOOKUP(E417,Gearing!$B$3:$D$7,3,TRUE)+B416)</f>
        <v>15861.075573971375</v>
      </c>
      <c r="C418">
        <f t="shared" si="60"/>
        <v>152.64780487804819</v>
      </c>
      <c r="D418">
        <f t="shared" si="61"/>
        <v>-2335.9419267341145</v>
      </c>
      <c r="E418">
        <f>MIN(VLOOKUP(C417+0.01,Gearing!$A$2:$G$7,2,TRUE)+1,5)</f>
        <v>5</v>
      </c>
      <c r="F418">
        <f>Misc!$B$4*Misc!$B$5/Misc!$B$2*VLOOKUP(E418,Gearing!$B$2:$G$7,5,FALSE)</f>
        <v>8966220.9668758679</v>
      </c>
      <c r="G418">
        <f t="shared" si="54"/>
        <v>9.8556154395650495</v>
      </c>
      <c r="H418">
        <f t="shared" si="55"/>
        <v>341.46341463414501</v>
      </c>
      <c r="I418">
        <f t="shared" si="57"/>
        <v>0.29700000000000004</v>
      </c>
      <c r="J418">
        <f t="shared" si="58"/>
        <v>-3067.4497698996056</v>
      </c>
      <c r="K418">
        <f t="shared" si="59"/>
        <v>-29001202.010679949</v>
      </c>
      <c r="L418">
        <f t="shared" si="62"/>
        <v>16067.777124949384</v>
      </c>
      <c r="M418">
        <f>2*$P$1*VLOOKUP(E417,Gearing!$B$3:$D$7,3)+B416</f>
        <v>15861.075573971375</v>
      </c>
      <c r="N418">
        <f>2*B417-B416+Misc!$B$6*$P$1^2</f>
        <v>15715.222516050493</v>
      </c>
    </row>
    <row r="419" spans="1:14" x14ac:dyDescent="0.25">
      <c r="A419">
        <f t="shared" si="56"/>
        <v>104</v>
      </c>
      <c r="B419">
        <f>MIN((-J418+SQRT(J418^2-4*I418*K418))/2/I418,2*$P$1*VLOOKUP(E418,Gearing!$B$3:$D$7,3,TRUE)+B417)</f>
        <v>15826.239339980446</v>
      </c>
      <c r="C419">
        <f t="shared" si="60"/>
        <v>152.64780487804819</v>
      </c>
      <c r="D419">
        <f t="shared" si="61"/>
        <v>2335.9419267341145</v>
      </c>
      <c r="E419">
        <f>MIN(VLOOKUP(C418+0.01,Gearing!$A$2:$G$7,2,TRUE)+1,5)</f>
        <v>5</v>
      </c>
      <c r="F419">
        <f>Misc!$B$4*Misc!$B$5/Misc!$B$2*VLOOKUP(E419,Gearing!$B$2:$G$7,5,FALSE)</f>
        <v>8966220.9668758679</v>
      </c>
      <c r="G419">
        <f t="shared" si="54"/>
        <v>9.8339692073170486</v>
      </c>
      <c r="H419">
        <f t="shared" si="55"/>
        <v>341.46341463414501</v>
      </c>
      <c r="I419">
        <f t="shared" si="57"/>
        <v>0.29700000000000004</v>
      </c>
      <c r="J419">
        <f t="shared" si="58"/>
        <v>-3133.4788909389972</v>
      </c>
      <c r="K419">
        <f t="shared" si="59"/>
        <v>-26820503.618301336</v>
      </c>
      <c r="L419">
        <f t="shared" si="62"/>
        <v>16313.703840916023</v>
      </c>
      <c r="M419">
        <f>2*$P$1*VLOOKUP(E418,Gearing!$B$3:$D$7,3)+B417</f>
        <v>15826.239339980446</v>
      </c>
      <c r="N419">
        <f>2*B418-B417+Misc!$B$6*$P$1^2</f>
        <v>15972.379022901328</v>
      </c>
    </row>
    <row r="420" spans="1:14" x14ac:dyDescent="0.25">
      <c r="A420">
        <f t="shared" si="56"/>
        <v>104.25</v>
      </c>
      <c r="B420">
        <f>MIN((-J419+SQRT(J419^2-4*I419*K419))/2/I419,2*$P$1*VLOOKUP(E419,Gearing!$B$3:$D$7,3,TRUE)+B418)</f>
        <v>15937.399476410399</v>
      </c>
      <c r="C420">
        <f t="shared" si="60"/>
        <v>152.64780487804819</v>
      </c>
      <c r="D420">
        <f t="shared" si="61"/>
        <v>-2335.9419267341145</v>
      </c>
      <c r="E420">
        <f>MIN(VLOOKUP(C419+0.01,Gearing!$A$2:$G$7,2,TRUE)+1,5)</f>
        <v>5</v>
      </c>
      <c r="F420">
        <f>Misc!$B$4*Misc!$B$5/Misc!$B$2*VLOOKUP(E420,Gearing!$B$2:$G$7,5,FALSE)</f>
        <v>8966220.9668758679</v>
      </c>
      <c r="G420">
        <f t="shared" si="54"/>
        <v>9.9030409138197921</v>
      </c>
      <c r="H420">
        <f t="shared" si="55"/>
        <v>341.46341463414501</v>
      </c>
      <c r="I420">
        <f t="shared" si="57"/>
        <v>0.29700000000000004</v>
      </c>
      <c r="J420">
        <f t="shared" si="58"/>
        <v>-3112.7861679483867</v>
      </c>
      <c r="K420">
        <f t="shared" si="59"/>
        <v>-28765352.148294706</v>
      </c>
      <c r="L420">
        <f t="shared" si="62"/>
        <v>16144.101027388409</v>
      </c>
      <c r="M420">
        <f>2*$P$1*VLOOKUP(E419,Gearing!$B$3:$D$7,3)+B418</f>
        <v>15937.399476410399</v>
      </c>
      <c r="N420">
        <f>2*B419-B418+Misc!$B$6*$P$1^2</f>
        <v>15791.546418489517</v>
      </c>
    </row>
    <row r="421" spans="1:14" x14ac:dyDescent="0.25">
      <c r="A421">
        <f t="shared" si="56"/>
        <v>104.5</v>
      </c>
      <c r="B421">
        <f>MIN((-J420+SQRT(J420^2-4*I420*K420))/2/I420,2*$P$1*VLOOKUP(E420,Gearing!$B$3:$D$7,3,TRUE)+B419)</f>
        <v>15902.56324241947</v>
      </c>
      <c r="C421">
        <f t="shared" si="60"/>
        <v>152.64780487804819</v>
      </c>
      <c r="D421">
        <f t="shared" si="61"/>
        <v>2335.9419267341145</v>
      </c>
      <c r="E421">
        <f>MIN(VLOOKUP(C420+0.01,Gearing!$A$2:$G$7,2,TRUE)+1,5)</f>
        <v>5</v>
      </c>
      <c r="F421">
        <f>Misc!$B$4*Misc!$B$5/Misc!$B$2*VLOOKUP(E421,Gearing!$B$2:$G$7,5,FALSE)</f>
        <v>8966220.9668758679</v>
      </c>
      <c r="G421">
        <f t="shared" si="54"/>
        <v>9.8813946815717895</v>
      </c>
      <c r="H421">
        <f t="shared" si="55"/>
        <v>341.46341463414501</v>
      </c>
      <c r="I421">
        <f t="shared" si="57"/>
        <v>0.29700000000000004</v>
      </c>
      <c r="J421">
        <f t="shared" si="58"/>
        <v>-3178.8152889877783</v>
      </c>
      <c r="K421">
        <f t="shared" si="59"/>
        <v>-26579614.155723739</v>
      </c>
      <c r="L421">
        <f t="shared" si="62"/>
        <v>16390.027743355044</v>
      </c>
      <c r="M421">
        <f>2*$P$1*VLOOKUP(E420,Gearing!$B$3:$D$7,3)+B419</f>
        <v>15902.56324241947</v>
      </c>
      <c r="N421">
        <f>2*B420-B419+Misc!$B$6*$P$1^2</f>
        <v>16048.702925340353</v>
      </c>
    </row>
    <row r="422" spans="1:14" x14ac:dyDescent="0.25">
      <c r="A422">
        <f t="shared" si="56"/>
        <v>104.75</v>
      </c>
      <c r="B422">
        <f>MIN((-J421+SQRT(J421^2-4*I421*K421))/2/I421,2*$P$1*VLOOKUP(E421,Gearing!$B$3:$D$7,3,TRUE)+B420)</f>
        <v>16013.723378849423</v>
      </c>
      <c r="C422">
        <f t="shared" si="60"/>
        <v>152.64780487804819</v>
      </c>
      <c r="D422">
        <f t="shared" si="61"/>
        <v>-2335.9419267341145</v>
      </c>
      <c r="E422">
        <f>MIN(VLOOKUP(C421+0.01,Gearing!$A$2:$G$7,2,TRUE)+1,5)</f>
        <v>5</v>
      </c>
      <c r="F422">
        <f>Misc!$B$4*Misc!$B$5/Misc!$B$2*VLOOKUP(E422,Gearing!$B$2:$G$7,5,FALSE)</f>
        <v>8966220.9668758679</v>
      </c>
      <c r="G422">
        <f t="shared" si="54"/>
        <v>9.950466388074533</v>
      </c>
      <c r="H422">
        <f t="shared" si="55"/>
        <v>341.46341463414501</v>
      </c>
      <c r="I422">
        <f t="shared" si="57"/>
        <v>0.29700000000000004</v>
      </c>
      <c r="J422">
        <f t="shared" si="58"/>
        <v>-3158.122565997166</v>
      </c>
      <c r="K422">
        <f t="shared" si="59"/>
        <v>-28526042.035087872</v>
      </c>
      <c r="L422">
        <f t="shared" si="62"/>
        <v>16220.424929827435</v>
      </c>
      <c r="M422">
        <f>2*$P$1*VLOOKUP(E421,Gearing!$B$3:$D$7,3)+B420</f>
        <v>16013.723378849423</v>
      </c>
      <c r="N422">
        <f>2*B421-B420+Misc!$B$6*$P$1^2</f>
        <v>15867.870320928541</v>
      </c>
    </row>
    <row r="423" spans="1:14" x14ac:dyDescent="0.25">
      <c r="A423">
        <f t="shared" si="56"/>
        <v>105</v>
      </c>
      <c r="B423">
        <f>MIN((-J422+SQRT(J422^2-4*I422*K422))/2/I422,2*$P$1*VLOOKUP(E422,Gearing!$B$3:$D$7,3,TRUE)+B421)</f>
        <v>15978.887144858494</v>
      </c>
      <c r="C423">
        <f t="shared" si="60"/>
        <v>152.64780487804819</v>
      </c>
      <c r="D423">
        <f t="shared" si="61"/>
        <v>2335.9419267341145</v>
      </c>
      <c r="E423">
        <f>MIN(VLOOKUP(C422+0.01,Gearing!$A$2:$G$7,2,TRUE)+1,5)</f>
        <v>5</v>
      </c>
      <c r="F423">
        <f>Misc!$B$4*Misc!$B$5/Misc!$B$2*VLOOKUP(E423,Gearing!$B$2:$G$7,5,FALSE)</f>
        <v>8966220.9668758679</v>
      </c>
      <c r="G423">
        <f t="shared" si="54"/>
        <v>9.9288201558265321</v>
      </c>
      <c r="H423">
        <f t="shared" si="55"/>
        <v>341.46341463414501</v>
      </c>
      <c r="I423">
        <f t="shared" si="57"/>
        <v>0.29700000000000004</v>
      </c>
      <c r="J423">
        <f t="shared" si="58"/>
        <v>-3224.1516870365595</v>
      </c>
      <c r="K423">
        <f t="shared" si="59"/>
        <v>-26335264.442324553</v>
      </c>
      <c r="L423">
        <f t="shared" si="62"/>
        <v>16466.351645794071</v>
      </c>
      <c r="M423">
        <f>2*$P$1*VLOOKUP(E422,Gearing!$B$3:$D$7,3)+B421</f>
        <v>15978.887144858494</v>
      </c>
      <c r="N423">
        <f>2*B422-B421+Misc!$B$6*$P$1^2</f>
        <v>16125.026827779377</v>
      </c>
    </row>
    <row r="424" spans="1:14" x14ac:dyDescent="0.25">
      <c r="A424">
        <f t="shared" si="56"/>
        <v>105.25</v>
      </c>
      <c r="B424">
        <f>MIN((-J423+SQRT(J423^2-4*I423*K423))/2/I423,2*$P$1*VLOOKUP(E423,Gearing!$B$3:$D$7,3,TRUE)+B422)</f>
        <v>16090.047281288447</v>
      </c>
      <c r="C424">
        <f t="shared" si="60"/>
        <v>152.64780487804819</v>
      </c>
      <c r="D424">
        <f t="shared" si="61"/>
        <v>-2335.9419267341145</v>
      </c>
      <c r="E424">
        <f>MIN(VLOOKUP(C423+0.01,Gearing!$A$2:$G$7,2,TRUE)+1,5)</f>
        <v>5</v>
      </c>
      <c r="F424">
        <f>Misc!$B$4*Misc!$B$5/Misc!$B$2*VLOOKUP(E424,Gearing!$B$2:$G$7,5,FALSE)</f>
        <v>8966220.9668758679</v>
      </c>
      <c r="G424">
        <f t="shared" si="54"/>
        <v>9.9978918623292756</v>
      </c>
      <c r="H424">
        <f t="shared" si="55"/>
        <v>341.46341463414501</v>
      </c>
      <c r="I424">
        <f t="shared" si="57"/>
        <v>0.29700000000000004</v>
      </c>
      <c r="J424">
        <f t="shared" si="58"/>
        <v>-3203.4589640459471</v>
      </c>
      <c r="K424">
        <f t="shared" si="59"/>
        <v>-28283271.671059418</v>
      </c>
      <c r="L424">
        <f t="shared" si="62"/>
        <v>16296.748832266461</v>
      </c>
      <c r="M424">
        <f>2*$P$1*VLOOKUP(E423,Gearing!$B$3:$D$7,3)+B422</f>
        <v>16090.047281288447</v>
      </c>
      <c r="N424">
        <f>2*B423-B422+Misc!$B$6*$P$1^2</f>
        <v>15944.194223367565</v>
      </c>
    </row>
    <row r="425" spans="1:14" x14ac:dyDescent="0.25">
      <c r="A425">
        <f t="shared" si="56"/>
        <v>105.5</v>
      </c>
      <c r="B425">
        <f>MIN((-J424+SQRT(J424^2-4*I424*K424))/2/I424,2*$P$1*VLOOKUP(E424,Gearing!$B$3:$D$7,3,TRUE)+B423)</f>
        <v>16055.211047297518</v>
      </c>
      <c r="C425">
        <f t="shared" si="60"/>
        <v>152.64780487804819</v>
      </c>
      <c r="D425">
        <f t="shared" si="61"/>
        <v>2335.9419267341145</v>
      </c>
      <c r="E425">
        <f>MIN(VLOOKUP(C424+0.01,Gearing!$A$2:$G$7,2,TRUE)+1,5)</f>
        <v>5</v>
      </c>
      <c r="F425">
        <f>Misc!$B$4*Misc!$B$5/Misc!$B$2*VLOOKUP(E425,Gearing!$B$2:$G$7,5,FALSE)</f>
        <v>8966220.9668758679</v>
      </c>
      <c r="G425">
        <f t="shared" si="54"/>
        <v>9.9762456300812747</v>
      </c>
      <c r="H425">
        <f t="shared" si="55"/>
        <v>341.46341463414501</v>
      </c>
      <c r="I425">
        <f t="shared" si="57"/>
        <v>0.29700000000000004</v>
      </c>
      <c r="J425">
        <f t="shared" si="58"/>
        <v>-3269.4880850853388</v>
      </c>
      <c r="K425">
        <f t="shared" si="59"/>
        <v>-26087454.478103761</v>
      </c>
      <c r="L425">
        <f t="shared" si="62"/>
        <v>16542.675548233095</v>
      </c>
      <c r="M425">
        <f>2*$P$1*VLOOKUP(E424,Gearing!$B$3:$D$7,3)+B423</f>
        <v>16055.211047297518</v>
      </c>
      <c r="N425">
        <f>2*B424-B423+Misc!$B$6*$P$1^2</f>
        <v>16201.350730218401</v>
      </c>
    </row>
    <row r="426" spans="1:14" x14ac:dyDescent="0.25">
      <c r="A426">
        <f t="shared" si="56"/>
        <v>105.75</v>
      </c>
      <c r="B426">
        <f>MIN((-J425+SQRT(J425^2-4*I425*K425))/2/I425,2*$P$1*VLOOKUP(E425,Gearing!$B$3:$D$7,3,TRUE)+B424)</f>
        <v>16166.371183727471</v>
      </c>
      <c r="C426">
        <f t="shared" si="60"/>
        <v>152.64780487804819</v>
      </c>
      <c r="D426">
        <f t="shared" si="61"/>
        <v>-2335.9419267341145</v>
      </c>
      <c r="E426">
        <f>MIN(VLOOKUP(C425+0.01,Gearing!$A$2:$G$7,2,TRUE)+1,5)</f>
        <v>5</v>
      </c>
      <c r="F426">
        <f>Misc!$B$4*Misc!$B$5/Misc!$B$2*VLOOKUP(E426,Gearing!$B$2:$G$7,5,FALSE)</f>
        <v>8966220.9668758679</v>
      </c>
      <c r="G426">
        <f t="shared" si="54"/>
        <v>10.04531733658402</v>
      </c>
      <c r="H426">
        <f t="shared" si="55"/>
        <v>341.46341463414501</v>
      </c>
      <c r="I426">
        <f t="shared" si="57"/>
        <v>0.29700000000000004</v>
      </c>
      <c r="J426">
        <f t="shared" si="58"/>
        <v>-3248.7953620947264</v>
      </c>
      <c r="K426">
        <f t="shared" si="59"/>
        <v>-28037041.056209359</v>
      </c>
      <c r="L426">
        <f t="shared" si="62"/>
        <v>16373.07273470548</v>
      </c>
      <c r="M426">
        <f>2*$P$1*VLOOKUP(E425,Gearing!$B$3:$D$7,3)+B424</f>
        <v>16166.371183727471</v>
      </c>
      <c r="N426">
        <f>2*B425-B424+Misc!$B$6*$P$1^2</f>
        <v>16020.51812580659</v>
      </c>
    </row>
    <row r="427" spans="1:14" x14ac:dyDescent="0.25">
      <c r="A427">
        <f t="shared" si="56"/>
        <v>106</v>
      </c>
      <c r="B427">
        <f>MIN((-J426+SQRT(J426^2-4*I426*K426))/2/I426,2*$P$1*VLOOKUP(E426,Gearing!$B$3:$D$7,3,TRUE)+B425)</f>
        <v>16131.534949736542</v>
      </c>
      <c r="C427">
        <f t="shared" si="60"/>
        <v>152.64780487804819</v>
      </c>
      <c r="D427">
        <f t="shared" si="61"/>
        <v>2335.9419267341145</v>
      </c>
      <c r="E427">
        <f>MIN(VLOOKUP(C426+0.01,Gearing!$A$2:$G$7,2,TRUE)+1,5)</f>
        <v>5</v>
      </c>
      <c r="F427">
        <f>Misc!$B$4*Misc!$B$5/Misc!$B$2*VLOOKUP(E427,Gearing!$B$2:$G$7,5,FALSE)</f>
        <v>8966220.9668758679</v>
      </c>
      <c r="G427">
        <f t="shared" si="54"/>
        <v>10.023671104336017</v>
      </c>
      <c r="H427">
        <f t="shared" si="55"/>
        <v>341.46341463414501</v>
      </c>
      <c r="I427">
        <f t="shared" si="57"/>
        <v>0.29700000000000004</v>
      </c>
      <c r="J427">
        <f t="shared" si="58"/>
        <v>-3314.8244831341199</v>
      </c>
      <c r="K427">
        <f t="shared" si="59"/>
        <v>-25836184.263061348</v>
      </c>
      <c r="L427">
        <f t="shared" si="62"/>
        <v>16618.99945067212</v>
      </c>
      <c r="M427">
        <f>2*$P$1*VLOOKUP(E426,Gearing!$B$3:$D$7,3)+B425</f>
        <v>16131.534949736542</v>
      </c>
      <c r="N427">
        <f>2*B426-B425+Misc!$B$6*$P$1^2</f>
        <v>16277.674632657425</v>
      </c>
    </row>
    <row r="428" spans="1:14" x14ac:dyDescent="0.25">
      <c r="A428">
        <f t="shared" si="56"/>
        <v>106.25</v>
      </c>
      <c r="B428">
        <f>MIN((-J427+SQRT(J427^2-4*I427*K427))/2/I427,2*$P$1*VLOOKUP(E427,Gearing!$B$3:$D$7,3,TRUE)+B426)</f>
        <v>16242.695086166495</v>
      </c>
      <c r="C428">
        <f t="shared" si="60"/>
        <v>152.64780487804819</v>
      </c>
      <c r="D428">
        <f t="shared" si="61"/>
        <v>-2335.9419267341145</v>
      </c>
      <c r="E428">
        <f>MIN(VLOOKUP(C427+0.01,Gearing!$A$2:$G$7,2,TRUE)+1,5)</f>
        <v>5</v>
      </c>
      <c r="F428">
        <f>Misc!$B$4*Misc!$B$5/Misc!$B$2*VLOOKUP(E428,Gearing!$B$2:$G$7,5,FALSE)</f>
        <v>8966220.9668758679</v>
      </c>
      <c r="G428">
        <f t="shared" si="54"/>
        <v>10.092742810838763</v>
      </c>
      <c r="H428">
        <f t="shared" si="55"/>
        <v>341.46341463414501</v>
      </c>
      <c r="I428">
        <f t="shared" si="57"/>
        <v>0.29700000000000004</v>
      </c>
      <c r="J428">
        <f t="shared" si="58"/>
        <v>-3294.1317601435076</v>
      </c>
      <c r="K428">
        <f t="shared" si="59"/>
        <v>-27787350.190537665</v>
      </c>
      <c r="L428">
        <f t="shared" si="62"/>
        <v>16449.396637144509</v>
      </c>
      <c r="M428">
        <f>2*$P$1*VLOOKUP(E427,Gearing!$B$3:$D$7,3)+B426</f>
        <v>16242.695086166495</v>
      </c>
      <c r="N428">
        <f>2*B427-B426+Misc!$B$6*$P$1^2</f>
        <v>16096.842028245614</v>
      </c>
    </row>
    <row r="429" spans="1:14" x14ac:dyDescent="0.25">
      <c r="A429">
        <f t="shared" si="56"/>
        <v>106.5</v>
      </c>
      <c r="B429">
        <f>MIN((-J428+SQRT(J428^2-4*I428*K428))/2/I428,2*$P$1*VLOOKUP(E428,Gearing!$B$3:$D$7,3,TRUE)+B427)</f>
        <v>16207.858852175566</v>
      </c>
      <c r="C429">
        <f t="shared" si="60"/>
        <v>152.64780487804819</v>
      </c>
      <c r="D429">
        <f t="shared" si="61"/>
        <v>2335.9419267341145</v>
      </c>
      <c r="E429">
        <f>MIN(VLOOKUP(C428+0.01,Gearing!$A$2:$G$7,2,TRUE)+1,5)</f>
        <v>5</v>
      </c>
      <c r="F429">
        <f>Misc!$B$4*Misc!$B$5/Misc!$B$2*VLOOKUP(E429,Gearing!$B$2:$G$7,5,FALSE)</f>
        <v>8966220.9668758679</v>
      </c>
      <c r="G429">
        <f t="shared" si="54"/>
        <v>10.071096578590758</v>
      </c>
      <c r="H429">
        <f t="shared" si="55"/>
        <v>341.46341463414501</v>
      </c>
      <c r="I429">
        <f t="shared" si="57"/>
        <v>0.29700000000000004</v>
      </c>
      <c r="J429">
        <f t="shared" si="58"/>
        <v>-3360.1608811828992</v>
      </c>
      <c r="K429">
        <f t="shared" si="59"/>
        <v>-25581453.797197316</v>
      </c>
      <c r="L429">
        <f t="shared" si="62"/>
        <v>16695.32335311114</v>
      </c>
      <c r="M429">
        <f>2*$P$1*VLOOKUP(E428,Gearing!$B$3:$D$7,3)+B427</f>
        <v>16207.858852175566</v>
      </c>
      <c r="N429">
        <f>2*B428-B427+Misc!$B$6*$P$1^2</f>
        <v>16353.998535096449</v>
      </c>
    </row>
    <row r="430" spans="1:14" x14ac:dyDescent="0.25">
      <c r="A430">
        <f t="shared" si="56"/>
        <v>106.75</v>
      </c>
      <c r="B430">
        <f>MIN((-J429+SQRT(J429^2-4*I429*K429))/2/I429,2*$P$1*VLOOKUP(E429,Gearing!$B$3:$D$7,3,TRUE)+B428)</f>
        <v>16319.01898860552</v>
      </c>
      <c r="C430">
        <f t="shared" si="60"/>
        <v>152.64780487804819</v>
      </c>
      <c r="D430">
        <f t="shared" si="61"/>
        <v>-2335.9419267341145</v>
      </c>
      <c r="E430">
        <f>MIN(VLOOKUP(C429+0.01,Gearing!$A$2:$G$7,2,TRUE)+1,5)</f>
        <v>5</v>
      </c>
      <c r="F430">
        <f>Misc!$B$4*Misc!$B$5/Misc!$B$2*VLOOKUP(E430,Gearing!$B$2:$G$7,5,FALSE)</f>
        <v>8966220.9668758679</v>
      </c>
      <c r="G430">
        <f t="shared" si="54"/>
        <v>10.140168285093504</v>
      </c>
      <c r="H430">
        <f t="shared" si="55"/>
        <v>341.46341463414501</v>
      </c>
      <c r="I430">
        <f t="shared" si="57"/>
        <v>0.29700000000000004</v>
      </c>
      <c r="J430">
        <f t="shared" si="58"/>
        <v>-3339.4681581922887</v>
      </c>
      <c r="K430">
        <f t="shared" si="59"/>
        <v>-27534199.07404438</v>
      </c>
      <c r="L430">
        <f t="shared" si="62"/>
        <v>16525.720539583526</v>
      </c>
      <c r="M430">
        <f>2*$P$1*VLOOKUP(E429,Gearing!$B$3:$D$7,3)+B428</f>
        <v>16319.01898860552</v>
      </c>
      <c r="N430">
        <f>2*B429-B428+Misc!$B$6*$P$1^2</f>
        <v>16173.165930684638</v>
      </c>
    </row>
    <row r="431" spans="1:14" x14ac:dyDescent="0.25">
      <c r="A431">
        <f t="shared" si="56"/>
        <v>107</v>
      </c>
      <c r="B431">
        <f>MIN((-J430+SQRT(J430^2-4*I430*K430))/2/I430,2*$P$1*VLOOKUP(E430,Gearing!$B$3:$D$7,3,TRUE)+B429)</f>
        <v>16284.182754614591</v>
      </c>
      <c r="C431">
        <f t="shared" si="60"/>
        <v>152.64780487804819</v>
      </c>
      <c r="D431">
        <f t="shared" si="61"/>
        <v>2335.9419267341145</v>
      </c>
      <c r="E431">
        <f>MIN(VLOOKUP(C430+0.01,Gearing!$A$2:$G$7,2,TRUE)+1,5)</f>
        <v>5</v>
      </c>
      <c r="F431">
        <f>Misc!$B$4*Misc!$B$5/Misc!$B$2*VLOOKUP(E431,Gearing!$B$2:$G$7,5,FALSE)</f>
        <v>8966220.9668758679</v>
      </c>
      <c r="G431">
        <f t="shared" si="54"/>
        <v>10.118522052845501</v>
      </c>
      <c r="H431">
        <f t="shared" si="55"/>
        <v>341.46341463414501</v>
      </c>
      <c r="I431">
        <f t="shared" si="57"/>
        <v>0.29700000000000004</v>
      </c>
      <c r="J431">
        <f t="shared" si="58"/>
        <v>-3405.4972792316803</v>
      </c>
      <c r="K431">
        <f t="shared" si="59"/>
        <v>-25323263.080511678</v>
      </c>
      <c r="L431">
        <f t="shared" si="62"/>
        <v>16771.647255550168</v>
      </c>
      <c r="M431">
        <f>2*$P$1*VLOOKUP(E430,Gearing!$B$3:$D$7,3)+B429</f>
        <v>16284.182754614591</v>
      </c>
      <c r="N431">
        <f>2*B430-B429+Misc!$B$6*$P$1^2</f>
        <v>16430.322437535473</v>
      </c>
    </row>
    <row r="432" spans="1:14" x14ac:dyDescent="0.25">
      <c r="A432">
        <f t="shared" si="56"/>
        <v>107.25</v>
      </c>
      <c r="B432">
        <f>MIN((-J431+SQRT(J431^2-4*I431*K431))/2/I431,2*$P$1*VLOOKUP(E431,Gearing!$B$3:$D$7,3,TRUE)+B430)</f>
        <v>16395.342891044544</v>
      </c>
      <c r="C432">
        <f t="shared" si="60"/>
        <v>152.64780487804819</v>
      </c>
      <c r="D432">
        <f t="shared" si="61"/>
        <v>-2335.9419267341145</v>
      </c>
      <c r="E432">
        <f>MIN(VLOOKUP(C431+0.01,Gearing!$A$2:$G$7,2,TRUE)+1,5)</f>
        <v>5</v>
      </c>
      <c r="F432">
        <f>Misc!$B$4*Misc!$B$5/Misc!$B$2*VLOOKUP(E432,Gearing!$B$2:$G$7,5,FALSE)</f>
        <v>8966220.9668758679</v>
      </c>
      <c r="G432">
        <f t="shared" si="54"/>
        <v>10.187593759348246</v>
      </c>
      <c r="H432">
        <f t="shared" si="55"/>
        <v>341.46341463414501</v>
      </c>
      <c r="I432">
        <f t="shared" si="57"/>
        <v>0.29700000000000004</v>
      </c>
      <c r="J432">
        <f t="shared" si="58"/>
        <v>-3384.804556241068</v>
      </c>
      <c r="K432">
        <f t="shared" si="59"/>
        <v>-27277587.706729475</v>
      </c>
      <c r="L432">
        <f t="shared" si="62"/>
        <v>16602.044442022554</v>
      </c>
      <c r="M432">
        <f>2*$P$1*VLOOKUP(E431,Gearing!$B$3:$D$7,3)+B430</f>
        <v>16395.342891044544</v>
      </c>
      <c r="N432">
        <f>2*B431-B430+Misc!$B$6*$P$1^2</f>
        <v>16249.489833123662</v>
      </c>
    </row>
    <row r="433" spans="1:14" x14ac:dyDescent="0.25">
      <c r="A433">
        <f t="shared" si="56"/>
        <v>107.5</v>
      </c>
      <c r="B433">
        <f>MIN((-J432+SQRT(J432^2-4*I432*K432))/2/I432,2*$P$1*VLOOKUP(E432,Gearing!$B$3:$D$7,3,TRUE)+B431)</f>
        <v>16360.506657053615</v>
      </c>
      <c r="C433">
        <f t="shared" si="60"/>
        <v>152.64780487804819</v>
      </c>
      <c r="D433">
        <f t="shared" si="61"/>
        <v>2335.9419267341145</v>
      </c>
      <c r="E433">
        <f>MIN(VLOOKUP(C432+0.01,Gearing!$A$2:$G$7,2,TRUE)+1,5)</f>
        <v>5</v>
      </c>
      <c r="F433">
        <f>Misc!$B$4*Misc!$B$5/Misc!$B$2*VLOOKUP(E433,Gearing!$B$2:$G$7,5,FALSE)</f>
        <v>8966220.9668758679</v>
      </c>
      <c r="G433">
        <f t="shared" si="54"/>
        <v>10.165947527100244</v>
      </c>
      <c r="H433">
        <f t="shared" si="55"/>
        <v>341.46341463414501</v>
      </c>
      <c r="I433">
        <f t="shared" si="57"/>
        <v>0.29700000000000004</v>
      </c>
      <c r="J433">
        <f t="shared" si="58"/>
        <v>-3450.8336772804596</v>
      </c>
      <c r="K433">
        <f t="shared" si="59"/>
        <v>-25061612.11300445</v>
      </c>
      <c r="L433">
        <f t="shared" si="62"/>
        <v>16847.971157989192</v>
      </c>
      <c r="M433">
        <f>2*$P$1*VLOOKUP(E432,Gearing!$B$3:$D$7,3)+B431</f>
        <v>16360.506657053615</v>
      </c>
      <c r="N433">
        <f>2*B432-B431+Misc!$B$6*$P$1^2</f>
        <v>16506.646339974497</v>
      </c>
    </row>
    <row r="434" spans="1:14" x14ac:dyDescent="0.25">
      <c r="A434">
        <f t="shared" si="56"/>
        <v>107.75</v>
      </c>
      <c r="B434">
        <f>MIN((-J433+SQRT(J433^2-4*I433*K433))/2/I433,2*$P$1*VLOOKUP(E433,Gearing!$B$3:$D$7,3,TRUE)+B432)</f>
        <v>16471.666793483568</v>
      </c>
      <c r="C434">
        <f t="shared" si="60"/>
        <v>152.64780487804819</v>
      </c>
      <c r="D434">
        <f t="shared" si="61"/>
        <v>-2335.9419267341145</v>
      </c>
      <c r="E434">
        <f>MIN(VLOOKUP(C433+0.01,Gearing!$A$2:$G$7,2,TRUE)+1,5)</f>
        <v>5</v>
      </c>
      <c r="F434">
        <f>Misc!$B$4*Misc!$B$5/Misc!$B$2*VLOOKUP(E434,Gearing!$B$2:$G$7,5,FALSE)</f>
        <v>8966220.9668758679</v>
      </c>
      <c r="G434">
        <f t="shared" si="54"/>
        <v>10.235019233602989</v>
      </c>
      <c r="H434">
        <f t="shared" si="55"/>
        <v>341.46341463414501</v>
      </c>
      <c r="I434">
        <f t="shared" si="57"/>
        <v>0.29700000000000004</v>
      </c>
      <c r="J434">
        <f t="shared" si="58"/>
        <v>-3430.1409542898491</v>
      </c>
      <c r="K434">
        <f t="shared" si="59"/>
        <v>-27017516.088592965</v>
      </c>
      <c r="L434">
        <f t="shared" si="62"/>
        <v>16678.368344461574</v>
      </c>
      <c r="M434">
        <f>2*$P$1*VLOOKUP(E433,Gearing!$B$3:$D$7,3)+B432</f>
        <v>16471.666793483568</v>
      </c>
      <c r="N434">
        <f>2*B433-B432+Misc!$B$6*$P$1^2</f>
        <v>16325.813735562686</v>
      </c>
    </row>
    <row r="435" spans="1:14" x14ac:dyDescent="0.25">
      <c r="A435">
        <f t="shared" si="56"/>
        <v>108</v>
      </c>
      <c r="B435">
        <f>MIN((-J434+SQRT(J434^2-4*I434*K434))/2/I434,2*$P$1*VLOOKUP(E434,Gearing!$B$3:$D$7,3,TRUE)+B433)</f>
        <v>16436.830559492639</v>
      </c>
      <c r="C435">
        <f t="shared" si="60"/>
        <v>152.64780487804819</v>
      </c>
      <c r="D435">
        <f t="shared" si="61"/>
        <v>2335.9419267341145</v>
      </c>
      <c r="E435">
        <f>MIN(VLOOKUP(C434+0.01,Gearing!$A$2:$G$7,2,TRUE)+1,5)</f>
        <v>5</v>
      </c>
      <c r="F435">
        <f>Misc!$B$4*Misc!$B$5/Misc!$B$2*VLOOKUP(E435,Gearing!$B$2:$G$7,5,FALSE)</f>
        <v>8966220.9668758679</v>
      </c>
      <c r="G435">
        <f t="shared" si="54"/>
        <v>10.213373001354986</v>
      </c>
      <c r="H435">
        <f t="shared" si="55"/>
        <v>341.46341463414501</v>
      </c>
      <c r="I435">
        <f t="shared" si="57"/>
        <v>0.29700000000000004</v>
      </c>
      <c r="J435">
        <f t="shared" si="58"/>
        <v>-3496.1700753292407</v>
      </c>
      <c r="K435">
        <f t="shared" si="59"/>
        <v>-24796500.894675571</v>
      </c>
      <c r="L435">
        <f t="shared" si="62"/>
        <v>16924.295060428216</v>
      </c>
      <c r="M435">
        <f>2*$P$1*VLOOKUP(E434,Gearing!$B$3:$D$7,3)+B433</f>
        <v>16436.830559492639</v>
      </c>
      <c r="N435">
        <f>2*B434-B433+Misc!$B$6*$P$1^2</f>
        <v>16582.970242413521</v>
      </c>
    </row>
    <row r="436" spans="1:14" x14ac:dyDescent="0.25">
      <c r="A436">
        <f t="shared" si="56"/>
        <v>108.25</v>
      </c>
      <c r="B436">
        <f>MIN((-J435+SQRT(J435^2-4*I435*K435))/2/I435,2*$P$1*VLOOKUP(E435,Gearing!$B$3:$D$7,3,TRUE)+B434)</f>
        <v>16547.990695922592</v>
      </c>
      <c r="C436">
        <f t="shared" si="60"/>
        <v>152.64780487804819</v>
      </c>
      <c r="D436">
        <f t="shared" si="61"/>
        <v>-2335.9419267341145</v>
      </c>
      <c r="E436">
        <f>MIN(VLOOKUP(C435+0.01,Gearing!$A$2:$G$7,2,TRUE)+1,5)</f>
        <v>5</v>
      </c>
      <c r="F436">
        <f>Misc!$B$4*Misc!$B$5/Misc!$B$2*VLOOKUP(E436,Gearing!$B$2:$G$7,5,FALSE)</f>
        <v>8966220.9668758679</v>
      </c>
      <c r="G436">
        <f t="shared" si="54"/>
        <v>10.28244470785773</v>
      </c>
      <c r="H436">
        <f t="shared" si="55"/>
        <v>341.46341463414501</v>
      </c>
      <c r="I436">
        <f t="shared" si="57"/>
        <v>0.29700000000000004</v>
      </c>
      <c r="J436">
        <f t="shared" si="58"/>
        <v>-3475.4773523386284</v>
      </c>
      <c r="K436">
        <f t="shared" si="59"/>
        <v>-26753984.21963485</v>
      </c>
      <c r="L436">
        <f t="shared" si="62"/>
        <v>16754.692246900602</v>
      </c>
      <c r="M436">
        <f>2*$P$1*VLOOKUP(E435,Gearing!$B$3:$D$7,3)+B434</f>
        <v>16547.990695922592</v>
      </c>
      <c r="N436">
        <f>2*B435-B434+Misc!$B$6*$P$1^2</f>
        <v>16402.13763800171</v>
      </c>
    </row>
    <row r="437" spans="1:14" x14ac:dyDescent="0.25">
      <c r="A437">
        <f t="shared" si="56"/>
        <v>108.5</v>
      </c>
      <c r="B437">
        <f>MIN((-J436+SQRT(J436^2-4*I436*K436))/2/I436,2*$P$1*VLOOKUP(E436,Gearing!$B$3:$D$7,3,TRUE)+B435)</f>
        <v>16513.154461931663</v>
      </c>
      <c r="C437">
        <f t="shared" si="60"/>
        <v>152.64780487804819</v>
      </c>
      <c r="D437">
        <f t="shared" si="61"/>
        <v>2335.9419267341145</v>
      </c>
      <c r="E437">
        <f>MIN(VLOOKUP(C436+0.01,Gearing!$A$2:$G$7,2,TRUE)+1,5)</f>
        <v>5</v>
      </c>
      <c r="F437">
        <f>Misc!$B$4*Misc!$B$5/Misc!$B$2*VLOOKUP(E437,Gearing!$B$2:$G$7,5,FALSE)</f>
        <v>8966220.9668758679</v>
      </c>
      <c r="G437">
        <f t="shared" si="54"/>
        <v>10.260798475609729</v>
      </c>
      <c r="H437">
        <f t="shared" si="55"/>
        <v>341.46341463414501</v>
      </c>
      <c r="I437">
        <f t="shared" si="57"/>
        <v>0.29700000000000004</v>
      </c>
      <c r="J437">
        <f t="shared" si="58"/>
        <v>-3541.5064733780218</v>
      </c>
      <c r="K437">
        <f t="shared" si="59"/>
        <v>-24527929.425525103</v>
      </c>
      <c r="L437">
        <f t="shared" si="62"/>
        <v>17000.61896286724</v>
      </c>
      <c r="M437">
        <f>2*$P$1*VLOOKUP(E436,Gearing!$B$3:$D$7,3)+B435</f>
        <v>16513.154461931663</v>
      </c>
      <c r="N437">
        <f>2*B436-B435+Misc!$B$6*$P$1^2</f>
        <v>16659.294144852545</v>
      </c>
    </row>
    <row r="438" spans="1:14" x14ac:dyDescent="0.25">
      <c r="A438">
        <f t="shared" si="56"/>
        <v>108.75</v>
      </c>
      <c r="B438">
        <f>MIN((-J437+SQRT(J437^2-4*I437*K437))/2/I437,2*$P$1*VLOOKUP(E437,Gearing!$B$3:$D$7,3,TRUE)+B436)</f>
        <v>16624.314598361616</v>
      </c>
      <c r="C438">
        <f t="shared" si="60"/>
        <v>152.64780487804819</v>
      </c>
      <c r="D438">
        <f t="shared" si="61"/>
        <v>-2335.9419267341145</v>
      </c>
      <c r="E438">
        <f>MIN(VLOOKUP(C437+0.01,Gearing!$A$2:$G$7,2,TRUE)+1,5)</f>
        <v>5</v>
      </c>
      <c r="F438">
        <f>Misc!$B$4*Misc!$B$5/Misc!$B$2*VLOOKUP(E438,Gearing!$B$2:$G$7,5,FALSE)</f>
        <v>8966220.9668758679</v>
      </c>
      <c r="G438">
        <f t="shared" si="54"/>
        <v>10.329870182112472</v>
      </c>
      <c r="H438">
        <f t="shared" si="55"/>
        <v>341.46341463414501</v>
      </c>
      <c r="I438">
        <f t="shared" si="57"/>
        <v>0.29700000000000004</v>
      </c>
      <c r="J438">
        <f t="shared" si="58"/>
        <v>-3520.8137503874095</v>
      </c>
      <c r="K438">
        <f t="shared" si="59"/>
        <v>-26486992.099855099</v>
      </c>
      <c r="L438">
        <f t="shared" si="62"/>
        <v>16831.016149339626</v>
      </c>
      <c r="M438">
        <f>2*$P$1*VLOOKUP(E437,Gearing!$B$3:$D$7,3)+B436</f>
        <v>16624.314598361616</v>
      </c>
      <c r="N438">
        <f>2*B437-B436+Misc!$B$6*$P$1^2</f>
        <v>16478.461540440734</v>
      </c>
    </row>
    <row r="439" spans="1:14" x14ac:dyDescent="0.25">
      <c r="A439">
        <f t="shared" si="56"/>
        <v>109</v>
      </c>
      <c r="B439">
        <f>MIN((-J438+SQRT(J438^2-4*I438*K438))/2/I438,2*$P$1*VLOOKUP(E438,Gearing!$B$3:$D$7,3,TRUE)+B437)</f>
        <v>16589.478364370687</v>
      </c>
      <c r="C439">
        <f t="shared" si="60"/>
        <v>152.64780487804819</v>
      </c>
      <c r="D439">
        <f t="shared" si="61"/>
        <v>2335.9419267341145</v>
      </c>
      <c r="E439">
        <f>MIN(VLOOKUP(C438+0.01,Gearing!$A$2:$G$7,2,TRUE)+1,5)</f>
        <v>5</v>
      </c>
      <c r="F439">
        <f>Misc!$B$4*Misc!$B$5/Misc!$B$2*VLOOKUP(E439,Gearing!$B$2:$G$7,5,FALSE)</f>
        <v>8966220.9668758679</v>
      </c>
      <c r="G439">
        <f t="shared" si="54"/>
        <v>10.308223949864471</v>
      </c>
      <c r="H439">
        <f t="shared" si="55"/>
        <v>341.46341463414501</v>
      </c>
      <c r="I439">
        <f t="shared" si="57"/>
        <v>0.29700000000000004</v>
      </c>
      <c r="J439">
        <f t="shared" si="58"/>
        <v>-3586.8428714268011</v>
      </c>
      <c r="K439">
        <f t="shared" si="59"/>
        <v>-24255897.705553029</v>
      </c>
      <c r="L439">
        <f t="shared" si="62"/>
        <v>17076.942865306261</v>
      </c>
      <c r="M439">
        <f>2*$P$1*VLOOKUP(E438,Gearing!$B$3:$D$7,3)+B437</f>
        <v>16589.478364370687</v>
      </c>
      <c r="N439">
        <f>2*B438-B437+Misc!$B$6*$P$1^2</f>
        <v>16735.618047291569</v>
      </c>
    </row>
    <row r="440" spans="1:14" x14ac:dyDescent="0.25">
      <c r="A440">
        <f t="shared" si="56"/>
        <v>109.25</v>
      </c>
      <c r="B440">
        <f>MIN((-J439+SQRT(J439^2-4*I439*K439))/2/I439,2*$P$1*VLOOKUP(E439,Gearing!$B$3:$D$7,3,TRUE)+B438)</f>
        <v>16700.63850080064</v>
      </c>
      <c r="C440">
        <f t="shared" si="60"/>
        <v>152.64780487804819</v>
      </c>
      <c r="D440">
        <f t="shared" si="61"/>
        <v>-2335.9419267341145</v>
      </c>
      <c r="E440">
        <f>MIN(VLOOKUP(C439+0.01,Gearing!$A$2:$G$7,2,TRUE)+1,5)</f>
        <v>5</v>
      </c>
      <c r="F440">
        <f>Misc!$B$4*Misc!$B$5/Misc!$B$2*VLOOKUP(E440,Gearing!$B$2:$G$7,5,FALSE)</f>
        <v>8966220.9668758679</v>
      </c>
      <c r="G440">
        <f t="shared" si="54"/>
        <v>10.377295656367217</v>
      </c>
      <c r="H440">
        <f t="shared" si="55"/>
        <v>341.46341463414501</v>
      </c>
      <c r="I440">
        <f t="shared" si="57"/>
        <v>0.29700000000000004</v>
      </c>
      <c r="J440">
        <f t="shared" si="58"/>
        <v>-3566.1501484361888</v>
      </c>
      <c r="K440">
        <f t="shared" si="59"/>
        <v>-26216539.729253773</v>
      </c>
      <c r="L440">
        <f t="shared" si="62"/>
        <v>16907.34005177865</v>
      </c>
      <c r="M440">
        <f>2*$P$1*VLOOKUP(E439,Gearing!$B$3:$D$7,3)+B438</f>
        <v>16700.63850080064</v>
      </c>
      <c r="N440">
        <f>2*B439-B438+Misc!$B$6*$P$1^2</f>
        <v>16554.785442879758</v>
      </c>
    </row>
    <row r="441" spans="1:14" x14ac:dyDescent="0.25">
      <c r="A441">
        <f t="shared" si="56"/>
        <v>109.5</v>
      </c>
      <c r="B441">
        <f>MIN((-J440+SQRT(J440^2-4*I440*K440))/2/I440,2*$P$1*VLOOKUP(E440,Gearing!$B$3:$D$7,3,TRUE)+B439)</f>
        <v>16665.802266809711</v>
      </c>
      <c r="C441">
        <f t="shared" si="60"/>
        <v>152.64780487804819</v>
      </c>
      <c r="D441">
        <f t="shared" si="61"/>
        <v>2335.9419267341145</v>
      </c>
      <c r="E441">
        <f>MIN(VLOOKUP(C440+0.01,Gearing!$A$2:$G$7,2,TRUE)+1,5)</f>
        <v>5</v>
      </c>
      <c r="F441">
        <f>Misc!$B$4*Misc!$B$5/Misc!$B$2*VLOOKUP(E441,Gearing!$B$2:$G$7,5,FALSE)</f>
        <v>8966220.9668758679</v>
      </c>
      <c r="G441">
        <f t="shared" si="54"/>
        <v>10.355649424119214</v>
      </c>
      <c r="H441">
        <f t="shared" si="55"/>
        <v>341.46341463414501</v>
      </c>
      <c r="I441">
        <f t="shared" si="57"/>
        <v>0.29700000000000004</v>
      </c>
      <c r="J441">
        <f t="shared" si="58"/>
        <v>-3632.1792694755823</v>
      </c>
      <c r="K441">
        <f t="shared" si="59"/>
        <v>-23980405.734759334</v>
      </c>
      <c r="L441">
        <f t="shared" si="62"/>
        <v>17153.266767745288</v>
      </c>
      <c r="M441">
        <f>2*$P$1*VLOOKUP(E440,Gearing!$B$3:$D$7,3)+B439</f>
        <v>16665.802266809711</v>
      </c>
      <c r="N441">
        <f>2*B440-B439+Misc!$B$6*$P$1^2</f>
        <v>16811.941949730593</v>
      </c>
    </row>
    <row r="442" spans="1:14" x14ac:dyDescent="0.25">
      <c r="A442">
        <f t="shared" si="56"/>
        <v>109.75</v>
      </c>
      <c r="B442">
        <f>MIN((-J441+SQRT(J441^2-4*I441*K441))/2/I441,2*$P$1*VLOOKUP(E441,Gearing!$B$3:$D$7,3,TRUE)+B440)</f>
        <v>16776.962403239664</v>
      </c>
      <c r="C442">
        <f t="shared" si="60"/>
        <v>152.64780487804819</v>
      </c>
      <c r="D442">
        <f t="shared" si="61"/>
        <v>-2335.9419267341145</v>
      </c>
      <c r="E442">
        <f>MIN(VLOOKUP(C441+0.01,Gearing!$A$2:$G$7,2,TRUE)+1,5)</f>
        <v>5</v>
      </c>
      <c r="F442">
        <f>Misc!$B$4*Misc!$B$5/Misc!$B$2*VLOOKUP(E442,Gearing!$B$2:$G$7,5,FALSE)</f>
        <v>8966220.9668758679</v>
      </c>
      <c r="G442">
        <f t="shared" si="54"/>
        <v>10.424721130621959</v>
      </c>
      <c r="H442">
        <f t="shared" si="55"/>
        <v>341.46341463414501</v>
      </c>
      <c r="I442">
        <f t="shared" si="57"/>
        <v>0.29700000000000004</v>
      </c>
      <c r="J442">
        <f t="shared" si="58"/>
        <v>-3611.4865464849699</v>
      </c>
      <c r="K442">
        <f t="shared" si="59"/>
        <v>-25942627.107830796</v>
      </c>
      <c r="L442">
        <f t="shared" si="62"/>
        <v>16983.663954217678</v>
      </c>
      <c r="M442">
        <f>2*$P$1*VLOOKUP(E441,Gearing!$B$3:$D$7,3)+B440</f>
        <v>16776.962403239664</v>
      </c>
      <c r="N442">
        <f>2*B441-B440+Misc!$B$6*$P$1^2</f>
        <v>16631.109345318782</v>
      </c>
    </row>
    <row r="443" spans="1:14" x14ac:dyDescent="0.25">
      <c r="A443">
        <f t="shared" si="56"/>
        <v>110</v>
      </c>
      <c r="B443">
        <f>MIN((-J442+SQRT(J442^2-4*I442*K442))/2/I442,2*$P$1*VLOOKUP(E442,Gearing!$B$3:$D$7,3,TRUE)+B441)</f>
        <v>16742.126169248735</v>
      </c>
      <c r="C443">
        <f t="shared" si="60"/>
        <v>152.64780487804819</v>
      </c>
      <c r="D443">
        <f t="shared" si="61"/>
        <v>2335.9419267341145</v>
      </c>
      <c r="E443">
        <f>MIN(VLOOKUP(C442+0.01,Gearing!$A$2:$G$7,2,TRUE)+1,5)</f>
        <v>5</v>
      </c>
      <c r="F443">
        <f>Misc!$B$4*Misc!$B$5/Misc!$B$2*VLOOKUP(E443,Gearing!$B$2:$G$7,5,FALSE)</f>
        <v>8966220.9668758679</v>
      </c>
      <c r="G443">
        <f t="shared" si="54"/>
        <v>10.403074898373955</v>
      </c>
      <c r="H443">
        <f t="shared" si="55"/>
        <v>341.46341463414501</v>
      </c>
      <c r="I443">
        <f t="shared" si="57"/>
        <v>0.29700000000000004</v>
      </c>
      <c r="J443">
        <f t="shared" si="58"/>
        <v>-3677.5156675243616</v>
      </c>
      <c r="K443">
        <f t="shared" si="59"/>
        <v>-23701453.513144035</v>
      </c>
      <c r="L443">
        <f t="shared" si="62"/>
        <v>17229.590670184312</v>
      </c>
      <c r="M443">
        <f>2*$P$1*VLOOKUP(E442,Gearing!$B$3:$D$7,3)+B441</f>
        <v>16742.126169248735</v>
      </c>
      <c r="N443">
        <f>2*B442-B441+Misc!$B$6*$P$1^2</f>
        <v>16888.265852169618</v>
      </c>
    </row>
    <row r="444" spans="1:14" x14ac:dyDescent="0.25">
      <c r="A444">
        <f t="shared" si="56"/>
        <v>110.25</v>
      </c>
      <c r="B444">
        <f>MIN((-J443+SQRT(J443^2-4*I443*K443))/2/I443,2*$P$1*VLOOKUP(E443,Gearing!$B$3:$D$7,3,TRUE)+B442)</f>
        <v>16853.286305678688</v>
      </c>
      <c r="C444">
        <f t="shared" si="60"/>
        <v>152.64780487804819</v>
      </c>
      <c r="D444">
        <f t="shared" si="61"/>
        <v>-2335.9419267341145</v>
      </c>
      <c r="E444">
        <f>MIN(VLOOKUP(C443+0.01,Gearing!$A$2:$G$7,2,TRUE)+1,5)</f>
        <v>5</v>
      </c>
      <c r="F444">
        <f>Misc!$B$4*Misc!$B$5/Misc!$B$2*VLOOKUP(E444,Gearing!$B$2:$G$7,5,FALSE)</f>
        <v>8966220.9668758679</v>
      </c>
      <c r="G444">
        <f t="shared" si="54"/>
        <v>10.4721466048767</v>
      </c>
      <c r="H444">
        <f t="shared" si="55"/>
        <v>341.46341463414501</v>
      </c>
      <c r="I444">
        <f t="shared" si="57"/>
        <v>0.29700000000000004</v>
      </c>
      <c r="J444">
        <f t="shared" si="58"/>
        <v>-3656.8229445337493</v>
      </c>
      <c r="K444">
        <f t="shared" si="59"/>
        <v>-25665254.23558623</v>
      </c>
      <c r="L444">
        <f t="shared" si="62"/>
        <v>17059.987856656699</v>
      </c>
      <c r="M444">
        <f>2*$P$1*VLOOKUP(E443,Gearing!$B$3:$D$7,3)+B442</f>
        <v>16853.286305678688</v>
      </c>
      <c r="N444">
        <f>2*B443-B442+Misc!$B$6*$P$1^2</f>
        <v>16707.433247757806</v>
      </c>
    </row>
    <row r="445" spans="1:14" x14ac:dyDescent="0.25">
      <c r="A445">
        <f t="shared" si="56"/>
        <v>110.5</v>
      </c>
      <c r="B445">
        <f>MIN((-J444+SQRT(J444^2-4*I444*K444))/2/I444,2*$P$1*VLOOKUP(E444,Gearing!$B$3:$D$7,3,TRUE)+B443)</f>
        <v>16818.450071687759</v>
      </c>
      <c r="C445">
        <f t="shared" si="60"/>
        <v>152.64780487804819</v>
      </c>
      <c r="D445">
        <f t="shared" si="61"/>
        <v>2335.9419267341145</v>
      </c>
      <c r="E445">
        <f>MIN(VLOOKUP(C444+0.01,Gearing!$A$2:$G$7,2,TRUE)+1,5)</f>
        <v>5</v>
      </c>
      <c r="F445">
        <f>Misc!$B$4*Misc!$B$5/Misc!$B$2*VLOOKUP(E445,Gearing!$B$2:$G$7,5,FALSE)</f>
        <v>8966220.9668758679</v>
      </c>
      <c r="G445">
        <f t="shared" si="54"/>
        <v>10.450500372628698</v>
      </c>
      <c r="H445">
        <f t="shared" si="55"/>
        <v>341.46341463414501</v>
      </c>
      <c r="I445">
        <f t="shared" si="57"/>
        <v>0.29700000000000004</v>
      </c>
      <c r="J445">
        <f t="shared" si="58"/>
        <v>-3722.8520655731427</v>
      </c>
      <c r="K445">
        <f t="shared" si="59"/>
        <v>-23419041.0407071</v>
      </c>
      <c r="L445">
        <f t="shared" si="62"/>
        <v>17305.914572623336</v>
      </c>
      <c r="M445">
        <f>2*$P$1*VLOOKUP(E444,Gearing!$B$3:$D$7,3)+B443</f>
        <v>16818.450071687759</v>
      </c>
      <c r="N445">
        <f>2*B444-B443+Misc!$B$6*$P$1^2</f>
        <v>16964.589754608642</v>
      </c>
    </row>
    <row r="446" spans="1:14" x14ac:dyDescent="0.25">
      <c r="A446">
        <f t="shared" si="56"/>
        <v>110.75</v>
      </c>
      <c r="B446">
        <f>MIN((-J445+SQRT(J445^2-4*I445*K445))/2/I445,2*$P$1*VLOOKUP(E445,Gearing!$B$3:$D$7,3,TRUE)+B444)</f>
        <v>16929.610208117712</v>
      </c>
      <c r="C446">
        <f t="shared" si="60"/>
        <v>152.64780487804819</v>
      </c>
      <c r="D446">
        <f t="shared" si="61"/>
        <v>-2335.9419267341145</v>
      </c>
      <c r="E446">
        <f>MIN(VLOOKUP(C445+0.01,Gearing!$A$2:$G$7,2,TRUE)+1,5)</f>
        <v>5</v>
      </c>
      <c r="F446">
        <f>Misc!$B$4*Misc!$B$5/Misc!$B$2*VLOOKUP(E446,Gearing!$B$2:$G$7,5,FALSE)</f>
        <v>8966220.9668758679</v>
      </c>
      <c r="G446">
        <f t="shared" si="54"/>
        <v>10.519572079131443</v>
      </c>
      <c r="H446">
        <f t="shared" si="55"/>
        <v>341.46341463414501</v>
      </c>
      <c r="I446">
        <f t="shared" si="57"/>
        <v>0.29700000000000004</v>
      </c>
      <c r="J446">
        <f t="shared" si="58"/>
        <v>-3702.1593425825304</v>
      </c>
      <c r="K446">
        <f t="shared" si="59"/>
        <v>-25384421.112520028</v>
      </c>
      <c r="L446">
        <f t="shared" si="62"/>
        <v>17136.311759095723</v>
      </c>
      <c r="M446">
        <f>2*$P$1*VLOOKUP(E445,Gearing!$B$3:$D$7,3)+B444</f>
        <v>16929.610208117712</v>
      </c>
      <c r="N446">
        <f>2*B445-B444+Misc!$B$6*$P$1^2</f>
        <v>16783.75715019683</v>
      </c>
    </row>
    <row r="447" spans="1:14" x14ac:dyDescent="0.25">
      <c r="A447">
        <f t="shared" si="56"/>
        <v>111</v>
      </c>
      <c r="B447">
        <f>MIN((-J446+SQRT(J446^2-4*I446*K446))/2/I446,2*$P$1*VLOOKUP(E446,Gearing!$B$3:$D$7,3,TRUE)+B445)</f>
        <v>16894.773974126783</v>
      </c>
      <c r="C447">
        <f t="shared" si="60"/>
        <v>152.64780487804819</v>
      </c>
      <c r="D447">
        <f t="shared" si="61"/>
        <v>2335.9419267341145</v>
      </c>
      <c r="E447">
        <f>MIN(VLOOKUP(C446+0.01,Gearing!$A$2:$G$7,2,TRUE)+1,5)</f>
        <v>5</v>
      </c>
      <c r="F447">
        <f>Misc!$B$4*Misc!$B$5/Misc!$B$2*VLOOKUP(E447,Gearing!$B$2:$G$7,5,FALSE)</f>
        <v>8966220.9668758679</v>
      </c>
      <c r="G447">
        <f t="shared" si="54"/>
        <v>10.49792584688344</v>
      </c>
      <c r="H447">
        <f t="shared" si="55"/>
        <v>341.46341463414501</v>
      </c>
      <c r="I447">
        <f t="shared" si="57"/>
        <v>0.29700000000000004</v>
      </c>
      <c r="J447">
        <f t="shared" si="58"/>
        <v>-3768.188463621922</v>
      </c>
      <c r="K447">
        <f t="shared" si="59"/>
        <v>-23133168.31744859</v>
      </c>
      <c r="L447">
        <f t="shared" si="62"/>
        <v>17382.238475062357</v>
      </c>
      <c r="M447">
        <f>2*$P$1*VLOOKUP(E446,Gearing!$B$3:$D$7,3)+B445</f>
        <v>16894.773974126783</v>
      </c>
      <c r="N447">
        <f>2*B446-B445+Misc!$B$6*$P$1^2</f>
        <v>17040.913657047666</v>
      </c>
    </row>
    <row r="448" spans="1:14" x14ac:dyDescent="0.25">
      <c r="A448">
        <f t="shared" si="56"/>
        <v>111.25</v>
      </c>
      <c r="B448">
        <f>MIN((-J447+SQRT(J447^2-4*I447*K447))/2/I447,2*$P$1*VLOOKUP(E447,Gearing!$B$3:$D$7,3,TRUE)+B446)</f>
        <v>17005.934110556736</v>
      </c>
      <c r="C448">
        <f t="shared" si="60"/>
        <v>152.64780487804819</v>
      </c>
      <c r="D448">
        <f t="shared" si="61"/>
        <v>-2335.9419267341145</v>
      </c>
      <c r="E448">
        <f>MIN(VLOOKUP(C447+0.01,Gearing!$A$2:$G$7,2,TRUE)+1,5)</f>
        <v>5</v>
      </c>
      <c r="F448">
        <f>Misc!$B$4*Misc!$B$5/Misc!$B$2*VLOOKUP(E448,Gearing!$B$2:$G$7,5,FALSE)</f>
        <v>8966220.9668758679</v>
      </c>
      <c r="G448">
        <f t="shared" si="54"/>
        <v>10.566997553386186</v>
      </c>
      <c r="H448">
        <f t="shared" si="55"/>
        <v>341.46341463414501</v>
      </c>
      <c r="I448">
        <f t="shared" si="57"/>
        <v>0.29700000000000004</v>
      </c>
      <c r="J448">
        <f t="shared" si="58"/>
        <v>-3747.4957406313115</v>
      </c>
      <c r="K448">
        <f t="shared" si="59"/>
        <v>-25100127.738632236</v>
      </c>
      <c r="L448">
        <f t="shared" si="62"/>
        <v>17212.635661534747</v>
      </c>
      <c r="M448">
        <f>2*$P$1*VLOOKUP(E447,Gearing!$B$3:$D$7,3)+B446</f>
        <v>17005.934110556736</v>
      </c>
      <c r="N448">
        <f>2*B447-B446+Misc!$B$6*$P$1^2</f>
        <v>16860.081052635855</v>
      </c>
    </row>
    <row r="449" spans="1:14" x14ac:dyDescent="0.25">
      <c r="A449">
        <f t="shared" si="56"/>
        <v>111.5</v>
      </c>
      <c r="B449">
        <f>MIN((-J448+SQRT(J448^2-4*I448*K448))/2/I448,2*$P$1*VLOOKUP(E448,Gearing!$B$3:$D$7,3,TRUE)+B447)</f>
        <v>16971.097876565807</v>
      </c>
      <c r="C449">
        <f t="shared" si="60"/>
        <v>152.64780487804819</v>
      </c>
      <c r="D449">
        <f t="shared" si="61"/>
        <v>2335.9419267341145</v>
      </c>
      <c r="E449">
        <f>MIN(VLOOKUP(C448+0.01,Gearing!$A$2:$G$7,2,TRUE)+1,5)</f>
        <v>5</v>
      </c>
      <c r="F449">
        <f>Misc!$B$4*Misc!$B$5/Misc!$B$2*VLOOKUP(E449,Gearing!$B$2:$G$7,5,FALSE)</f>
        <v>8966220.9668758679</v>
      </c>
      <c r="G449">
        <f t="shared" si="54"/>
        <v>10.545351321138181</v>
      </c>
      <c r="H449">
        <f t="shared" si="55"/>
        <v>341.46341463414501</v>
      </c>
      <c r="I449">
        <f t="shared" si="57"/>
        <v>0.29700000000000004</v>
      </c>
      <c r="J449">
        <f t="shared" si="58"/>
        <v>-3813.5248616707031</v>
      </c>
      <c r="K449">
        <f t="shared" si="59"/>
        <v>-22843835.34336843</v>
      </c>
      <c r="L449">
        <f t="shared" si="62"/>
        <v>17458.562377501385</v>
      </c>
      <c r="M449">
        <f>2*$P$1*VLOOKUP(E448,Gearing!$B$3:$D$7,3)+B447</f>
        <v>16971.097876565807</v>
      </c>
      <c r="N449">
        <f>2*B448-B447+Misc!$B$6*$P$1^2</f>
        <v>17117.23755948669</v>
      </c>
    </row>
    <row r="450" spans="1:14" x14ac:dyDescent="0.25">
      <c r="A450">
        <f t="shared" si="56"/>
        <v>111.75</v>
      </c>
      <c r="B450">
        <f>MIN((-J449+SQRT(J449^2-4*I449*K449))/2/I449,2*$P$1*VLOOKUP(E449,Gearing!$B$3:$D$7,3,TRUE)+B448)</f>
        <v>17082.258012995761</v>
      </c>
      <c r="C450">
        <f t="shared" si="60"/>
        <v>152.64780487804819</v>
      </c>
      <c r="D450">
        <f t="shared" si="61"/>
        <v>-2335.9419267341145</v>
      </c>
      <c r="E450">
        <f>MIN(VLOOKUP(C449+0.01,Gearing!$A$2:$G$7,2,TRUE)+1,5)</f>
        <v>5</v>
      </c>
      <c r="F450">
        <f>Misc!$B$4*Misc!$B$5/Misc!$B$2*VLOOKUP(E450,Gearing!$B$2:$G$7,5,FALSE)</f>
        <v>8966220.9668758679</v>
      </c>
      <c r="G450">
        <f t="shared" si="54"/>
        <v>10.614423027640926</v>
      </c>
      <c r="H450">
        <f t="shared" si="55"/>
        <v>341.46341463414501</v>
      </c>
      <c r="I450">
        <f t="shared" si="57"/>
        <v>0.29700000000000004</v>
      </c>
      <c r="J450">
        <f t="shared" si="58"/>
        <v>-3792.8321386800908</v>
      </c>
      <c r="K450">
        <f t="shared" si="59"/>
        <v>-24812374.113922838</v>
      </c>
      <c r="L450">
        <f t="shared" si="62"/>
        <v>17288.959563973771</v>
      </c>
      <c r="M450">
        <f>2*$P$1*VLOOKUP(E449,Gearing!$B$3:$D$7,3)+B448</f>
        <v>17082.258012995761</v>
      </c>
      <c r="N450">
        <f>2*B449-B448+Misc!$B$6*$P$1^2</f>
        <v>16936.404955074879</v>
      </c>
    </row>
    <row r="451" spans="1:14" x14ac:dyDescent="0.25">
      <c r="A451">
        <f t="shared" si="56"/>
        <v>112</v>
      </c>
      <c r="B451">
        <f>MIN((-J450+SQRT(J450^2-4*I450*K450))/2/I450,2*$P$1*VLOOKUP(E450,Gearing!$B$3:$D$7,3,TRUE)+B449)</f>
        <v>17047.421779004831</v>
      </c>
      <c r="C451">
        <f t="shared" si="60"/>
        <v>152.64780487804819</v>
      </c>
      <c r="D451">
        <f t="shared" si="61"/>
        <v>2335.9419267341145</v>
      </c>
      <c r="E451">
        <f>MIN(VLOOKUP(C450+0.01,Gearing!$A$2:$G$7,2,TRUE)+1,5)</f>
        <v>5</v>
      </c>
      <c r="F451">
        <f>Misc!$B$4*Misc!$B$5/Misc!$B$2*VLOOKUP(E451,Gearing!$B$2:$G$7,5,FALSE)</f>
        <v>8966220.9668758679</v>
      </c>
      <c r="G451">
        <f t="shared" ref="G451:G514" si="63">CONVERT(B451,$B$1,$G$1)</f>
        <v>10.592776795392925</v>
      </c>
      <c r="H451">
        <f t="shared" ref="H451:H514" si="64">CONVERT(C451,$C$1,$H$1)</f>
        <v>341.46341463414501</v>
      </c>
      <c r="I451">
        <f t="shared" si="57"/>
        <v>0.29700000000000004</v>
      </c>
      <c r="J451">
        <f t="shared" si="58"/>
        <v>-3858.8612597194824</v>
      </c>
      <c r="K451">
        <f t="shared" si="59"/>
        <v>-22551042.118466694</v>
      </c>
      <c r="L451">
        <f t="shared" si="62"/>
        <v>17534.886279940409</v>
      </c>
      <c r="M451">
        <f>2*$P$1*VLOOKUP(E450,Gearing!$B$3:$D$7,3)+B449</f>
        <v>17047.421779004831</v>
      </c>
      <c r="N451">
        <f>2*B450-B449+Misc!$B$6*$P$1^2</f>
        <v>17193.561461925714</v>
      </c>
    </row>
    <row r="452" spans="1:14" x14ac:dyDescent="0.25">
      <c r="A452">
        <f t="shared" ref="A452:A515" si="65">A451+$P$1</f>
        <v>112.25</v>
      </c>
      <c r="B452">
        <f>MIN((-J451+SQRT(J451^2-4*I451*K451))/2/I451,2*$P$1*VLOOKUP(E451,Gearing!$B$3:$D$7,3,TRUE)+B450)</f>
        <v>17158.581915434785</v>
      </c>
      <c r="C452">
        <f t="shared" si="60"/>
        <v>152.64780487804819</v>
      </c>
      <c r="D452">
        <f t="shared" si="61"/>
        <v>-2335.9419267341145</v>
      </c>
      <c r="E452">
        <f>MIN(VLOOKUP(C451+0.01,Gearing!$A$2:$G$7,2,TRUE)+1,5)</f>
        <v>5</v>
      </c>
      <c r="F452">
        <f>Misc!$B$4*Misc!$B$5/Misc!$B$2*VLOOKUP(E452,Gearing!$B$2:$G$7,5,FALSE)</f>
        <v>8966220.9668758679</v>
      </c>
      <c r="G452">
        <f t="shared" si="63"/>
        <v>10.661848501895669</v>
      </c>
      <c r="H452">
        <f t="shared" si="64"/>
        <v>341.46341463414501</v>
      </c>
      <c r="I452">
        <f t="shared" ref="I452:I483" si="66">$P$3</f>
        <v>0.29700000000000004</v>
      </c>
      <c r="J452">
        <f t="shared" ref="J452:J515" si="67">(4*$P$2-2*$P$3*B451)</f>
        <v>-3838.1685367288719</v>
      </c>
      <c r="K452">
        <f t="shared" ref="K452:K515" si="68">4*$P$2*(B451-2*B452)+$P$3*B451*B451-4*F452*$P$1*$P$1</f>
        <v>-24521160.238391805</v>
      </c>
      <c r="L452">
        <f t="shared" si="62"/>
        <v>17365.283466412791</v>
      </c>
      <c r="M452">
        <f>2*$P$1*VLOOKUP(E451,Gearing!$B$3:$D$7,3)+B450</f>
        <v>17158.581915434785</v>
      </c>
      <c r="N452">
        <f>2*B451-B450+Misc!$B$6*$P$1^2</f>
        <v>17012.728857513903</v>
      </c>
    </row>
    <row r="453" spans="1:14" x14ac:dyDescent="0.25">
      <c r="A453">
        <f t="shared" si="65"/>
        <v>112.5</v>
      </c>
      <c r="B453">
        <f>MIN((-J452+SQRT(J452^2-4*I452*K452))/2/I452,2*$P$1*VLOOKUP(E452,Gearing!$B$3:$D$7,3,TRUE)+B451)</f>
        <v>17123.745681443856</v>
      </c>
      <c r="C453">
        <f t="shared" ref="C453:C483" si="69">(B454-B452)/2/$P$1</f>
        <v>152.64780487804819</v>
      </c>
      <c r="D453">
        <f t="shared" ref="D453:D483" si="70">(B454-2*B453+B452)/$P$1^2</f>
        <v>2335.9419267341145</v>
      </c>
      <c r="E453">
        <f>MIN(VLOOKUP(C452+0.01,Gearing!$A$2:$G$7,2,TRUE)+1,5)</f>
        <v>5</v>
      </c>
      <c r="F453">
        <f>Misc!$B$4*Misc!$B$5/Misc!$B$2*VLOOKUP(E453,Gearing!$B$2:$G$7,5,FALSE)</f>
        <v>8966220.9668758679</v>
      </c>
      <c r="G453">
        <f t="shared" si="63"/>
        <v>10.640202269647668</v>
      </c>
      <c r="H453">
        <f t="shared" si="64"/>
        <v>341.46341463414501</v>
      </c>
      <c r="I453">
        <f t="shared" si="66"/>
        <v>0.29700000000000004</v>
      </c>
      <c r="J453">
        <f t="shared" si="67"/>
        <v>-3904.1976577682635</v>
      </c>
      <c r="K453">
        <f t="shared" si="68"/>
        <v>-22254788.642743308</v>
      </c>
      <c r="L453">
        <f t="shared" si="62"/>
        <v>17611.210182379433</v>
      </c>
      <c r="M453">
        <f>2*$P$1*VLOOKUP(E452,Gearing!$B$3:$D$7,3)+B451</f>
        <v>17123.745681443856</v>
      </c>
      <c r="N453">
        <f>2*B452-B451+Misc!$B$6*$P$1^2</f>
        <v>17269.885364364738</v>
      </c>
    </row>
    <row r="454" spans="1:14" x14ac:dyDescent="0.25">
      <c r="A454">
        <f t="shared" si="65"/>
        <v>112.75</v>
      </c>
      <c r="B454">
        <f>MIN((-J453+SQRT(J453^2-4*I453*K453))/2/I453,2*$P$1*VLOOKUP(E453,Gearing!$B$3:$D$7,3,TRUE)+B452)</f>
        <v>17234.905817873809</v>
      </c>
      <c r="C454">
        <f t="shared" si="69"/>
        <v>152.64780487804819</v>
      </c>
      <c r="D454">
        <f t="shared" si="70"/>
        <v>-2335.9419267341145</v>
      </c>
      <c r="E454">
        <f>MIN(VLOOKUP(C453+0.01,Gearing!$A$2:$G$7,2,TRUE)+1,5)</f>
        <v>5</v>
      </c>
      <c r="F454">
        <f>Misc!$B$4*Misc!$B$5/Misc!$B$2*VLOOKUP(E454,Gearing!$B$2:$G$7,5,FALSE)</f>
        <v>8966220.9668758679</v>
      </c>
      <c r="G454">
        <f t="shared" si="63"/>
        <v>10.709273976150412</v>
      </c>
      <c r="H454">
        <f t="shared" si="64"/>
        <v>341.46341463414501</v>
      </c>
      <c r="I454">
        <f t="shared" si="66"/>
        <v>0.29700000000000004</v>
      </c>
      <c r="J454">
        <f t="shared" si="67"/>
        <v>-3883.5049347776512</v>
      </c>
      <c r="K454">
        <f t="shared" si="68"/>
        <v>-24226486.112039182</v>
      </c>
      <c r="L454">
        <f t="shared" ref="L454:L517" si="71">(-J453+SQRT(J453^2-4*I453*K453))/2/I453</f>
        <v>17441.607368851819</v>
      </c>
      <c r="M454">
        <f>2*$P$1*VLOOKUP(E453,Gearing!$B$3:$D$7,3)+B452</f>
        <v>17234.905817873809</v>
      </c>
      <c r="N454">
        <f>2*B453-B452+Misc!$B$6*$P$1^2</f>
        <v>17089.052759952927</v>
      </c>
    </row>
    <row r="455" spans="1:14" x14ac:dyDescent="0.25">
      <c r="A455">
        <f t="shared" si="65"/>
        <v>113</v>
      </c>
      <c r="B455">
        <f>MIN((-J454+SQRT(J454^2-4*I454*K454))/2/I454,2*$P$1*VLOOKUP(E454,Gearing!$B$3:$D$7,3,TRUE)+B453)</f>
        <v>17200.06958388288</v>
      </c>
      <c r="C455">
        <f t="shared" si="69"/>
        <v>152.64780487804819</v>
      </c>
      <c r="D455">
        <f t="shared" si="70"/>
        <v>2335.9419267341145</v>
      </c>
      <c r="E455">
        <f>MIN(VLOOKUP(C454+0.01,Gearing!$A$2:$G$7,2,TRUE)+1,5)</f>
        <v>5</v>
      </c>
      <c r="F455">
        <f>Misc!$B$4*Misc!$B$5/Misc!$B$2*VLOOKUP(E455,Gearing!$B$2:$G$7,5,FALSE)</f>
        <v>8966220.9668758679</v>
      </c>
      <c r="G455">
        <f t="shared" si="63"/>
        <v>10.687627743902409</v>
      </c>
      <c r="H455">
        <f t="shared" si="64"/>
        <v>341.46341463414501</v>
      </c>
      <c r="I455">
        <f t="shared" si="66"/>
        <v>0.29700000000000004</v>
      </c>
      <c r="J455">
        <f t="shared" si="67"/>
        <v>-3949.5340558170446</v>
      </c>
      <c r="K455">
        <f t="shared" si="68"/>
        <v>-21955074.916198332</v>
      </c>
      <c r="L455">
        <f t="shared" si="71"/>
        <v>17687.534084818453</v>
      </c>
      <c r="M455">
        <f>2*$P$1*VLOOKUP(E454,Gearing!$B$3:$D$7,3)+B453</f>
        <v>17200.06958388288</v>
      </c>
      <c r="N455">
        <f>2*B454-B453+Misc!$B$6*$P$1^2</f>
        <v>17346.209266803762</v>
      </c>
    </row>
    <row r="456" spans="1:14" x14ac:dyDescent="0.25">
      <c r="A456">
        <f t="shared" si="65"/>
        <v>113.25</v>
      </c>
      <c r="B456">
        <f>MIN((-J455+SQRT(J455^2-4*I455*K455))/2/I455,2*$P$1*VLOOKUP(E455,Gearing!$B$3:$D$7,3,TRUE)+B454)</f>
        <v>17311.229720312833</v>
      </c>
      <c r="C456">
        <f t="shared" si="69"/>
        <v>152.64780487804819</v>
      </c>
      <c r="D456">
        <f t="shared" si="70"/>
        <v>-2335.9419267341145</v>
      </c>
      <c r="E456">
        <f>MIN(VLOOKUP(C455+0.01,Gearing!$A$2:$G$7,2,TRUE)+1,5)</f>
        <v>5</v>
      </c>
      <c r="F456">
        <f>Misc!$B$4*Misc!$B$5/Misc!$B$2*VLOOKUP(E456,Gearing!$B$2:$G$7,5,FALSE)</f>
        <v>8966220.9668758679</v>
      </c>
      <c r="G456">
        <f t="shared" si="63"/>
        <v>10.756699450405154</v>
      </c>
      <c r="H456">
        <f t="shared" si="64"/>
        <v>341.46341463414501</v>
      </c>
      <c r="I456">
        <f t="shared" si="66"/>
        <v>0.29700000000000004</v>
      </c>
      <c r="J456">
        <f t="shared" si="67"/>
        <v>-3928.8413328264323</v>
      </c>
      <c r="K456">
        <f t="shared" si="68"/>
        <v>-23928351.734864924</v>
      </c>
      <c r="L456">
        <f t="shared" si="71"/>
        <v>17517.931271290843</v>
      </c>
      <c r="M456">
        <f>2*$P$1*VLOOKUP(E455,Gearing!$B$3:$D$7,3)+B454</f>
        <v>17311.229720312833</v>
      </c>
      <c r="N456">
        <f>2*B455-B454+Misc!$B$6*$P$1^2</f>
        <v>17165.376662391951</v>
      </c>
    </row>
    <row r="457" spans="1:14" x14ac:dyDescent="0.25">
      <c r="A457">
        <f t="shared" si="65"/>
        <v>113.5</v>
      </c>
      <c r="B457">
        <f>MIN((-J456+SQRT(J456^2-4*I456*K456))/2/I456,2*$P$1*VLOOKUP(E456,Gearing!$B$3:$D$7,3,TRUE)+B455)</f>
        <v>17276.393486321904</v>
      </c>
      <c r="C457">
        <f t="shared" si="69"/>
        <v>152.64780487804819</v>
      </c>
      <c r="D457">
        <f t="shared" si="70"/>
        <v>2335.9419267341145</v>
      </c>
      <c r="E457">
        <f>MIN(VLOOKUP(C456+0.01,Gearing!$A$2:$G$7,2,TRUE)+1,5)</f>
        <v>5</v>
      </c>
      <c r="F457">
        <f>Misc!$B$4*Misc!$B$5/Misc!$B$2*VLOOKUP(E457,Gearing!$B$2:$G$7,5,FALSE)</f>
        <v>8966220.9668758679</v>
      </c>
      <c r="G457">
        <f t="shared" si="63"/>
        <v>10.735053218157152</v>
      </c>
      <c r="H457">
        <f t="shared" si="64"/>
        <v>341.46341463414501</v>
      </c>
      <c r="I457">
        <f t="shared" si="66"/>
        <v>0.29700000000000004</v>
      </c>
      <c r="J457">
        <f t="shared" si="67"/>
        <v>-3994.8704538658239</v>
      </c>
      <c r="K457">
        <f t="shared" si="68"/>
        <v>-21651900.938831765</v>
      </c>
      <c r="L457">
        <f t="shared" si="71"/>
        <v>17763.857987257477</v>
      </c>
      <c r="M457">
        <f>2*$P$1*VLOOKUP(E456,Gearing!$B$3:$D$7,3)+B455</f>
        <v>17276.393486321904</v>
      </c>
      <c r="N457">
        <f>2*B456-B455+Misc!$B$6*$P$1^2</f>
        <v>17422.533169242786</v>
      </c>
    </row>
    <row r="458" spans="1:14" x14ac:dyDescent="0.25">
      <c r="A458">
        <f t="shared" si="65"/>
        <v>113.75</v>
      </c>
      <c r="B458">
        <f>MIN((-J457+SQRT(J457^2-4*I457*K457))/2/I457,2*$P$1*VLOOKUP(E457,Gearing!$B$3:$D$7,3,TRUE)+B456)</f>
        <v>17387.553622751857</v>
      </c>
      <c r="C458">
        <f t="shared" si="69"/>
        <v>152.64780487804819</v>
      </c>
      <c r="D458">
        <f t="shared" si="70"/>
        <v>-2335.9419267341145</v>
      </c>
      <c r="E458">
        <f>MIN(VLOOKUP(C457+0.01,Gearing!$A$2:$G$7,2,TRUE)+1,5)</f>
        <v>5</v>
      </c>
      <c r="F458">
        <f>Misc!$B$4*Misc!$B$5/Misc!$B$2*VLOOKUP(E458,Gearing!$B$2:$G$7,5,FALSE)</f>
        <v>8966220.9668758679</v>
      </c>
      <c r="G458">
        <f t="shared" si="63"/>
        <v>10.804124924659897</v>
      </c>
      <c r="H458">
        <f t="shared" si="64"/>
        <v>341.46341463414501</v>
      </c>
      <c r="I458">
        <f t="shared" si="66"/>
        <v>0.29700000000000004</v>
      </c>
      <c r="J458">
        <f t="shared" si="67"/>
        <v>-3974.1777308752116</v>
      </c>
      <c r="K458">
        <f t="shared" si="68"/>
        <v>-23626757.10686909</v>
      </c>
      <c r="L458">
        <f t="shared" si="71"/>
        <v>17594.255173729867</v>
      </c>
      <c r="M458">
        <f>2*$P$1*VLOOKUP(E457,Gearing!$B$3:$D$7,3)+B456</f>
        <v>17387.553622751857</v>
      </c>
      <c r="N458">
        <f>2*B457-B456+Misc!$B$6*$P$1^2</f>
        <v>17241.700564830975</v>
      </c>
    </row>
    <row r="459" spans="1:14" x14ac:dyDescent="0.25">
      <c r="A459">
        <f t="shared" si="65"/>
        <v>114</v>
      </c>
      <c r="B459">
        <f>MIN((-J458+SQRT(J458^2-4*I458*K458))/2/I458,2*$P$1*VLOOKUP(E458,Gearing!$B$3:$D$7,3,TRUE)+B457)</f>
        <v>17352.717388760928</v>
      </c>
      <c r="C459">
        <f t="shared" si="69"/>
        <v>152.64780487804819</v>
      </c>
      <c r="D459">
        <f t="shared" si="70"/>
        <v>2335.9419267341145</v>
      </c>
      <c r="E459">
        <f>MIN(VLOOKUP(C458+0.01,Gearing!$A$2:$G$7,2,TRUE)+1,5)</f>
        <v>5</v>
      </c>
      <c r="F459">
        <f>Misc!$B$4*Misc!$B$5/Misc!$B$2*VLOOKUP(E459,Gearing!$B$2:$G$7,5,FALSE)</f>
        <v>8966220.9668758679</v>
      </c>
      <c r="G459">
        <f t="shared" si="63"/>
        <v>10.782478692411894</v>
      </c>
      <c r="H459">
        <f t="shared" si="64"/>
        <v>341.46341463414501</v>
      </c>
      <c r="I459">
        <f t="shared" si="66"/>
        <v>0.29700000000000004</v>
      </c>
      <c r="J459">
        <f t="shared" si="67"/>
        <v>-4040.2068519146051</v>
      </c>
      <c r="K459">
        <f t="shared" si="68"/>
        <v>-21345266.710643549</v>
      </c>
      <c r="L459">
        <f t="shared" si="71"/>
        <v>17840.181889696505</v>
      </c>
      <c r="M459">
        <f>2*$P$1*VLOOKUP(E458,Gearing!$B$3:$D$7,3)+B457</f>
        <v>17352.717388760928</v>
      </c>
      <c r="N459">
        <f>2*B458-B457+Misc!$B$6*$P$1^2</f>
        <v>17498.85707168181</v>
      </c>
    </row>
    <row r="460" spans="1:14" x14ac:dyDescent="0.25">
      <c r="A460">
        <f t="shared" si="65"/>
        <v>114.25</v>
      </c>
      <c r="B460">
        <f>MIN((-J459+SQRT(J459^2-4*I459*K459))/2/I459,2*$P$1*VLOOKUP(E459,Gearing!$B$3:$D$7,3,TRUE)+B458)</f>
        <v>17463.877525190881</v>
      </c>
      <c r="C460">
        <f t="shared" si="69"/>
        <v>152.64780487804819</v>
      </c>
      <c r="D460">
        <f t="shared" si="70"/>
        <v>-2335.9419267341145</v>
      </c>
      <c r="E460">
        <f>MIN(VLOOKUP(C459+0.01,Gearing!$A$2:$G$7,2,TRUE)+1,5)</f>
        <v>5</v>
      </c>
      <c r="F460">
        <f>Misc!$B$4*Misc!$B$5/Misc!$B$2*VLOOKUP(E460,Gearing!$B$2:$G$7,5,FALSE)</f>
        <v>8966220.9668758679</v>
      </c>
      <c r="G460">
        <f t="shared" si="63"/>
        <v>10.85155039891464</v>
      </c>
      <c r="H460">
        <f t="shared" si="64"/>
        <v>341.46341463414501</v>
      </c>
      <c r="I460">
        <f t="shared" si="66"/>
        <v>0.29700000000000004</v>
      </c>
      <c r="J460">
        <f t="shared" si="67"/>
        <v>-4019.5141289239928</v>
      </c>
      <c r="K460">
        <f t="shared" si="68"/>
        <v>-23321702.228051621</v>
      </c>
      <c r="L460">
        <f t="shared" si="71"/>
        <v>17670.579076168895</v>
      </c>
      <c r="M460">
        <f>2*$P$1*VLOOKUP(E459,Gearing!$B$3:$D$7,3)+B458</f>
        <v>17463.877525190881</v>
      </c>
      <c r="N460">
        <f>2*B459-B458+Misc!$B$6*$P$1^2</f>
        <v>17318.024467269999</v>
      </c>
    </row>
    <row r="461" spans="1:14" x14ac:dyDescent="0.25">
      <c r="A461">
        <f t="shared" si="65"/>
        <v>114.5</v>
      </c>
      <c r="B461">
        <f>MIN((-J460+SQRT(J460^2-4*I460*K460))/2/I460,2*$P$1*VLOOKUP(E460,Gearing!$B$3:$D$7,3,TRUE)+B459)</f>
        <v>17429.041291199952</v>
      </c>
      <c r="C461">
        <f t="shared" si="69"/>
        <v>152.64780487804819</v>
      </c>
      <c r="D461">
        <f t="shared" si="70"/>
        <v>2335.9419267341145</v>
      </c>
      <c r="E461">
        <f>MIN(VLOOKUP(C460+0.01,Gearing!$A$2:$G$7,2,TRUE)+1,5)</f>
        <v>5</v>
      </c>
      <c r="F461">
        <f>Misc!$B$4*Misc!$B$5/Misc!$B$2*VLOOKUP(E461,Gearing!$B$2:$G$7,5,FALSE)</f>
        <v>8966220.9668758679</v>
      </c>
      <c r="G461">
        <f t="shared" si="63"/>
        <v>10.829904166666637</v>
      </c>
      <c r="H461">
        <f t="shared" si="64"/>
        <v>341.46341463414501</v>
      </c>
      <c r="I461">
        <f t="shared" si="66"/>
        <v>0.29700000000000004</v>
      </c>
      <c r="J461">
        <f t="shared" si="67"/>
        <v>-4085.5432499633844</v>
      </c>
      <c r="K461">
        <f t="shared" si="68"/>
        <v>-21035172.231633741</v>
      </c>
      <c r="L461">
        <f t="shared" si="71"/>
        <v>17916.505792135529</v>
      </c>
      <c r="M461">
        <f>2*$P$1*VLOOKUP(E460,Gearing!$B$3:$D$7,3)+B459</f>
        <v>17429.041291199952</v>
      </c>
      <c r="N461">
        <f>2*B460-B459+Misc!$B$6*$P$1^2</f>
        <v>17575.180974120834</v>
      </c>
    </row>
    <row r="462" spans="1:14" x14ac:dyDescent="0.25">
      <c r="A462">
        <f t="shared" si="65"/>
        <v>114.75</v>
      </c>
      <c r="B462">
        <f>MIN((-J461+SQRT(J461^2-4*I461*K461))/2/I461,2*$P$1*VLOOKUP(E461,Gearing!$B$3:$D$7,3,TRUE)+B460)</f>
        <v>17540.201427629905</v>
      </c>
      <c r="C462">
        <f t="shared" si="69"/>
        <v>152.64780487804819</v>
      </c>
      <c r="D462">
        <f t="shared" si="70"/>
        <v>-2335.9419267341145</v>
      </c>
      <c r="E462">
        <f>MIN(VLOOKUP(C461+0.01,Gearing!$A$2:$G$7,2,TRUE)+1,5)</f>
        <v>5</v>
      </c>
      <c r="F462">
        <f>Misc!$B$4*Misc!$B$5/Misc!$B$2*VLOOKUP(E462,Gearing!$B$2:$G$7,5,FALSE)</f>
        <v>8966220.9668758679</v>
      </c>
      <c r="G462">
        <f t="shared" si="63"/>
        <v>10.898975873169382</v>
      </c>
      <c r="H462">
        <f t="shared" si="64"/>
        <v>341.46341463414501</v>
      </c>
      <c r="I462">
        <f t="shared" si="66"/>
        <v>0.29700000000000004</v>
      </c>
      <c r="J462">
        <f t="shared" si="67"/>
        <v>-4064.8505269727721</v>
      </c>
      <c r="K462">
        <f t="shared" si="68"/>
        <v>-23013187.098412547</v>
      </c>
      <c r="L462">
        <f t="shared" si="71"/>
        <v>17746.902978607912</v>
      </c>
      <c r="M462">
        <f>2*$P$1*VLOOKUP(E461,Gearing!$B$3:$D$7,3)+B460</f>
        <v>17540.201427629905</v>
      </c>
      <c r="N462">
        <f>2*B461-B460+Misc!$B$6*$P$1^2</f>
        <v>17394.348369709023</v>
      </c>
    </row>
    <row r="463" spans="1:14" x14ac:dyDescent="0.25">
      <c r="A463">
        <f t="shared" si="65"/>
        <v>115</v>
      </c>
      <c r="B463">
        <f>MIN((-J462+SQRT(J462^2-4*I462*K462))/2/I462,2*$P$1*VLOOKUP(E462,Gearing!$B$3:$D$7,3,TRUE)+B461)</f>
        <v>17505.365193638976</v>
      </c>
      <c r="C463">
        <f t="shared" si="69"/>
        <v>152.64780487804819</v>
      </c>
      <c r="D463">
        <f t="shared" si="70"/>
        <v>2335.9419267341145</v>
      </c>
      <c r="E463">
        <f>MIN(VLOOKUP(C462+0.01,Gearing!$A$2:$G$7,2,TRUE)+1,5)</f>
        <v>5</v>
      </c>
      <c r="F463">
        <f>Misc!$B$4*Misc!$B$5/Misc!$B$2*VLOOKUP(E463,Gearing!$B$2:$G$7,5,FALSE)</f>
        <v>8966220.9668758679</v>
      </c>
      <c r="G463">
        <f t="shared" si="63"/>
        <v>10.877329640921378</v>
      </c>
      <c r="H463">
        <f t="shared" si="64"/>
        <v>341.46341463414501</v>
      </c>
      <c r="I463">
        <f t="shared" si="66"/>
        <v>0.29700000000000004</v>
      </c>
      <c r="J463">
        <f t="shared" si="67"/>
        <v>-4130.8796480121655</v>
      </c>
      <c r="K463">
        <f t="shared" si="68"/>
        <v>-20721617.501802314</v>
      </c>
      <c r="L463">
        <f t="shared" si="71"/>
        <v>17992.829694574553</v>
      </c>
      <c r="M463">
        <f>2*$P$1*VLOOKUP(E462,Gearing!$B$3:$D$7,3)+B461</f>
        <v>17505.365193638976</v>
      </c>
      <c r="N463">
        <f>2*B462-B461+Misc!$B$6*$P$1^2</f>
        <v>17651.504876559859</v>
      </c>
    </row>
    <row r="464" spans="1:14" x14ac:dyDescent="0.25">
      <c r="A464">
        <f t="shared" si="65"/>
        <v>115.25</v>
      </c>
      <c r="B464">
        <f>MIN((-J463+SQRT(J463^2-4*I463*K463))/2/I463,2*$P$1*VLOOKUP(E463,Gearing!$B$3:$D$7,3,TRUE)+B462)</f>
        <v>17616.525330068929</v>
      </c>
      <c r="C464">
        <f t="shared" si="69"/>
        <v>152.64780487804819</v>
      </c>
      <c r="D464">
        <f t="shared" si="70"/>
        <v>-2335.9419267341145</v>
      </c>
      <c r="E464">
        <f>MIN(VLOOKUP(C463+0.01,Gearing!$A$2:$G$7,2,TRUE)+1,5)</f>
        <v>5</v>
      </c>
      <c r="F464">
        <f>Misc!$B$4*Misc!$B$5/Misc!$B$2*VLOOKUP(E464,Gearing!$B$2:$G$7,5,FALSE)</f>
        <v>8966220.9668758679</v>
      </c>
      <c r="G464">
        <f t="shared" si="63"/>
        <v>10.946401347424123</v>
      </c>
      <c r="H464">
        <f t="shared" si="64"/>
        <v>341.46341463414501</v>
      </c>
      <c r="I464">
        <f t="shared" si="66"/>
        <v>0.29700000000000004</v>
      </c>
      <c r="J464">
        <f t="shared" si="67"/>
        <v>-4110.1869250215532</v>
      </c>
      <c r="K464">
        <f t="shared" si="68"/>
        <v>-22701211.717951853</v>
      </c>
      <c r="L464">
        <f t="shared" si="71"/>
        <v>17823.22688104694</v>
      </c>
      <c r="M464">
        <f>2*$P$1*VLOOKUP(E463,Gearing!$B$3:$D$7,3)+B462</f>
        <v>17616.525330068929</v>
      </c>
      <c r="N464">
        <f>2*B463-B462+Misc!$B$6*$P$1^2</f>
        <v>17470.672272148047</v>
      </c>
    </row>
    <row r="465" spans="1:14" x14ac:dyDescent="0.25">
      <c r="A465">
        <f t="shared" si="65"/>
        <v>115.5</v>
      </c>
      <c r="B465">
        <f>MIN((-J464+SQRT(J464^2-4*I464*K464))/2/I464,2*$P$1*VLOOKUP(E464,Gearing!$B$3:$D$7,3,TRUE)+B463)</f>
        <v>17581.689096078</v>
      </c>
      <c r="C465">
        <f t="shared" si="69"/>
        <v>152.64780487804819</v>
      </c>
      <c r="D465">
        <f t="shared" si="70"/>
        <v>2335.9419267341145</v>
      </c>
      <c r="E465">
        <f>MIN(VLOOKUP(C464+0.01,Gearing!$A$2:$G$7,2,TRUE)+1,5)</f>
        <v>5</v>
      </c>
      <c r="F465">
        <f>Misc!$B$4*Misc!$B$5/Misc!$B$2*VLOOKUP(E465,Gearing!$B$2:$G$7,5,FALSE)</f>
        <v>8966220.9668758679</v>
      </c>
      <c r="G465">
        <f t="shared" si="63"/>
        <v>10.924755115176122</v>
      </c>
      <c r="H465">
        <f t="shared" si="64"/>
        <v>341.46341463414501</v>
      </c>
      <c r="I465">
        <f t="shared" si="66"/>
        <v>0.29700000000000004</v>
      </c>
      <c r="J465">
        <f t="shared" si="67"/>
        <v>-4176.2160460609448</v>
      </c>
      <c r="K465">
        <f t="shared" si="68"/>
        <v>-20404602.521149281</v>
      </c>
      <c r="L465">
        <f t="shared" si="71"/>
        <v>18069.153597013581</v>
      </c>
      <c r="M465">
        <f>2*$P$1*VLOOKUP(E464,Gearing!$B$3:$D$7,3)+B463</f>
        <v>17581.689096078</v>
      </c>
      <c r="N465">
        <f>2*B464-B463+Misc!$B$6*$P$1^2</f>
        <v>17727.828778998883</v>
      </c>
    </row>
    <row r="466" spans="1:14" x14ac:dyDescent="0.25">
      <c r="A466">
        <f t="shared" si="65"/>
        <v>115.75</v>
      </c>
      <c r="B466">
        <f>MIN((-J465+SQRT(J465^2-4*I465*K465))/2/I465,2*$P$1*VLOOKUP(E465,Gearing!$B$3:$D$7,3,TRUE)+B464)</f>
        <v>17692.849232507953</v>
      </c>
      <c r="C466">
        <f t="shared" si="69"/>
        <v>152.64780487804819</v>
      </c>
      <c r="D466">
        <f t="shared" si="70"/>
        <v>-2335.9419267341145</v>
      </c>
      <c r="E466">
        <f>MIN(VLOOKUP(C465+0.01,Gearing!$A$2:$G$7,2,TRUE)+1,5)</f>
        <v>5</v>
      </c>
      <c r="F466">
        <f>Misc!$B$4*Misc!$B$5/Misc!$B$2*VLOOKUP(E466,Gearing!$B$2:$G$7,5,FALSE)</f>
        <v>8966220.9668758679</v>
      </c>
      <c r="G466">
        <f t="shared" si="63"/>
        <v>10.993826821678866</v>
      </c>
      <c r="H466">
        <f t="shared" si="64"/>
        <v>341.46341463414501</v>
      </c>
      <c r="I466">
        <f t="shared" si="66"/>
        <v>0.29700000000000004</v>
      </c>
      <c r="J466">
        <f t="shared" si="67"/>
        <v>-4155.5233230703343</v>
      </c>
      <c r="K466">
        <f t="shared" si="68"/>
        <v>-22385776.086669523</v>
      </c>
      <c r="L466">
        <f t="shared" si="71"/>
        <v>17899.550783485964</v>
      </c>
      <c r="M466">
        <f>2*$P$1*VLOOKUP(E465,Gearing!$B$3:$D$7,3)+B464</f>
        <v>17692.849232507953</v>
      </c>
      <c r="N466">
        <f>2*B465-B464+Misc!$B$6*$P$1^2</f>
        <v>17546.996174587071</v>
      </c>
    </row>
    <row r="467" spans="1:14" x14ac:dyDescent="0.25">
      <c r="A467">
        <f t="shared" si="65"/>
        <v>116</v>
      </c>
      <c r="B467">
        <f>MIN((-J466+SQRT(J466^2-4*I466*K466))/2/I466,2*$P$1*VLOOKUP(E466,Gearing!$B$3:$D$7,3,TRUE)+B465)</f>
        <v>17658.012998517024</v>
      </c>
      <c r="C467">
        <f t="shared" si="69"/>
        <v>152.64780487804819</v>
      </c>
      <c r="D467">
        <f t="shared" si="70"/>
        <v>2335.9419267341145</v>
      </c>
      <c r="E467">
        <f>MIN(VLOOKUP(C466+0.01,Gearing!$A$2:$G$7,2,TRUE)+1,5)</f>
        <v>5</v>
      </c>
      <c r="F467">
        <f>Misc!$B$4*Misc!$B$5/Misc!$B$2*VLOOKUP(E467,Gearing!$B$2:$G$7,5,FALSE)</f>
        <v>8966220.9668758679</v>
      </c>
      <c r="G467">
        <f t="shared" si="63"/>
        <v>10.972180589430865</v>
      </c>
      <c r="H467">
        <f t="shared" si="64"/>
        <v>341.46341463414501</v>
      </c>
      <c r="I467">
        <f t="shared" si="66"/>
        <v>0.29700000000000004</v>
      </c>
      <c r="J467">
        <f t="shared" si="67"/>
        <v>-4221.5524441097259</v>
      </c>
      <c r="K467">
        <f t="shared" si="68"/>
        <v>-20084127.289674643</v>
      </c>
      <c r="L467">
        <f t="shared" si="71"/>
        <v>18145.477499452598</v>
      </c>
      <c r="M467">
        <f>2*$P$1*VLOOKUP(E466,Gearing!$B$3:$D$7,3)+B465</f>
        <v>17658.012998517024</v>
      </c>
      <c r="N467">
        <f>2*B466-B465+Misc!$B$6*$P$1^2</f>
        <v>17804.152681437907</v>
      </c>
    </row>
    <row r="468" spans="1:14" x14ac:dyDescent="0.25">
      <c r="A468">
        <f t="shared" si="65"/>
        <v>116.25</v>
      </c>
      <c r="B468">
        <f>MIN((-J467+SQRT(J467^2-4*I467*K467))/2/I467,2*$P$1*VLOOKUP(E467,Gearing!$B$3:$D$7,3,TRUE)+B466)</f>
        <v>17769.173134946977</v>
      </c>
      <c r="C468">
        <f t="shared" si="69"/>
        <v>152.64780487804819</v>
      </c>
      <c r="D468">
        <f t="shared" si="70"/>
        <v>-2335.9419267341145</v>
      </c>
      <c r="E468">
        <f>MIN(VLOOKUP(C467+0.01,Gearing!$A$2:$G$7,2,TRUE)+1,5)</f>
        <v>5</v>
      </c>
      <c r="F468">
        <f>Misc!$B$4*Misc!$B$5/Misc!$B$2*VLOOKUP(E468,Gearing!$B$2:$G$7,5,FALSE)</f>
        <v>8966220.9668758679</v>
      </c>
      <c r="G468">
        <f t="shared" si="63"/>
        <v>11.041252295933608</v>
      </c>
      <c r="H468">
        <f t="shared" si="64"/>
        <v>341.46341463414501</v>
      </c>
      <c r="I468">
        <f t="shared" si="66"/>
        <v>0.29700000000000004</v>
      </c>
      <c r="J468">
        <f t="shared" si="67"/>
        <v>-4200.8597211191136</v>
      </c>
      <c r="K468">
        <f t="shared" si="68"/>
        <v>-22066880.204565633</v>
      </c>
      <c r="L468">
        <f t="shared" si="71"/>
        <v>17975.874685924991</v>
      </c>
      <c r="M468">
        <f>2*$P$1*VLOOKUP(E467,Gearing!$B$3:$D$7,3)+B466</f>
        <v>17769.173134946977</v>
      </c>
      <c r="N468">
        <f>2*B467-B466+Misc!$B$6*$P$1^2</f>
        <v>17623.320077026096</v>
      </c>
    </row>
    <row r="469" spans="1:14" x14ac:dyDescent="0.25">
      <c r="A469">
        <f t="shared" si="65"/>
        <v>116.5</v>
      </c>
      <c r="B469">
        <f>MIN((-J468+SQRT(J468^2-4*I468*K468))/2/I468,2*$P$1*VLOOKUP(E468,Gearing!$B$3:$D$7,3,TRUE)+B467)</f>
        <v>17734.336900956048</v>
      </c>
      <c r="C469">
        <f t="shared" si="69"/>
        <v>152.64780487804819</v>
      </c>
      <c r="D469">
        <f t="shared" si="70"/>
        <v>2335.9419267341145</v>
      </c>
      <c r="E469">
        <f>MIN(VLOOKUP(C468+0.01,Gearing!$A$2:$G$7,2,TRUE)+1,5)</f>
        <v>5</v>
      </c>
      <c r="F469">
        <f>Misc!$B$4*Misc!$B$5/Misc!$B$2*VLOOKUP(E469,Gearing!$B$2:$G$7,5,FALSE)</f>
        <v>8966220.9668758679</v>
      </c>
      <c r="G469">
        <f t="shared" si="63"/>
        <v>11.019606063685606</v>
      </c>
      <c r="H469">
        <f t="shared" si="64"/>
        <v>341.46341463414501</v>
      </c>
      <c r="I469">
        <f t="shared" si="66"/>
        <v>0.29700000000000004</v>
      </c>
      <c r="J469">
        <f t="shared" si="67"/>
        <v>-4266.8888421585052</v>
      </c>
      <c r="K469">
        <f t="shared" si="68"/>
        <v>-19760191.80737837</v>
      </c>
      <c r="L469">
        <f t="shared" si="71"/>
        <v>18221.801401891626</v>
      </c>
      <c r="M469">
        <f>2*$P$1*VLOOKUP(E468,Gearing!$B$3:$D$7,3)+B467</f>
        <v>17734.336900956048</v>
      </c>
      <c r="N469">
        <f>2*B468-B467+Misc!$B$6*$P$1^2</f>
        <v>17880.476583876931</v>
      </c>
    </row>
    <row r="470" spans="1:14" x14ac:dyDescent="0.25">
      <c r="A470">
        <f t="shared" si="65"/>
        <v>116.75</v>
      </c>
      <c r="B470">
        <f>MIN((-J469+SQRT(J469^2-4*I469*K469))/2/I469,2*$P$1*VLOOKUP(E469,Gearing!$B$3:$D$7,3,TRUE)+B468)</f>
        <v>17845.497037386001</v>
      </c>
      <c r="C470">
        <f t="shared" si="69"/>
        <v>152.64780487804819</v>
      </c>
      <c r="D470">
        <f t="shared" si="70"/>
        <v>-2335.9419267341145</v>
      </c>
      <c r="E470">
        <f>MIN(VLOOKUP(C469+0.01,Gearing!$A$2:$G$7,2,TRUE)+1,5)</f>
        <v>5</v>
      </c>
      <c r="F470">
        <f>Misc!$B$4*Misc!$B$5/Misc!$B$2*VLOOKUP(E470,Gearing!$B$2:$G$7,5,FALSE)</f>
        <v>8966220.9668758679</v>
      </c>
      <c r="G470">
        <f t="shared" si="63"/>
        <v>11.088677770188349</v>
      </c>
      <c r="H470">
        <f t="shared" si="64"/>
        <v>341.46341463414501</v>
      </c>
      <c r="I470">
        <f t="shared" si="66"/>
        <v>0.29700000000000004</v>
      </c>
      <c r="J470">
        <f t="shared" si="67"/>
        <v>-4246.1961191678947</v>
      </c>
      <c r="K470">
        <f t="shared" si="68"/>
        <v>-21744524.071640093</v>
      </c>
      <c r="L470">
        <f t="shared" si="71"/>
        <v>18052.198588364008</v>
      </c>
      <c r="M470">
        <f>2*$P$1*VLOOKUP(E469,Gearing!$B$3:$D$7,3)+B468</f>
        <v>17845.497037386001</v>
      </c>
      <c r="N470">
        <f>2*B469-B468+Misc!$B$6*$P$1^2</f>
        <v>17699.64397946512</v>
      </c>
    </row>
    <row r="471" spans="1:14" x14ac:dyDescent="0.25">
      <c r="A471">
        <f t="shared" si="65"/>
        <v>117</v>
      </c>
      <c r="B471">
        <f>MIN((-J470+SQRT(J470^2-4*I470*K470))/2/I470,2*$P$1*VLOOKUP(E470,Gearing!$B$3:$D$7,3,TRUE)+B469)</f>
        <v>17810.660803395072</v>
      </c>
      <c r="C471">
        <f t="shared" si="69"/>
        <v>152.64780487804819</v>
      </c>
      <c r="D471">
        <f t="shared" si="70"/>
        <v>2335.9419267341145</v>
      </c>
      <c r="E471">
        <f>MIN(VLOOKUP(C470+0.01,Gearing!$A$2:$G$7,2,TRUE)+1,5)</f>
        <v>5</v>
      </c>
      <c r="F471">
        <f>Misc!$B$4*Misc!$B$5/Misc!$B$2*VLOOKUP(E471,Gearing!$B$2:$G$7,5,FALSE)</f>
        <v>8966220.9668758679</v>
      </c>
      <c r="G471">
        <f t="shared" si="63"/>
        <v>11.067031537940348</v>
      </c>
      <c r="H471">
        <f t="shared" si="64"/>
        <v>341.46341463414501</v>
      </c>
      <c r="I471">
        <f t="shared" si="66"/>
        <v>0.29700000000000004</v>
      </c>
      <c r="J471">
        <f t="shared" si="67"/>
        <v>-4312.2252402072863</v>
      </c>
      <c r="K471">
        <f t="shared" si="68"/>
        <v>-19432796.074260507</v>
      </c>
      <c r="L471">
        <f t="shared" si="71"/>
        <v>18298.12530433065</v>
      </c>
      <c r="M471">
        <f>2*$P$1*VLOOKUP(E470,Gearing!$B$3:$D$7,3)+B469</f>
        <v>17810.660803395072</v>
      </c>
      <c r="N471">
        <f>2*B470-B469+Misc!$B$6*$P$1^2</f>
        <v>17956.800486315955</v>
      </c>
    </row>
    <row r="472" spans="1:14" x14ac:dyDescent="0.25">
      <c r="A472">
        <f t="shared" si="65"/>
        <v>117.25</v>
      </c>
      <c r="B472">
        <f>MIN((-J471+SQRT(J471^2-4*I471*K471))/2/I471,2*$P$1*VLOOKUP(E471,Gearing!$B$3:$D$7,3,TRUE)+B470)</f>
        <v>17921.820939825026</v>
      </c>
      <c r="C472">
        <f t="shared" si="69"/>
        <v>152.64780487804819</v>
      </c>
      <c r="D472">
        <f t="shared" si="70"/>
        <v>-2335.9419267341145</v>
      </c>
      <c r="E472">
        <f>MIN(VLOOKUP(C471+0.01,Gearing!$A$2:$G$7,2,TRUE)+1,5)</f>
        <v>5</v>
      </c>
      <c r="F472">
        <f>Misc!$B$4*Misc!$B$5/Misc!$B$2*VLOOKUP(E472,Gearing!$B$2:$G$7,5,FALSE)</f>
        <v>8966220.9668758679</v>
      </c>
      <c r="G472">
        <f t="shared" si="63"/>
        <v>11.136103244443094</v>
      </c>
      <c r="H472">
        <f t="shared" si="64"/>
        <v>341.46341463414501</v>
      </c>
      <c r="I472">
        <f t="shared" si="66"/>
        <v>0.29700000000000004</v>
      </c>
      <c r="J472">
        <f t="shared" si="67"/>
        <v>-4291.532517216674</v>
      </c>
      <c r="K472">
        <f t="shared" si="68"/>
        <v>-21418707.687892962</v>
      </c>
      <c r="L472">
        <f t="shared" si="71"/>
        <v>18128.522490803036</v>
      </c>
      <c r="M472">
        <f>2*$P$1*VLOOKUP(E471,Gearing!$B$3:$D$7,3)+B470</f>
        <v>17921.820939825026</v>
      </c>
      <c r="N472">
        <f>2*B471-B470+Misc!$B$6*$P$1^2</f>
        <v>17775.967881904144</v>
      </c>
    </row>
    <row r="473" spans="1:14" x14ac:dyDescent="0.25">
      <c r="A473">
        <f t="shared" si="65"/>
        <v>117.5</v>
      </c>
      <c r="B473">
        <f>MIN((-J472+SQRT(J472^2-4*I472*K472))/2/I472,2*$P$1*VLOOKUP(E472,Gearing!$B$3:$D$7,3,TRUE)+B471)</f>
        <v>17886.984705834097</v>
      </c>
      <c r="C473">
        <f t="shared" si="69"/>
        <v>152.64780487804819</v>
      </c>
      <c r="D473">
        <f t="shared" si="70"/>
        <v>2335.9419267341145</v>
      </c>
      <c r="E473">
        <f>MIN(VLOOKUP(C472+0.01,Gearing!$A$2:$G$7,2,TRUE)+1,5)</f>
        <v>5</v>
      </c>
      <c r="F473">
        <f>Misc!$B$4*Misc!$B$5/Misc!$B$2*VLOOKUP(E473,Gearing!$B$2:$G$7,5,FALSE)</f>
        <v>8966220.9668758679</v>
      </c>
      <c r="G473">
        <f t="shared" si="63"/>
        <v>11.114457012195091</v>
      </c>
      <c r="H473">
        <f t="shared" si="64"/>
        <v>341.46341463414501</v>
      </c>
      <c r="I473">
        <f t="shared" si="66"/>
        <v>0.29700000000000004</v>
      </c>
      <c r="J473">
        <f t="shared" si="67"/>
        <v>-4357.5616382560675</v>
      </c>
      <c r="K473">
        <f t="shared" si="68"/>
        <v>-19101940.090321008</v>
      </c>
      <c r="L473">
        <f t="shared" si="71"/>
        <v>18374.449206769677</v>
      </c>
      <c r="M473">
        <f>2*$P$1*VLOOKUP(E472,Gearing!$B$3:$D$7,3)+B471</f>
        <v>17886.984705834097</v>
      </c>
      <c r="N473">
        <f>2*B472-B471+Misc!$B$6*$P$1^2</f>
        <v>18033.124388754979</v>
      </c>
    </row>
    <row r="474" spans="1:14" x14ac:dyDescent="0.25">
      <c r="A474">
        <f t="shared" si="65"/>
        <v>117.75</v>
      </c>
      <c r="B474">
        <f>MIN((-J473+SQRT(J473^2-4*I473*K473))/2/I473,2*$P$1*VLOOKUP(E473,Gearing!$B$3:$D$7,3,TRUE)+B472)</f>
        <v>17998.14484226405</v>
      </c>
      <c r="C474">
        <f t="shared" si="69"/>
        <v>152.64780487804819</v>
      </c>
      <c r="D474">
        <f t="shared" si="70"/>
        <v>-2335.9419267341145</v>
      </c>
      <c r="E474">
        <f>MIN(VLOOKUP(C473+0.01,Gearing!$A$2:$G$7,2,TRUE)+1,5)</f>
        <v>5</v>
      </c>
      <c r="F474">
        <f>Misc!$B$4*Misc!$B$5/Misc!$B$2*VLOOKUP(E474,Gearing!$B$2:$G$7,5,FALSE)</f>
        <v>8966220.9668758679</v>
      </c>
      <c r="G474">
        <f t="shared" si="63"/>
        <v>11.183528718697836</v>
      </c>
      <c r="H474">
        <f t="shared" si="64"/>
        <v>341.46341463414501</v>
      </c>
      <c r="I474">
        <f t="shared" si="66"/>
        <v>0.29700000000000004</v>
      </c>
      <c r="J474">
        <f t="shared" si="67"/>
        <v>-4336.8689152654551</v>
      </c>
      <c r="K474">
        <f t="shared" si="68"/>
        <v>-21089431.053324211</v>
      </c>
      <c r="L474">
        <f t="shared" si="71"/>
        <v>18204.84639324206</v>
      </c>
      <c r="M474">
        <f>2*$P$1*VLOOKUP(E473,Gearing!$B$3:$D$7,3)+B472</f>
        <v>17998.14484226405</v>
      </c>
      <c r="N474">
        <f>2*B473-B472+Misc!$B$6*$P$1^2</f>
        <v>17852.291784343168</v>
      </c>
    </row>
    <row r="475" spans="1:14" x14ac:dyDescent="0.25">
      <c r="A475">
        <f t="shared" si="65"/>
        <v>118</v>
      </c>
      <c r="B475">
        <f>MIN((-J474+SQRT(J474^2-4*I474*K474))/2/I474,2*$P$1*VLOOKUP(E474,Gearing!$B$3:$D$7,3,TRUE)+B473)</f>
        <v>17963.308608273121</v>
      </c>
      <c r="C475">
        <f t="shared" si="69"/>
        <v>152.64780487804819</v>
      </c>
      <c r="D475">
        <f t="shared" si="70"/>
        <v>2335.9419267341145</v>
      </c>
      <c r="E475">
        <f>MIN(VLOOKUP(C474+0.01,Gearing!$A$2:$G$7,2,TRUE)+1,5)</f>
        <v>5</v>
      </c>
      <c r="F475">
        <f>Misc!$B$4*Misc!$B$5/Misc!$B$2*VLOOKUP(E475,Gearing!$B$2:$G$7,5,FALSE)</f>
        <v>8966220.9668758679</v>
      </c>
      <c r="G475">
        <f t="shared" si="63"/>
        <v>11.161882486449834</v>
      </c>
      <c r="H475">
        <f t="shared" si="64"/>
        <v>341.46341463414501</v>
      </c>
      <c r="I475">
        <f t="shared" si="66"/>
        <v>0.29700000000000004</v>
      </c>
      <c r="J475">
        <f t="shared" si="67"/>
        <v>-4402.8980363048468</v>
      </c>
      <c r="K475">
        <f t="shared" si="68"/>
        <v>-18767623.855559919</v>
      </c>
      <c r="L475">
        <f t="shared" si="71"/>
        <v>18450.773109208701</v>
      </c>
      <c r="M475">
        <f>2*$P$1*VLOOKUP(E474,Gearing!$B$3:$D$7,3)+B473</f>
        <v>17963.308608273121</v>
      </c>
      <c r="N475">
        <f>2*B474-B473+Misc!$B$6*$P$1^2</f>
        <v>18109.448291194003</v>
      </c>
    </row>
    <row r="476" spans="1:14" x14ac:dyDescent="0.25">
      <c r="A476">
        <f t="shared" si="65"/>
        <v>118.25</v>
      </c>
      <c r="B476">
        <f>MIN((-J475+SQRT(J475^2-4*I475*K475))/2/I475,2*$P$1*VLOOKUP(E475,Gearing!$B$3:$D$7,3,TRUE)+B474)</f>
        <v>18074.468744703074</v>
      </c>
      <c r="C476">
        <f t="shared" si="69"/>
        <v>152.64780487804819</v>
      </c>
      <c r="D476">
        <f t="shared" si="70"/>
        <v>-2335.9419267341145</v>
      </c>
      <c r="E476">
        <f>MIN(VLOOKUP(C475+0.01,Gearing!$A$2:$G$7,2,TRUE)+1,5)</f>
        <v>5</v>
      </c>
      <c r="F476">
        <f>Misc!$B$4*Misc!$B$5/Misc!$B$2*VLOOKUP(E476,Gearing!$B$2:$G$7,5,FALSE)</f>
        <v>8966220.9668758679</v>
      </c>
      <c r="G476">
        <f t="shared" si="63"/>
        <v>11.230954192952579</v>
      </c>
      <c r="H476">
        <f t="shared" si="64"/>
        <v>341.46341463414501</v>
      </c>
      <c r="I476">
        <f t="shared" si="66"/>
        <v>0.29700000000000004</v>
      </c>
      <c r="J476">
        <f t="shared" si="67"/>
        <v>-4382.2053133142344</v>
      </c>
      <c r="K476">
        <f t="shared" si="68"/>
        <v>-20756694.16793384</v>
      </c>
      <c r="L476">
        <f t="shared" si="71"/>
        <v>18281.170295681084</v>
      </c>
      <c r="M476">
        <f>2*$P$1*VLOOKUP(E475,Gearing!$B$3:$D$7,3)+B474</f>
        <v>18074.468744703074</v>
      </c>
      <c r="N476">
        <f>2*B475-B474+Misc!$B$6*$P$1^2</f>
        <v>17928.615686782192</v>
      </c>
    </row>
    <row r="477" spans="1:14" x14ac:dyDescent="0.25">
      <c r="A477">
        <f t="shared" si="65"/>
        <v>118.5</v>
      </c>
      <c r="B477">
        <f>MIN((-J476+SQRT(J476^2-4*I476*K476))/2/I476,2*$P$1*VLOOKUP(E476,Gearing!$B$3:$D$7,3,TRUE)+B475)</f>
        <v>18039.632510712145</v>
      </c>
      <c r="C477">
        <f t="shared" si="69"/>
        <v>152.64780487804819</v>
      </c>
      <c r="D477">
        <f t="shared" si="70"/>
        <v>2335.9419267341145</v>
      </c>
      <c r="E477">
        <f>MIN(VLOOKUP(C476+0.01,Gearing!$A$2:$G$7,2,TRUE)+1,5)</f>
        <v>5</v>
      </c>
      <c r="F477">
        <f>Misc!$B$4*Misc!$B$5/Misc!$B$2*VLOOKUP(E477,Gearing!$B$2:$G$7,5,FALSE)</f>
        <v>8966220.9668758679</v>
      </c>
      <c r="G477">
        <f t="shared" si="63"/>
        <v>11.209307960704574</v>
      </c>
      <c r="H477">
        <f t="shared" si="64"/>
        <v>341.46341463414501</v>
      </c>
      <c r="I477">
        <f t="shared" si="66"/>
        <v>0.29700000000000004</v>
      </c>
      <c r="J477">
        <f t="shared" si="67"/>
        <v>-4448.2344343536279</v>
      </c>
      <c r="K477">
        <f t="shared" si="68"/>
        <v>-18429847.369977195</v>
      </c>
      <c r="L477">
        <f t="shared" si="71"/>
        <v>18527.097011647722</v>
      </c>
      <c r="M477">
        <f>2*$P$1*VLOOKUP(E476,Gearing!$B$3:$D$7,3)+B475</f>
        <v>18039.632510712145</v>
      </c>
      <c r="N477">
        <f>2*B476-B475+Misc!$B$6*$P$1^2</f>
        <v>18185.772193633027</v>
      </c>
    </row>
    <row r="478" spans="1:14" x14ac:dyDescent="0.25">
      <c r="A478">
        <f t="shared" si="65"/>
        <v>118.75</v>
      </c>
      <c r="B478">
        <f>MIN((-J477+SQRT(J477^2-4*I477*K477))/2/I477,2*$P$1*VLOOKUP(E477,Gearing!$B$3:$D$7,3,TRUE)+B476)</f>
        <v>18150.792647142098</v>
      </c>
      <c r="C478">
        <f t="shared" si="69"/>
        <v>152.64780487804819</v>
      </c>
      <c r="D478">
        <f t="shared" si="70"/>
        <v>-2335.9419267341145</v>
      </c>
      <c r="E478">
        <f>MIN(VLOOKUP(C477+0.01,Gearing!$A$2:$G$7,2,TRUE)+1,5)</f>
        <v>5</v>
      </c>
      <c r="F478">
        <f>Misc!$B$4*Misc!$B$5/Misc!$B$2*VLOOKUP(E478,Gearing!$B$2:$G$7,5,FALSE)</f>
        <v>8966220.9668758679</v>
      </c>
      <c r="G478">
        <f t="shared" si="63"/>
        <v>11.27837966720732</v>
      </c>
      <c r="H478">
        <f t="shared" si="64"/>
        <v>341.46341463414501</v>
      </c>
      <c r="I478">
        <f t="shared" si="66"/>
        <v>0.29700000000000004</v>
      </c>
      <c r="J478">
        <f t="shared" si="67"/>
        <v>-4427.5417113630156</v>
      </c>
      <c r="K478">
        <f t="shared" si="68"/>
        <v>-20420497.031721879</v>
      </c>
      <c r="L478">
        <f t="shared" si="71"/>
        <v>18357.494198120108</v>
      </c>
      <c r="M478">
        <f>2*$P$1*VLOOKUP(E477,Gearing!$B$3:$D$7,3)+B476</f>
        <v>18150.792647142098</v>
      </c>
      <c r="N478">
        <f>2*B477-B476+Misc!$B$6*$P$1^2</f>
        <v>18004.939589221216</v>
      </c>
    </row>
    <row r="479" spans="1:14" x14ac:dyDescent="0.25">
      <c r="A479">
        <f t="shared" si="65"/>
        <v>119</v>
      </c>
      <c r="B479">
        <f>MIN((-J478+SQRT(J478^2-4*I478*K478))/2/I478,2*$P$1*VLOOKUP(E478,Gearing!$B$3:$D$7,3,TRUE)+B477)</f>
        <v>18115.956413151169</v>
      </c>
      <c r="C479">
        <f t="shared" si="69"/>
        <v>152.64780487804819</v>
      </c>
      <c r="D479">
        <f t="shared" si="70"/>
        <v>2335.9419267341145</v>
      </c>
      <c r="E479">
        <f>MIN(VLOOKUP(C478+0.01,Gearing!$A$2:$G$7,2,TRUE)+1,5)</f>
        <v>5</v>
      </c>
      <c r="F479">
        <f>Misc!$B$4*Misc!$B$5/Misc!$B$2*VLOOKUP(E479,Gearing!$B$2:$G$7,5,FALSE)</f>
        <v>8966220.9668758679</v>
      </c>
      <c r="G479">
        <f t="shared" si="63"/>
        <v>11.256733434959319</v>
      </c>
      <c r="H479">
        <f t="shared" si="64"/>
        <v>341.46341463414501</v>
      </c>
      <c r="I479">
        <f t="shared" si="66"/>
        <v>0.29700000000000004</v>
      </c>
      <c r="J479">
        <f t="shared" si="67"/>
        <v>-4493.5708324024072</v>
      </c>
      <c r="K479">
        <f t="shared" si="68"/>
        <v>-18088610.633572895</v>
      </c>
      <c r="L479">
        <f t="shared" si="71"/>
        <v>18603.420914086746</v>
      </c>
      <c r="M479">
        <f>2*$P$1*VLOOKUP(E478,Gearing!$B$3:$D$7,3)+B477</f>
        <v>18115.956413151169</v>
      </c>
      <c r="N479">
        <f>2*B478-B477+Misc!$B$6*$P$1^2</f>
        <v>18262.096096072051</v>
      </c>
    </row>
    <row r="480" spans="1:14" x14ac:dyDescent="0.25">
      <c r="A480">
        <f t="shared" si="65"/>
        <v>119.25</v>
      </c>
      <c r="B480">
        <f>MIN((-J479+SQRT(J479^2-4*I479*K479))/2/I479,2*$P$1*VLOOKUP(E479,Gearing!$B$3:$D$7,3,TRUE)+B478)</f>
        <v>18227.116549581122</v>
      </c>
      <c r="C480">
        <f t="shared" si="69"/>
        <v>152.64780487804819</v>
      </c>
      <c r="D480">
        <f t="shared" si="70"/>
        <v>-2335.9419267341145</v>
      </c>
      <c r="E480">
        <f>MIN(VLOOKUP(C479+0.01,Gearing!$A$2:$G$7,2,TRUE)+1,5)</f>
        <v>5</v>
      </c>
      <c r="F480">
        <f>Misc!$B$4*Misc!$B$5/Misc!$B$2*VLOOKUP(E480,Gearing!$B$2:$G$7,5,FALSE)</f>
        <v>8966220.9668758679</v>
      </c>
      <c r="G480">
        <f t="shared" si="63"/>
        <v>11.325805141462062</v>
      </c>
      <c r="H480">
        <f t="shared" si="64"/>
        <v>341.46341463414501</v>
      </c>
      <c r="I480">
        <f t="shared" si="66"/>
        <v>0.29700000000000004</v>
      </c>
      <c r="J480">
        <f t="shared" si="67"/>
        <v>-4472.8781094117967</v>
      </c>
      <c r="K480">
        <f t="shared" si="68"/>
        <v>-20080839.644688267</v>
      </c>
      <c r="L480">
        <f t="shared" si="71"/>
        <v>18433.818100559129</v>
      </c>
      <c r="M480">
        <f>2*$P$1*VLOOKUP(E479,Gearing!$B$3:$D$7,3)+B478</f>
        <v>18227.116549581122</v>
      </c>
      <c r="N480">
        <f>2*B479-B478+Misc!$B$6*$P$1^2</f>
        <v>18081.26349166024</v>
      </c>
    </row>
    <row r="481" spans="1:14" x14ac:dyDescent="0.25">
      <c r="A481">
        <f t="shared" si="65"/>
        <v>119.5</v>
      </c>
      <c r="B481">
        <f>MIN((-J480+SQRT(J480^2-4*I480*K480))/2/I480,2*$P$1*VLOOKUP(E480,Gearing!$B$3:$D$7,3,TRUE)+B479)</f>
        <v>18192.280315590193</v>
      </c>
      <c r="C481">
        <f t="shared" si="69"/>
        <v>152.64780487804819</v>
      </c>
      <c r="D481">
        <f t="shared" si="70"/>
        <v>2335.9419267341145</v>
      </c>
      <c r="E481">
        <f>MIN(VLOOKUP(C480+0.01,Gearing!$A$2:$G$7,2,TRUE)+1,5)</f>
        <v>5</v>
      </c>
      <c r="F481">
        <f>Misc!$B$4*Misc!$B$5/Misc!$B$2*VLOOKUP(E481,Gearing!$B$2:$G$7,5,FALSE)</f>
        <v>8966220.9668758679</v>
      </c>
      <c r="G481">
        <f t="shared" si="63"/>
        <v>11.304158909214062</v>
      </c>
      <c r="H481">
        <f t="shared" si="64"/>
        <v>341.46341463414501</v>
      </c>
      <c r="I481">
        <f t="shared" si="66"/>
        <v>0.29700000000000004</v>
      </c>
      <c r="J481">
        <f t="shared" si="67"/>
        <v>-4538.9072304511883</v>
      </c>
      <c r="K481">
        <f t="shared" si="68"/>
        <v>-17743913.64634696</v>
      </c>
      <c r="L481">
        <f t="shared" si="71"/>
        <v>18679.74481652577</v>
      </c>
      <c r="M481">
        <f>2*$P$1*VLOOKUP(E480,Gearing!$B$3:$D$7,3)+B479</f>
        <v>18192.280315590193</v>
      </c>
      <c r="N481">
        <f>2*B480-B479+Misc!$B$6*$P$1^2</f>
        <v>18338.419998511075</v>
      </c>
    </row>
    <row r="482" spans="1:14" x14ac:dyDescent="0.25">
      <c r="A482">
        <f t="shared" si="65"/>
        <v>119.75</v>
      </c>
      <c r="B482">
        <f>MIN((-J481+SQRT(J481^2-4*I481*K481))/2/I481,2*$P$1*VLOOKUP(E481,Gearing!$B$3:$D$7,3,TRUE)+B480)</f>
        <v>18303.440452020146</v>
      </c>
      <c r="C482">
        <f t="shared" si="69"/>
        <v>152.64780487804819</v>
      </c>
      <c r="D482">
        <f t="shared" si="70"/>
        <v>-2335.9419267341145</v>
      </c>
      <c r="E482">
        <f>MIN(VLOOKUP(C481+0.01,Gearing!$A$2:$G$7,2,TRUE)+1,5)</f>
        <v>5</v>
      </c>
      <c r="F482">
        <f>Misc!$B$4*Misc!$B$5/Misc!$B$2*VLOOKUP(E482,Gearing!$B$2:$G$7,5,FALSE)</f>
        <v>8966220.9668758679</v>
      </c>
      <c r="G482">
        <f t="shared" si="63"/>
        <v>11.373230615716805</v>
      </c>
      <c r="H482">
        <f t="shared" si="64"/>
        <v>341.46341463414501</v>
      </c>
      <c r="I482">
        <f t="shared" si="66"/>
        <v>0.29700000000000004</v>
      </c>
      <c r="J482">
        <f t="shared" si="67"/>
        <v>-4518.214507460576</v>
      </c>
      <c r="K482">
        <f t="shared" si="68"/>
        <v>-19737722.00683308</v>
      </c>
      <c r="L482">
        <f t="shared" si="71"/>
        <v>18510.142002998156</v>
      </c>
      <c r="M482">
        <f>2*$P$1*VLOOKUP(E481,Gearing!$B$3:$D$7,3)+B480</f>
        <v>18303.440452020146</v>
      </c>
      <c r="N482">
        <f>2*B481-B480+Misc!$B$6*$P$1^2</f>
        <v>18157.587394099264</v>
      </c>
    </row>
    <row r="483" spans="1:14" x14ac:dyDescent="0.25">
      <c r="A483">
        <f t="shared" si="65"/>
        <v>120</v>
      </c>
      <c r="B483">
        <f>MIN((-J482+SQRT(J482^2-4*I482*K482))/2/I482,2*$P$1*VLOOKUP(E482,Gearing!$B$3:$D$7,3,TRUE)+B481)</f>
        <v>18268.604218029217</v>
      </c>
      <c r="C483">
        <f t="shared" si="69"/>
        <v>152.64780487804819</v>
      </c>
      <c r="D483">
        <f t="shared" si="70"/>
        <v>2335.9419267341145</v>
      </c>
      <c r="E483">
        <f>MIN(VLOOKUP(C482+0.01,Gearing!$A$2:$G$7,2,TRUE)+1,5)</f>
        <v>5</v>
      </c>
      <c r="F483">
        <f>Misc!$B$4*Misc!$B$5/Misc!$B$2*VLOOKUP(E483,Gearing!$B$2:$G$7,5,FALSE)</f>
        <v>8966220.9668758679</v>
      </c>
      <c r="G483">
        <f t="shared" si="63"/>
        <v>11.351584383468802</v>
      </c>
      <c r="H483">
        <f t="shared" si="64"/>
        <v>341.46341463414501</v>
      </c>
      <c r="I483">
        <f t="shared" si="66"/>
        <v>0.29700000000000004</v>
      </c>
      <c r="J483">
        <f t="shared" si="67"/>
        <v>-4584.2436284999676</v>
      </c>
      <c r="K483">
        <f t="shared" si="68"/>
        <v>-17395756.40829942</v>
      </c>
      <c r="L483">
        <f t="shared" si="71"/>
        <v>18756.068718964791</v>
      </c>
      <c r="M483">
        <f>2*$P$1*VLOOKUP(E482,Gearing!$B$3:$D$7,3)+B481</f>
        <v>18268.604218029217</v>
      </c>
      <c r="N483">
        <f>2*B482-B481+Misc!$B$6*$P$1^2</f>
        <v>18414.743900950099</v>
      </c>
    </row>
    <row r="484" spans="1:14" x14ac:dyDescent="0.25">
      <c r="A484">
        <f t="shared" si="65"/>
        <v>120.25</v>
      </c>
      <c r="B484">
        <f>MIN((-J483+SQRT(J483^2-4*I483*K483))/2/I483,2*$P$1*VLOOKUP(E483,Gearing!$B$3:$D$7,3,TRUE)+B482)</f>
        <v>18379.76435445917</v>
      </c>
      <c r="C484">
        <f t="shared" ref="C484:C547" si="72">(B485-B483)/2/$P$1</f>
        <v>152.64780487804819</v>
      </c>
      <c r="D484">
        <f t="shared" ref="D484:D547" si="73">(B485-2*B484+B483)/$P$1^2</f>
        <v>-2335.9419267341145</v>
      </c>
      <c r="E484">
        <f>MIN(VLOOKUP(C483+0.01,Gearing!$A$2:$G$7,2,TRUE)+1,5)</f>
        <v>5</v>
      </c>
      <c r="F484">
        <f>Misc!$B$4*Misc!$B$5/Misc!$B$2*VLOOKUP(E484,Gearing!$B$2:$G$7,5,FALSE)</f>
        <v>8966220.9668758679</v>
      </c>
      <c r="G484">
        <f t="shared" si="63"/>
        <v>11.420656089971546</v>
      </c>
      <c r="H484">
        <f t="shared" si="64"/>
        <v>341.46341463414501</v>
      </c>
      <c r="I484">
        <f t="shared" ref="I484:I547" si="74">$P$3</f>
        <v>0.29700000000000004</v>
      </c>
      <c r="J484">
        <f t="shared" si="67"/>
        <v>-4563.5509055093571</v>
      </c>
      <c r="K484">
        <f t="shared" si="68"/>
        <v>-19391144.118156273</v>
      </c>
      <c r="L484">
        <f t="shared" si="71"/>
        <v>18586.46590543718</v>
      </c>
      <c r="M484">
        <f>2*$P$1*VLOOKUP(E483,Gearing!$B$3:$D$7,3)+B482</f>
        <v>18379.76435445917</v>
      </c>
      <c r="N484">
        <f>2*B483-B482+Misc!$B$6*$P$1^2</f>
        <v>18233.911296538288</v>
      </c>
    </row>
    <row r="485" spans="1:14" x14ac:dyDescent="0.25">
      <c r="A485">
        <f t="shared" si="65"/>
        <v>120.5</v>
      </c>
      <c r="B485">
        <f>MIN((-J484+SQRT(J484^2-4*I484*K484))/2/I484,2*$P$1*VLOOKUP(E484,Gearing!$B$3:$D$7,3,TRUE)+B483)</f>
        <v>18344.928120468241</v>
      </c>
      <c r="C485">
        <f t="shared" si="72"/>
        <v>152.64780487804819</v>
      </c>
      <c r="D485">
        <f t="shared" si="73"/>
        <v>2335.9419267341145</v>
      </c>
      <c r="E485">
        <f>MIN(VLOOKUP(C484+0.01,Gearing!$A$2:$G$7,2,TRUE)+1,5)</f>
        <v>5</v>
      </c>
      <c r="F485">
        <f>Misc!$B$4*Misc!$B$5/Misc!$B$2*VLOOKUP(E485,Gearing!$B$2:$G$7,5,FALSE)</f>
        <v>8966220.9668758679</v>
      </c>
      <c r="G485">
        <f t="shared" si="63"/>
        <v>11.399009857723545</v>
      </c>
      <c r="H485">
        <f t="shared" si="64"/>
        <v>341.46341463414501</v>
      </c>
      <c r="I485">
        <f t="shared" si="74"/>
        <v>0.29700000000000004</v>
      </c>
      <c r="J485">
        <f t="shared" si="67"/>
        <v>-4629.5800265487487</v>
      </c>
      <c r="K485">
        <f t="shared" si="68"/>
        <v>-17044138.91943026</v>
      </c>
      <c r="L485">
        <f t="shared" si="71"/>
        <v>18832.392621403822</v>
      </c>
      <c r="M485">
        <f>2*$P$1*VLOOKUP(E484,Gearing!$B$3:$D$7,3)+B483</f>
        <v>18344.928120468241</v>
      </c>
      <c r="N485">
        <f>2*B484-B483+Misc!$B$6*$P$1^2</f>
        <v>18491.067803389124</v>
      </c>
    </row>
    <row r="486" spans="1:14" x14ac:dyDescent="0.25">
      <c r="A486">
        <f t="shared" si="65"/>
        <v>120.75</v>
      </c>
      <c r="B486">
        <f>MIN((-J485+SQRT(J485^2-4*I485*K485))/2/I485,2*$P$1*VLOOKUP(E485,Gearing!$B$3:$D$7,3,TRUE)+B484)</f>
        <v>18456.088256898194</v>
      </c>
      <c r="C486">
        <f t="shared" si="72"/>
        <v>152.64780487804819</v>
      </c>
      <c r="D486">
        <f t="shared" si="73"/>
        <v>-2335.9419267341145</v>
      </c>
      <c r="E486">
        <f>MIN(VLOOKUP(C485+0.01,Gearing!$A$2:$G$7,2,TRUE)+1,5)</f>
        <v>5</v>
      </c>
      <c r="F486">
        <f>Misc!$B$4*Misc!$B$5/Misc!$B$2*VLOOKUP(E486,Gearing!$B$2:$G$7,5,FALSE)</f>
        <v>8966220.9668758679</v>
      </c>
      <c r="G486">
        <f t="shared" si="63"/>
        <v>11.46808156422629</v>
      </c>
      <c r="H486">
        <f t="shared" si="64"/>
        <v>341.46341463414501</v>
      </c>
      <c r="I486">
        <f t="shared" si="74"/>
        <v>0.29700000000000004</v>
      </c>
      <c r="J486">
        <f t="shared" si="67"/>
        <v>-4608.8873035581364</v>
      </c>
      <c r="K486">
        <f t="shared" si="68"/>
        <v>-19041105.97865786</v>
      </c>
      <c r="L486">
        <f t="shared" si="71"/>
        <v>18662.789807876208</v>
      </c>
      <c r="M486">
        <f>2*$P$1*VLOOKUP(E485,Gearing!$B$3:$D$7,3)+B484</f>
        <v>18456.088256898194</v>
      </c>
      <c r="N486">
        <f>2*B485-B484+Misc!$B$6*$P$1^2</f>
        <v>18310.235198977312</v>
      </c>
    </row>
    <row r="487" spans="1:14" x14ac:dyDescent="0.25">
      <c r="A487">
        <f t="shared" si="65"/>
        <v>121</v>
      </c>
      <c r="B487">
        <f>MIN((-J486+SQRT(J486^2-4*I486*K486))/2/I486,2*$P$1*VLOOKUP(E486,Gearing!$B$3:$D$7,3,TRUE)+B485)</f>
        <v>18421.252022907265</v>
      </c>
      <c r="C487">
        <f t="shared" si="72"/>
        <v>152.64780487804819</v>
      </c>
      <c r="D487">
        <f t="shared" si="73"/>
        <v>2335.9419267341145</v>
      </c>
      <c r="E487">
        <f>MIN(VLOOKUP(C486+0.01,Gearing!$A$2:$G$7,2,TRUE)+1,5)</f>
        <v>5</v>
      </c>
      <c r="F487">
        <f>Misc!$B$4*Misc!$B$5/Misc!$B$2*VLOOKUP(E487,Gearing!$B$2:$G$7,5,FALSE)</f>
        <v>8966220.9668758679</v>
      </c>
      <c r="G487">
        <f t="shared" si="63"/>
        <v>11.446435331978288</v>
      </c>
      <c r="H487">
        <f t="shared" si="64"/>
        <v>341.46341463414501</v>
      </c>
      <c r="I487">
        <f t="shared" si="74"/>
        <v>0.29700000000000004</v>
      </c>
      <c r="J487">
        <f t="shared" si="67"/>
        <v>-4674.916424597528</v>
      </c>
      <c r="K487">
        <f t="shared" si="68"/>
        <v>-16689061.179739494</v>
      </c>
      <c r="L487">
        <f t="shared" si="71"/>
        <v>18908.716523842842</v>
      </c>
      <c r="M487">
        <f>2*$P$1*VLOOKUP(E486,Gearing!$B$3:$D$7,3)+B485</f>
        <v>18421.252022907265</v>
      </c>
      <c r="N487">
        <f>2*B486-B485+Misc!$B$6*$P$1^2</f>
        <v>18567.391705828148</v>
      </c>
    </row>
    <row r="488" spans="1:14" x14ac:dyDescent="0.25">
      <c r="A488">
        <f t="shared" si="65"/>
        <v>121.25</v>
      </c>
      <c r="B488">
        <f>MIN((-J487+SQRT(J487^2-4*I487*K487))/2/I487,2*$P$1*VLOOKUP(E487,Gearing!$B$3:$D$7,3,TRUE)+B486)</f>
        <v>18532.412159337218</v>
      </c>
      <c r="C488">
        <f t="shared" si="72"/>
        <v>152.64780487804819</v>
      </c>
      <c r="D488">
        <f t="shared" si="73"/>
        <v>-2335.9419267341145</v>
      </c>
      <c r="E488">
        <f>MIN(VLOOKUP(C487+0.01,Gearing!$A$2:$G$7,2,TRUE)+1,5)</f>
        <v>5</v>
      </c>
      <c r="F488">
        <f>Misc!$B$4*Misc!$B$5/Misc!$B$2*VLOOKUP(E488,Gearing!$B$2:$G$7,5,FALSE)</f>
        <v>8966220.9668758679</v>
      </c>
      <c r="G488">
        <f t="shared" si="63"/>
        <v>11.515507038481033</v>
      </c>
      <c r="H488">
        <f t="shared" si="64"/>
        <v>341.46341463414501</v>
      </c>
      <c r="I488">
        <f t="shared" si="74"/>
        <v>0.29700000000000004</v>
      </c>
      <c r="J488">
        <f t="shared" si="67"/>
        <v>-4654.2237016069175</v>
      </c>
      <c r="K488">
        <f t="shared" si="68"/>
        <v>-18687607.588337813</v>
      </c>
      <c r="L488">
        <f t="shared" si="71"/>
        <v>18739.113710315225</v>
      </c>
      <c r="M488">
        <f>2*$P$1*VLOOKUP(E487,Gearing!$B$3:$D$7,3)+B486</f>
        <v>18532.412159337218</v>
      </c>
      <c r="N488">
        <f>2*B487-B486+Misc!$B$6*$P$1^2</f>
        <v>18386.559101416336</v>
      </c>
    </row>
    <row r="489" spans="1:14" x14ac:dyDescent="0.25">
      <c r="A489">
        <f t="shared" si="65"/>
        <v>121.5</v>
      </c>
      <c r="B489">
        <f>MIN((-J488+SQRT(J488^2-4*I488*K488))/2/I488,2*$P$1*VLOOKUP(E488,Gearing!$B$3:$D$7,3,TRUE)+B487)</f>
        <v>18497.575925346289</v>
      </c>
      <c r="C489">
        <f t="shared" si="72"/>
        <v>152.64780487804819</v>
      </c>
      <c r="D489">
        <f t="shared" si="73"/>
        <v>2335.9419267341145</v>
      </c>
      <c r="E489">
        <f>MIN(VLOOKUP(C488+0.01,Gearing!$A$2:$G$7,2,TRUE)+1,5)</f>
        <v>5</v>
      </c>
      <c r="F489">
        <f>Misc!$B$4*Misc!$B$5/Misc!$B$2*VLOOKUP(E489,Gearing!$B$2:$G$7,5,FALSE)</f>
        <v>8966220.9668758679</v>
      </c>
      <c r="G489">
        <f t="shared" si="63"/>
        <v>11.49386080623303</v>
      </c>
      <c r="H489">
        <f t="shared" si="64"/>
        <v>341.46341463414501</v>
      </c>
      <c r="I489">
        <f t="shared" si="74"/>
        <v>0.29700000000000004</v>
      </c>
      <c r="J489">
        <f t="shared" si="67"/>
        <v>-4720.2528226463091</v>
      </c>
      <c r="K489">
        <f t="shared" si="68"/>
        <v>-16330523.189227123</v>
      </c>
      <c r="L489">
        <f t="shared" si="71"/>
        <v>18985.040426281867</v>
      </c>
      <c r="M489">
        <f>2*$P$1*VLOOKUP(E488,Gearing!$B$3:$D$7,3)+B487</f>
        <v>18497.575925346289</v>
      </c>
      <c r="N489">
        <f>2*B488-B487+Misc!$B$6*$P$1^2</f>
        <v>18643.715608267172</v>
      </c>
    </row>
    <row r="490" spans="1:14" x14ac:dyDescent="0.25">
      <c r="A490">
        <f t="shared" si="65"/>
        <v>121.75</v>
      </c>
      <c r="B490">
        <f>MIN((-J489+SQRT(J489^2-4*I489*K489))/2/I489,2*$P$1*VLOOKUP(E489,Gearing!$B$3:$D$7,3,TRUE)+B488)</f>
        <v>18608.736061776242</v>
      </c>
      <c r="C490">
        <f t="shared" si="72"/>
        <v>152.64780487804819</v>
      </c>
      <c r="D490">
        <f t="shared" si="73"/>
        <v>-2335.9419267341145</v>
      </c>
      <c r="E490">
        <f>MIN(VLOOKUP(C489+0.01,Gearing!$A$2:$G$7,2,TRUE)+1,5)</f>
        <v>5</v>
      </c>
      <c r="F490">
        <f>Misc!$B$4*Misc!$B$5/Misc!$B$2*VLOOKUP(E490,Gearing!$B$2:$G$7,5,FALSE)</f>
        <v>8966220.9668758679</v>
      </c>
      <c r="G490">
        <f t="shared" si="63"/>
        <v>11.562932512735776</v>
      </c>
      <c r="H490">
        <f t="shared" si="64"/>
        <v>341.46341463414501</v>
      </c>
      <c r="I490">
        <f t="shared" si="74"/>
        <v>0.29700000000000004</v>
      </c>
      <c r="J490">
        <f t="shared" si="67"/>
        <v>-4699.5600996556968</v>
      </c>
      <c r="K490">
        <f t="shared" si="68"/>
        <v>-18330648.947196174</v>
      </c>
      <c r="L490">
        <f t="shared" si="71"/>
        <v>18815.437612754253</v>
      </c>
      <c r="M490">
        <f>2*$P$1*VLOOKUP(E489,Gearing!$B$3:$D$7,3)+B488</f>
        <v>18608.736061776242</v>
      </c>
      <c r="N490">
        <f>2*B489-B488+Misc!$B$6*$P$1^2</f>
        <v>18462.883003855361</v>
      </c>
    </row>
    <row r="491" spans="1:14" x14ac:dyDescent="0.25">
      <c r="A491">
        <f t="shared" si="65"/>
        <v>122</v>
      </c>
      <c r="B491">
        <f>MIN((-J490+SQRT(J490^2-4*I490*K490))/2/I490,2*$P$1*VLOOKUP(E490,Gearing!$B$3:$D$7,3,TRUE)+B489)</f>
        <v>18573.899827785313</v>
      </c>
      <c r="C491">
        <f t="shared" si="72"/>
        <v>152.64780487804819</v>
      </c>
      <c r="D491">
        <f t="shared" si="73"/>
        <v>2335.9419267341145</v>
      </c>
      <c r="E491">
        <f>MIN(VLOOKUP(C490+0.01,Gearing!$A$2:$G$7,2,TRUE)+1,5)</f>
        <v>5</v>
      </c>
      <c r="F491">
        <f>Misc!$B$4*Misc!$B$5/Misc!$B$2*VLOOKUP(E491,Gearing!$B$2:$G$7,5,FALSE)</f>
        <v>8966220.9668758679</v>
      </c>
      <c r="G491">
        <f t="shared" si="63"/>
        <v>11.541286280487771</v>
      </c>
      <c r="H491">
        <f t="shared" si="64"/>
        <v>341.46341463414501</v>
      </c>
      <c r="I491">
        <f t="shared" si="74"/>
        <v>0.29700000000000004</v>
      </c>
      <c r="J491">
        <f t="shared" si="67"/>
        <v>-4765.5892206950903</v>
      </c>
      <c r="K491">
        <f t="shared" si="68"/>
        <v>-15968524.947893102</v>
      </c>
      <c r="L491">
        <f t="shared" si="71"/>
        <v>19061.364328720891</v>
      </c>
      <c r="M491">
        <f>2*$P$1*VLOOKUP(E490,Gearing!$B$3:$D$7,3)+B489</f>
        <v>18573.899827785313</v>
      </c>
      <c r="N491">
        <f>2*B490-B489+Misc!$B$6*$P$1^2</f>
        <v>18720.039510706196</v>
      </c>
    </row>
    <row r="492" spans="1:14" x14ac:dyDescent="0.25">
      <c r="A492">
        <f t="shared" si="65"/>
        <v>122.25</v>
      </c>
      <c r="B492">
        <f>MIN((-J491+SQRT(J491^2-4*I491*K491))/2/I491,2*$P$1*VLOOKUP(E491,Gearing!$B$3:$D$7,3,TRUE)+B490)</f>
        <v>18685.059964215267</v>
      </c>
      <c r="C492">
        <f t="shared" si="72"/>
        <v>152.64780487804819</v>
      </c>
      <c r="D492">
        <f t="shared" si="73"/>
        <v>-2335.9419267341145</v>
      </c>
      <c r="E492">
        <f>MIN(VLOOKUP(C491+0.01,Gearing!$A$2:$G$7,2,TRUE)+1,5)</f>
        <v>5</v>
      </c>
      <c r="F492">
        <f>Misc!$B$4*Misc!$B$5/Misc!$B$2*VLOOKUP(E492,Gearing!$B$2:$G$7,5,FALSE)</f>
        <v>8966220.9668758679</v>
      </c>
      <c r="G492">
        <f t="shared" si="63"/>
        <v>11.610357986990516</v>
      </c>
      <c r="H492">
        <f t="shared" si="64"/>
        <v>341.46341463414501</v>
      </c>
      <c r="I492">
        <f t="shared" si="74"/>
        <v>0.29700000000000004</v>
      </c>
      <c r="J492">
        <f t="shared" si="67"/>
        <v>-4744.896497704478</v>
      </c>
      <c r="K492">
        <f t="shared" si="68"/>
        <v>-17970230.055232916</v>
      </c>
      <c r="L492">
        <f t="shared" si="71"/>
        <v>18891.761515193277</v>
      </c>
      <c r="M492">
        <f>2*$P$1*VLOOKUP(E491,Gearing!$B$3:$D$7,3)+B490</f>
        <v>18685.059964215267</v>
      </c>
      <c r="N492">
        <f>2*B491-B490+Misc!$B$6*$P$1^2</f>
        <v>18539.206906294385</v>
      </c>
    </row>
    <row r="493" spans="1:14" x14ac:dyDescent="0.25">
      <c r="A493">
        <f t="shared" si="65"/>
        <v>122.5</v>
      </c>
      <c r="B493">
        <f>MIN((-J492+SQRT(J492^2-4*I492*K492))/2/I492,2*$P$1*VLOOKUP(E492,Gearing!$B$3:$D$7,3,TRUE)+B491)</f>
        <v>18650.223730224337</v>
      </c>
      <c r="C493">
        <f t="shared" si="72"/>
        <v>152.64780487804819</v>
      </c>
      <c r="D493">
        <f t="shared" si="73"/>
        <v>2335.9419267341145</v>
      </c>
      <c r="E493">
        <f>MIN(VLOOKUP(C492+0.01,Gearing!$A$2:$G$7,2,TRUE)+1,5)</f>
        <v>5</v>
      </c>
      <c r="F493">
        <f>Misc!$B$4*Misc!$B$5/Misc!$B$2*VLOOKUP(E493,Gearing!$B$2:$G$7,5,FALSE)</f>
        <v>8966220.9668758679</v>
      </c>
      <c r="G493">
        <f t="shared" si="63"/>
        <v>11.588711754742514</v>
      </c>
      <c r="H493">
        <f t="shared" si="64"/>
        <v>341.46341463414501</v>
      </c>
      <c r="I493">
        <f t="shared" si="74"/>
        <v>0.29700000000000004</v>
      </c>
      <c r="J493">
        <f t="shared" si="67"/>
        <v>-4810.9256187438696</v>
      </c>
      <c r="K493">
        <f t="shared" si="68"/>
        <v>-15603066.45573752</v>
      </c>
      <c r="L493">
        <f t="shared" si="71"/>
        <v>19137.688231159918</v>
      </c>
      <c r="M493">
        <f>2*$P$1*VLOOKUP(E492,Gearing!$B$3:$D$7,3)+B491</f>
        <v>18650.223730224337</v>
      </c>
      <c r="N493">
        <f>2*B492-B491+Misc!$B$6*$P$1^2</f>
        <v>18796.36341314522</v>
      </c>
    </row>
    <row r="494" spans="1:14" x14ac:dyDescent="0.25">
      <c r="A494">
        <f t="shared" si="65"/>
        <v>122.75</v>
      </c>
      <c r="B494">
        <f>MIN((-J493+SQRT(J493^2-4*I493*K493))/2/I493,2*$P$1*VLOOKUP(E493,Gearing!$B$3:$D$7,3,TRUE)+B492)</f>
        <v>18761.383866654291</v>
      </c>
      <c r="C494">
        <f t="shared" si="72"/>
        <v>152.64780487804819</v>
      </c>
      <c r="D494">
        <f t="shared" si="73"/>
        <v>-2335.9419267341145</v>
      </c>
      <c r="E494">
        <f>MIN(VLOOKUP(C493+0.01,Gearing!$A$2:$G$7,2,TRUE)+1,5)</f>
        <v>5</v>
      </c>
      <c r="F494">
        <f>Misc!$B$4*Misc!$B$5/Misc!$B$2*VLOOKUP(E494,Gearing!$B$2:$G$7,5,FALSE)</f>
        <v>8966220.9668758679</v>
      </c>
      <c r="G494">
        <f t="shared" si="63"/>
        <v>11.657783461245259</v>
      </c>
      <c r="H494">
        <f t="shared" si="64"/>
        <v>341.46341463414501</v>
      </c>
      <c r="I494">
        <f t="shared" si="74"/>
        <v>0.29700000000000004</v>
      </c>
      <c r="J494">
        <f t="shared" si="67"/>
        <v>-4790.2328957532573</v>
      </c>
      <c r="K494">
        <f t="shared" si="68"/>
        <v>-17606350.912448052</v>
      </c>
      <c r="L494">
        <f t="shared" si="71"/>
        <v>18968.085417632301</v>
      </c>
      <c r="M494">
        <f>2*$P$1*VLOOKUP(E493,Gearing!$B$3:$D$7,3)+B492</f>
        <v>18761.383866654291</v>
      </c>
      <c r="N494">
        <f>2*B493-B492+Misc!$B$6*$P$1^2</f>
        <v>18615.530808733409</v>
      </c>
    </row>
    <row r="495" spans="1:14" x14ac:dyDescent="0.25">
      <c r="A495">
        <f t="shared" si="65"/>
        <v>123</v>
      </c>
      <c r="B495">
        <f>MIN((-J494+SQRT(J494^2-4*I494*K494))/2/I494,2*$P$1*VLOOKUP(E494,Gearing!$B$3:$D$7,3,TRUE)+B493)</f>
        <v>18726.547632663362</v>
      </c>
      <c r="C495">
        <f t="shared" si="72"/>
        <v>152.64780487804819</v>
      </c>
      <c r="D495">
        <f t="shared" si="73"/>
        <v>2335.9419267341145</v>
      </c>
      <c r="E495">
        <f>MIN(VLOOKUP(C494+0.01,Gearing!$A$2:$G$7,2,TRUE)+1,5)</f>
        <v>5</v>
      </c>
      <c r="F495">
        <f>Misc!$B$4*Misc!$B$5/Misc!$B$2*VLOOKUP(E495,Gearing!$B$2:$G$7,5,FALSE)</f>
        <v>8966220.9668758679</v>
      </c>
      <c r="G495">
        <f t="shared" si="63"/>
        <v>11.636137228997258</v>
      </c>
      <c r="H495">
        <f t="shared" si="64"/>
        <v>341.46341463414501</v>
      </c>
      <c r="I495">
        <f t="shared" si="74"/>
        <v>0.29700000000000004</v>
      </c>
      <c r="J495">
        <f t="shared" si="67"/>
        <v>-4856.2620167926507</v>
      </c>
      <c r="K495">
        <f t="shared" si="68"/>
        <v>-15234147.712760303</v>
      </c>
      <c r="L495">
        <f t="shared" si="71"/>
        <v>19214.012133598939</v>
      </c>
      <c r="M495">
        <f>2*$P$1*VLOOKUP(E494,Gearing!$B$3:$D$7,3)+B493</f>
        <v>18726.547632663362</v>
      </c>
      <c r="N495">
        <f>2*B494-B493+Misc!$B$6*$P$1^2</f>
        <v>18872.687315584244</v>
      </c>
    </row>
    <row r="496" spans="1:14" x14ac:dyDescent="0.25">
      <c r="A496">
        <f t="shared" si="65"/>
        <v>123.25</v>
      </c>
      <c r="B496">
        <f>MIN((-J495+SQRT(J495^2-4*I495*K495))/2/I495,2*$P$1*VLOOKUP(E495,Gearing!$B$3:$D$7,3,TRUE)+B494)</f>
        <v>18837.707769093315</v>
      </c>
      <c r="C496">
        <f t="shared" si="72"/>
        <v>152.64780487804819</v>
      </c>
      <c r="D496">
        <f t="shared" si="73"/>
        <v>-2335.9419267341145</v>
      </c>
      <c r="E496">
        <f>MIN(VLOOKUP(C495+0.01,Gearing!$A$2:$G$7,2,TRUE)+1,5)</f>
        <v>5</v>
      </c>
      <c r="F496">
        <f>Misc!$B$4*Misc!$B$5/Misc!$B$2*VLOOKUP(E496,Gearing!$B$2:$G$7,5,FALSE)</f>
        <v>8966220.9668758679</v>
      </c>
      <c r="G496">
        <f t="shared" si="63"/>
        <v>11.705208935500002</v>
      </c>
      <c r="H496">
        <f t="shared" si="64"/>
        <v>341.46341463414501</v>
      </c>
      <c r="I496">
        <f t="shared" si="74"/>
        <v>0.29700000000000004</v>
      </c>
      <c r="J496">
        <f t="shared" si="67"/>
        <v>-4835.5692938020384</v>
      </c>
      <c r="K496">
        <f t="shared" si="68"/>
        <v>-17239011.518841568</v>
      </c>
      <c r="L496">
        <f t="shared" si="71"/>
        <v>19044.409320071329</v>
      </c>
      <c r="M496">
        <f>2*$P$1*VLOOKUP(E495,Gearing!$B$3:$D$7,3)+B494</f>
        <v>18837.707769093315</v>
      </c>
      <c r="N496">
        <f>2*B495-B494+Misc!$B$6*$P$1^2</f>
        <v>18691.854711172433</v>
      </c>
    </row>
    <row r="497" spans="1:14" x14ac:dyDescent="0.25">
      <c r="A497">
        <f t="shared" si="65"/>
        <v>123.5</v>
      </c>
      <c r="B497">
        <f>MIN((-J496+SQRT(J496^2-4*I496*K496))/2/I496,2*$P$1*VLOOKUP(E496,Gearing!$B$3:$D$7,3,TRUE)+B495)</f>
        <v>18802.871535102386</v>
      </c>
      <c r="C497">
        <f t="shared" si="72"/>
        <v>152.64780487804819</v>
      </c>
      <c r="D497">
        <f t="shared" si="73"/>
        <v>2335.9419267341145</v>
      </c>
      <c r="E497">
        <f>MIN(VLOOKUP(C496+0.01,Gearing!$A$2:$G$7,2,TRUE)+1,5)</f>
        <v>5</v>
      </c>
      <c r="F497">
        <f>Misc!$B$4*Misc!$B$5/Misc!$B$2*VLOOKUP(E497,Gearing!$B$2:$G$7,5,FALSE)</f>
        <v>8966220.9668758679</v>
      </c>
      <c r="G497">
        <f t="shared" si="63"/>
        <v>11.683562703251999</v>
      </c>
      <c r="H497">
        <f t="shared" si="64"/>
        <v>341.46341463414501</v>
      </c>
      <c r="I497">
        <f t="shared" si="74"/>
        <v>0.29700000000000004</v>
      </c>
      <c r="J497">
        <f t="shared" si="67"/>
        <v>-4901.59841484143</v>
      </c>
      <c r="K497">
        <f t="shared" si="68"/>
        <v>-14861768.718961481</v>
      </c>
      <c r="L497">
        <f t="shared" si="71"/>
        <v>19290.336036037963</v>
      </c>
      <c r="M497">
        <f>2*$P$1*VLOOKUP(E496,Gearing!$B$3:$D$7,3)+B495</f>
        <v>18802.871535102386</v>
      </c>
      <c r="N497">
        <f>2*B496-B495+Misc!$B$6*$P$1^2</f>
        <v>18949.011218023268</v>
      </c>
    </row>
    <row r="498" spans="1:14" x14ac:dyDescent="0.25">
      <c r="A498">
        <f t="shared" si="65"/>
        <v>123.75</v>
      </c>
      <c r="B498">
        <f>MIN((-J497+SQRT(J497^2-4*I497*K497))/2/I497,2*$P$1*VLOOKUP(E497,Gearing!$B$3:$D$7,3,TRUE)+B496)</f>
        <v>18914.031671532339</v>
      </c>
      <c r="C498">
        <f t="shared" si="72"/>
        <v>152.64780487804819</v>
      </c>
      <c r="D498">
        <f t="shared" si="73"/>
        <v>-2335.9419267341145</v>
      </c>
      <c r="E498">
        <f>MIN(VLOOKUP(C497+0.01,Gearing!$A$2:$G$7,2,TRUE)+1,5)</f>
        <v>5</v>
      </c>
      <c r="F498">
        <f>Misc!$B$4*Misc!$B$5/Misc!$B$2*VLOOKUP(E498,Gearing!$B$2:$G$7,5,FALSE)</f>
        <v>8966220.9668758679</v>
      </c>
      <c r="G498">
        <f t="shared" si="63"/>
        <v>11.752634409754743</v>
      </c>
      <c r="H498">
        <f t="shared" si="64"/>
        <v>341.46341463414501</v>
      </c>
      <c r="I498">
        <f t="shared" si="74"/>
        <v>0.29700000000000004</v>
      </c>
      <c r="J498">
        <f t="shared" si="67"/>
        <v>-4880.9056918508195</v>
      </c>
      <c r="K498">
        <f t="shared" si="68"/>
        <v>-16868211.874413464</v>
      </c>
      <c r="L498">
        <f t="shared" si="71"/>
        <v>19120.733222510346</v>
      </c>
      <c r="M498">
        <f>2*$P$1*VLOOKUP(E497,Gearing!$B$3:$D$7,3)+B496</f>
        <v>18914.031671532339</v>
      </c>
      <c r="N498">
        <f>2*B497-B496+Misc!$B$6*$P$1^2</f>
        <v>18768.178613611457</v>
      </c>
    </row>
    <row r="499" spans="1:14" x14ac:dyDescent="0.25">
      <c r="A499">
        <f t="shared" si="65"/>
        <v>124</v>
      </c>
      <c r="B499">
        <f>MIN((-J498+SQRT(J498^2-4*I498*K498))/2/I498,2*$P$1*VLOOKUP(E498,Gearing!$B$3:$D$7,3,TRUE)+B497)</f>
        <v>18879.19543754141</v>
      </c>
      <c r="C499">
        <f t="shared" si="72"/>
        <v>152.64780487804819</v>
      </c>
      <c r="D499">
        <f t="shared" si="73"/>
        <v>2335.9419267341145</v>
      </c>
      <c r="E499">
        <f>MIN(VLOOKUP(C498+0.01,Gearing!$A$2:$G$7,2,TRUE)+1,5)</f>
        <v>5</v>
      </c>
      <c r="F499">
        <f>Misc!$B$4*Misc!$B$5/Misc!$B$2*VLOOKUP(E499,Gearing!$B$2:$G$7,5,FALSE)</f>
        <v>8966220.9668758679</v>
      </c>
      <c r="G499">
        <f t="shared" si="63"/>
        <v>11.730988177506742</v>
      </c>
      <c r="H499">
        <f t="shared" si="64"/>
        <v>341.46341463414501</v>
      </c>
      <c r="I499">
        <f t="shared" si="74"/>
        <v>0.29700000000000004</v>
      </c>
      <c r="J499">
        <f t="shared" si="67"/>
        <v>-4946.9348128902111</v>
      </c>
      <c r="K499">
        <f t="shared" si="68"/>
        <v>-14485929.474341039</v>
      </c>
      <c r="L499">
        <f t="shared" si="71"/>
        <v>19366.659938476987</v>
      </c>
      <c r="M499">
        <f>2*$P$1*VLOOKUP(E498,Gearing!$B$3:$D$7,3)+B497</f>
        <v>18879.19543754141</v>
      </c>
      <c r="N499">
        <f>2*B498-B497+Misc!$B$6*$P$1^2</f>
        <v>19025.335120462292</v>
      </c>
    </row>
    <row r="500" spans="1:14" x14ac:dyDescent="0.25">
      <c r="A500">
        <f t="shared" si="65"/>
        <v>124.25</v>
      </c>
      <c r="B500">
        <f>MIN((-J499+SQRT(J499^2-4*I499*K499))/2/I499,2*$P$1*VLOOKUP(E499,Gearing!$B$3:$D$7,3,TRUE)+B498)</f>
        <v>18990.355573971363</v>
      </c>
      <c r="C500">
        <f t="shared" si="72"/>
        <v>152.64780487804819</v>
      </c>
      <c r="D500">
        <f t="shared" si="73"/>
        <v>-2335.9419267341145</v>
      </c>
      <c r="E500">
        <f>MIN(VLOOKUP(C499+0.01,Gearing!$A$2:$G$7,2,TRUE)+1,5)</f>
        <v>5</v>
      </c>
      <c r="F500">
        <f>Misc!$B$4*Misc!$B$5/Misc!$B$2*VLOOKUP(E500,Gearing!$B$2:$G$7,5,FALSE)</f>
        <v>8966220.9668758679</v>
      </c>
      <c r="G500">
        <f t="shared" si="63"/>
        <v>11.800059884009487</v>
      </c>
      <c r="H500">
        <f t="shared" si="64"/>
        <v>341.46341463414501</v>
      </c>
      <c r="I500">
        <f t="shared" si="74"/>
        <v>0.29700000000000004</v>
      </c>
      <c r="J500">
        <f t="shared" si="67"/>
        <v>-4926.2420898995988</v>
      </c>
      <c r="K500">
        <f t="shared" si="68"/>
        <v>-16493951.97916377</v>
      </c>
      <c r="L500">
        <f t="shared" si="71"/>
        <v>19197.057124949373</v>
      </c>
      <c r="M500">
        <f>2*$P$1*VLOOKUP(E499,Gearing!$B$3:$D$7,3)+B498</f>
        <v>18990.355573971363</v>
      </c>
      <c r="N500">
        <f>2*B499-B498+Misc!$B$6*$P$1^2</f>
        <v>18844.502516050481</v>
      </c>
    </row>
    <row r="501" spans="1:14" x14ac:dyDescent="0.25">
      <c r="A501">
        <f t="shared" si="65"/>
        <v>124.5</v>
      </c>
      <c r="B501">
        <f>MIN((-J500+SQRT(J500^2-4*I500*K500))/2/I500,2*$P$1*VLOOKUP(E500,Gearing!$B$3:$D$7,3,TRUE)+B499)</f>
        <v>18955.519339980434</v>
      </c>
      <c r="C501">
        <f t="shared" si="72"/>
        <v>152.64780487804819</v>
      </c>
      <c r="D501">
        <f t="shared" si="73"/>
        <v>2335.9419267341145</v>
      </c>
      <c r="E501">
        <f>MIN(VLOOKUP(C500+0.01,Gearing!$A$2:$G$7,2,TRUE)+1,5)</f>
        <v>5</v>
      </c>
      <c r="F501">
        <f>Misc!$B$4*Misc!$B$5/Misc!$B$2*VLOOKUP(E501,Gearing!$B$2:$G$7,5,FALSE)</f>
        <v>8966220.9668758679</v>
      </c>
      <c r="G501">
        <f t="shared" si="63"/>
        <v>11.778413651761484</v>
      </c>
      <c r="H501">
        <f t="shared" si="64"/>
        <v>341.46341463414501</v>
      </c>
      <c r="I501">
        <f t="shared" si="74"/>
        <v>0.29700000000000004</v>
      </c>
      <c r="J501">
        <f t="shared" si="67"/>
        <v>-4992.2712109389904</v>
      </c>
      <c r="K501">
        <f t="shared" si="68"/>
        <v>-14106629.978898991</v>
      </c>
      <c r="L501">
        <f t="shared" si="71"/>
        <v>19442.983840916015</v>
      </c>
      <c r="M501">
        <f>2*$P$1*VLOOKUP(E500,Gearing!$B$3:$D$7,3)+B499</f>
        <v>18955.519339980434</v>
      </c>
      <c r="N501">
        <f>2*B500-B499+Misc!$B$6*$P$1^2</f>
        <v>19101.659022901316</v>
      </c>
    </row>
    <row r="502" spans="1:14" x14ac:dyDescent="0.25">
      <c r="A502">
        <f t="shared" si="65"/>
        <v>124.75</v>
      </c>
      <c r="B502">
        <f>MIN((-J501+SQRT(J501^2-4*I501*K501))/2/I501,2*$P$1*VLOOKUP(E501,Gearing!$B$3:$D$7,3,TRUE)+B500)</f>
        <v>19066.679476410387</v>
      </c>
      <c r="C502">
        <f t="shared" si="72"/>
        <v>152.64780487804819</v>
      </c>
      <c r="D502">
        <f t="shared" si="73"/>
        <v>-2335.9419267341145</v>
      </c>
      <c r="E502">
        <f>MIN(VLOOKUP(C501+0.01,Gearing!$A$2:$G$7,2,TRUE)+1,5)</f>
        <v>5</v>
      </c>
      <c r="F502">
        <f>Misc!$B$4*Misc!$B$5/Misc!$B$2*VLOOKUP(E502,Gearing!$B$2:$G$7,5,FALSE)</f>
        <v>8966220.9668758679</v>
      </c>
      <c r="G502">
        <f t="shared" si="63"/>
        <v>11.84748535826423</v>
      </c>
      <c r="H502">
        <f t="shared" si="64"/>
        <v>341.46341463414501</v>
      </c>
      <c r="I502">
        <f t="shared" si="74"/>
        <v>0.29700000000000004</v>
      </c>
      <c r="J502">
        <f t="shared" si="67"/>
        <v>-4971.5784879483799</v>
      </c>
      <c r="K502">
        <f t="shared" si="68"/>
        <v>-16116231.83309244</v>
      </c>
      <c r="L502">
        <f t="shared" si="71"/>
        <v>19273.381027388397</v>
      </c>
      <c r="M502">
        <f>2*$P$1*VLOOKUP(E501,Gearing!$B$3:$D$7,3)+B500</f>
        <v>19066.679476410387</v>
      </c>
      <c r="N502">
        <f>2*B501-B500+Misc!$B$6*$P$1^2</f>
        <v>18920.826418489505</v>
      </c>
    </row>
    <row r="503" spans="1:14" x14ac:dyDescent="0.25">
      <c r="A503">
        <f t="shared" si="65"/>
        <v>125</v>
      </c>
      <c r="B503">
        <f>MIN((-J502+SQRT(J502^2-4*I502*K502))/2/I502,2*$P$1*VLOOKUP(E502,Gearing!$B$3:$D$7,3,TRUE)+B501)</f>
        <v>19031.843242419458</v>
      </c>
      <c r="C503">
        <f t="shared" si="72"/>
        <v>152.64780487804819</v>
      </c>
      <c r="D503">
        <f t="shared" si="73"/>
        <v>2335.9419267341145</v>
      </c>
      <c r="E503">
        <f>MIN(VLOOKUP(C502+0.01,Gearing!$A$2:$G$7,2,TRUE)+1,5)</f>
        <v>5</v>
      </c>
      <c r="F503">
        <f>Misc!$B$4*Misc!$B$5/Misc!$B$2*VLOOKUP(E503,Gearing!$B$2:$G$7,5,FALSE)</f>
        <v>8966220.9668758679</v>
      </c>
      <c r="G503">
        <f t="shared" si="63"/>
        <v>11.825839126016227</v>
      </c>
      <c r="H503">
        <f t="shared" si="64"/>
        <v>341.46341463414501</v>
      </c>
      <c r="I503">
        <f t="shared" si="74"/>
        <v>0.29700000000000004</v>
      </c>
      <c r="J503">
        <f t="shared" si="67"/>
        <v>-5037.6076089877715</v>
      </c>
      <c r="K503">
        <f t="shared" si="68"/>
        <v>-13723870.232635323</v>
      </c>
      <c r="L503">
        <f t="shared" si="71"/>
        <v>19519.307743355032</v>
      </c>
      <c r="M503">
        <f>2*$P$1*VLOOKUP(E502,Gearing!$B$3:$D$7,3)+B501</f>
        <v>19031.843242419458</v>
      </c>
      <c r="N503">
        <f>2*B502-B501+Misc!$B$6*$P$1^2</f>
        <v>19177.98292534034</v>
      </c>
    </row>
    <row r="504" spans="1:14" x14ac:dyDescent="0.25">
      <c r="A504">
        <f t="shared" si="65"/>
        <v>125.25</v>
      </c>
      <c r="B504">
        <f>MIN((-J503+SQRT(J503^2-4*I503*K503))/2/I503,2*$P$1*VLOOKUP(E503,Gearing!$B$3:$D$7,3,TRUE)+B502)</f>
        <v>19143.003378849411</v>
      </c>
      <c r="C504">
        <f t="shared" si="72"/>
        <v>152.64780487804819</v>
      </c>
      <c r="D504">
        <f t="shared" si="73"/>
        <v>-2335.9419267341145</v>
      </c>
      <c r="E504">
        <f>MIN(VLOOKUP(C503+0.01,Gearing!$A$2:$G$7,2,TRUE)+1,5)</f>
        <v>5</v>
      </c>
      <c r="F504">
        <f>Misc!$B$4*Misc!$B$5/Misc!$B$2*VLOOKUP(E504,Gearing!$B$2:$G$7,5,FALSE)</f>
        <v>8966220.9668758679</v>
      </c>
      <c r="G504">
        <f t="shared" si="63"/>
        <v>11.894910832518972</v>
      </c>
      <c r="H504">
        <f t="shared" si="64"/>
        <v>341.46341463414501</v>
      </c>
      <c r="I504">
        <f t="shared" si="74"/>
        <v>0.29700000000000004</v>
      </c>
      <c r="J504">
        <f t="shared" si="67"/>
        <v>-5016.9148859971592</v>
      </c>
      <c r="K504">
        <f t="shared" si="68"/>
        <v>-15735051.43619952</v>
      </c>
      <c r="L504">
        <f t="shared" si="71"/>
        <v>19349.704929827425</v>
      </c>
      <c r="M504">
        <f>2*$P$1*VLOOKUP(E503,Gearing!$B$3:$D$7,3)+B502</f>
        <v>19143.003378849411</v>
      </c>
      <c r="N504">
        <f>2*B503-B502+Misc!$B$6*$P$1^2</f>
        <v>18997.150320928529</v>
      </c>
    </row>
    <row r="505" spans="1:14" x14ac:dyDescent="0.25">
      <c r="A505">
        <f t="shared" si="65"/>
        <v>125.5</v>
      </c>
      <c r="B505">
        <f>MIN((-J504+SQRT(J504^2-4*I504*K504))/2/I504,2*$P$1*VLOOKUP(E504,Gearing!$B$3:$D$7,3,TRUE)+B503)</f>
        <v>19108.167144858482</v>
      </c>
      <c r="C505">
        <f t="shared" si="72"/>
        <v>152.64780487804819</v>
      </c>
      <c r="D505">
        <f t="shared" si="73"/>
        <v>2335.9419267341145</v>
      </c>
      <c r="E505">
        <f>MIN(VLOOKUP(C504+0.01,Gearing!$A$2:$G$7,2,TRUE)+1,5)</f>
        <v>5</v>
      </c>
      <c r="F505">
        <f>Misc!$B$4*Misc!$B$5/Misc!$B$2*VLOOKUP(E505,Gearing!$B$2:$G$7,5,FALSE)</f>
        <v>8966220.9668758679</v>
      </c>
      <c r="G505">
        <f t="shared" si="63"/>
        <v>11.873264600270968</v>
      </c>
      <c r="H505">
        <f t="shared" si="64"/>
        <v>341.46341463414501</v>
      </c>
      <c r="I505">
        <f t="shared" si="74"/>
        <v>0.29700000000000004</v>
      </c>
      <c r="J505">
        <f t="shared" si="67"/>
        <v>-5082.9440070365526</v>
      </c>
      <c r="K505">
        <f t="shared" si="68"/>
        <v>-13337650.23555005</v>
      </c>
      <c r="L505">
        <f t="shared" si="71"/>
        <v>19595.631645794059</v>
      </c>
      <c r="M505">
        <f>2*$P$1*VLOOKUP(E504,Gearing!$B$3:$D$7,3)+B503</f>
        <v>19108.167144858482</v>
      </c>
      <c r="N505">
        <f>2*B504-B503+Misc!$B$6*$P$1^2</f>
        <v>19254.306827779365</v>
      </c>
    </row>
    <row r="506" spans="1:14" x14ac:dyDescent="0.25">
      <c r="A506">
        <f t="shared" si="65"/>
        <v>125.75</v>
      </c>
      <c r="B506">
        <f>MIN((-J505+SQRT(J505^2-4*I505*K505))/2/I505,2*$P$1*VLOOKUP(E505,Gearing!$B$3:$D$7,3,TRUE)+B504)</f>
        <v>19219.327281288435</v>
      </c>
      <c r="C506">
        <f t="shared" si="72"/>
        <v>152.64780487804819</v>
      </c>
      <c r="D506">
        <f t="shared" si="73"/>
        <v>-2335.9419267341145</v>
      </c>
      <c r="E506">
        <f>MIN(VLOOKUP(C505+0.01,Gearing!$A$2:$G$7,2,TRUE)+1,5)</f>
        <v>5</v>
      </c>
      <c r="F506">
        <f>Misc!$B$4*Misc!$B$5/Misc!$B$2*VLOOKUP(E506,Gearing!$B$2:$G$7,5,FALSE)</f>
        <v>8966220.9668758679</v>
      </c>
      <c r="G506">
        <f t="shared" si="63"/>
        <v>11.942336306773713</v>
      </c>
      <c r="H506">
        <f t="shared" si="64"/>
        <v>341.46341463414501</v>
      </c>
      <c r="I506">
        <f t="shared" si="74"/>
        <v>0.29700000000000004</v>
      </c>
      <c r="J506">
        <f t="shared" si="67"/>
        <v>-5062.2512840459403</v>
      </c>
      <c r="K506">
        <f t="shared" si="68"/>
        <v>-15350410.788484979</v>
      </c>
      <c r="L506">
        <f t="shared" si="71"/>
        <v>19426.028832266449</v>
      </c>
      <c r="M506">
        <f>2*$P$1*VLOOKUP(E505,Gearing!$B$3:$D$7,3)+B504</f>
        <v>19219.327281288435</v>
      </c>
      <c r="N506">
        <f>2*B505-B504+Misc!$B$6*$P$1^2</f>
        <v>19073.474223367553</v>
      </c>
    </row>
    <row r="507" spans="1:14" x14ac:dyDescent="0.25">
      <c r="A507">
        <f t="shared" si="65"/>
        <v>126</v>
      </c>
      <c r="B507">
        <f>MIN((-J506+SQRT(J506^2-4*I506*K506))/2/I506,2*$P$1*VLOOKUP(E506,Gearing!$B$3:$D$7,3,TRUE)+B505)</f>
        <v>19184.491047297506</v>
      </c>
      <c r="C507">
        <f t="shared" si="72"/>
        <v>152.64780487804819</v>
      </c>
      <c r="D507">
        <f t="shared" si="73"/>
        <v>2335.9419267341145</v>
      </c>
      <c r="E507">
        <f>MIN(VLOOKUP(C506+0.01,Gearing!$A$2:$G$7,2,TRUE)+1,5)</f>
        <v>5</v>
      </c>
      <c r="F507">
        <f>Misc!$B$4*Misc!$B$5/Misc!$B$2*VLOOKUP(E507,Gearing!$B$2:$G$7,5,FALSE)</f>
        <v>8966220.9668758679</v>
      </c>
      <c r="G507">
        <f t="shared" si="63"/>
        <v>11.920690074525711</v>
      </c>
      <c r="H507">
        <f t="shared" si="64"/>
        <v>341.46341463414501</v>
      </c>
      <c r="I507">
        <f t="shared" si="74"/>
        <v>0.29700000000000004</v>
      </c>
      <c r="J507">
        <f t="shared" si="67"/>
        <v>-5128.2804050853319</v>
      </c>
      <c r="K507">
        <f t="shared" si="68"/>
        <v>-12947969.987643171</v>
      </c>
      <c r="L507">
        <f t="shared" si="71"/>
        <v>19671.955548233083</v>
      </c>
      <c r="M507">
        <f>2*$P$1*VLOOKUP(E506,Gearing!$B$3:$D$7,3)+B505</f>
        <v>19184.491047297506</v>
      </c>
      <c r="N507">
        <f>2*B506-B505+Misc!$B$6*$P$1^2</f>
        <v>19330.630730218389</v>
      </c>
    </row>
    <row r="508" spans="1:14" x14ac:dyDescent="0.25">
      <c r="A508">
        <f t="shared" si="65"/>
        <v>126.25</v>
      </c>
      <c r="B508">
        <f>MIN((-J507+SQRT(J507^2-4*I507*K507))/2/I507,2*$P$1*VLOOKUP(E507,Gearing!$B$3:$D$7,3,TRUE)+B506)</f>
        <v>19295.651183727459</v>
      </c>
      <c r="C508">
        <f t="shared" si="72"/>
        <v>152.64780487804819</v>
      </c>
      <c r="D508">
        <f t="shared" si="73"/>
        <v>-2335.9419267341145</v>
      </c>
      <c r="E508">
        <f>MIN(VLOOKUP(C507+0.01,Gearing!$A$2:$G$7,2,TRUE)+1,5)</f>
        <v>5</v>
      </c>
      <c r="F508">
        <f>Misc!$B$4*Misc!$B$5/Misc!$B$2*VLOOKUP(E508,Gearing!$B$2:$G$7,5,FALSE)</f>
        <v>8966220.9668758679</v>
      </c>
      <c r="G508">
        <f t="shared" si="63"/>
        <v>11.989761781028456</v>
      </c>
      <c r="H508">
        <f t="shared" si="64"/>
        <v>341.46341463414501</v>
      </c>
      <c r="I508">
        <f t="shared" si="74"/>
        <v>0.29700000000000004</v>
      </c>
      <c r="J508">
        <f t="shared" si="67"/>
        <v>-5107.5876820947196</v>
      </c>
      <c r="K508">
        <f t="shared" si="68"/>
        <v>-14962309.889948834</v>
      </c>
      <c r="L508">
        <f t="shared" si="71"/>
        <v>19502.35273470547</v>
      </c>
      <c r="M508">
        <f>2*$P$1*VLOOKUP(E507,Gearing!$B$3:$D$7,3)+B506</f>
        <v>19295.651183727459</v>
      </c>
      <c r="N508">
        <f>2*B507-B506+Misc!$B$6*$P$1^2</f>
        <v>19149.798125806577</v>
      </c>
    </row>
    <row r="509" spans="1:14" x14ac:dyDescent="0.25">
      <c r="A509">
        <f t="shared" si="65"/>
        <v>126.5</v>
      </c>
      <c r="B509">
        <f>MIN((-J508+SQRT(J508^2-4*I508*K508))/2/I508,2*$P$1*VLOOKUP(E508,Gearing!$B$3:$D$7,3,TRUE)+B507)</f>
        <v>19260.81494973653</v>
      </c>
      <c r="C509">
        <f t="shared" si="72"/>
        <v>152.64780487804819</v>
      </c>
      <c r="D509">
        <f t="shared" si="73"/>
        <v>2335.9419267341145</v>
      </c>
      <c r="E509">
        <f>MIN(VLOOKUP(C508+0.01,Gearing!$A$2:$G$7,2,TRUE)+1,5)</f>
        <v>5</v>
      </c>
      <c r="F509">
        <f>Misc!$B$4*Misc!$B$5/Misc!$B$2*VLOOKUP(E509,Gearing!$B$2:$G$7,5,FALSE)</f>
        <v>8966220.9668758679</v>
      </c>
      <c r="G509">
        <f t="shared" si="63"/>
        <v>11.968115548780455</v>
      </c>
      <c r="H509">
        <f t="shared" si="64"/>
        <v>341.46341463414501</v>
      </c>
      <c r="I509">
        <f t="shared" si="74"/>
        <v>0.29700000000000004</v>
      </c>
      <c r="J509">
        <f t="shared" si="67"/>
        <v>-5173.6168031341131</v>
      </c>
      <c r="K509">
        <f t="shared" si="68"/>
        <v>-12554829.488914672</v>
      </c>
      <c r="L509">
        <f t="shared" si="71"/>
        <v>19748.279450672107</v>
      </c>
      <c r="M509">
        <f>2*$P$1*VLOOKUP(E508,Gearing!$B$3:$D$7,3)+B507</f>
        <v>19260.81494973653</v>
      </c>
      <c r="N509">
        <f>2*B508-B507+Misc!$B$6*$P$1^2</f>
        <v>19406.954632657413</v>
      </c>
    </row>
    <row r="510" spans="1:14" x14ac:dyDescent="0.25">
      <c r="A510">
        <f t="shared" si="65"/>
        <v>126.75</v>
      </c>
      <c r="B510">
        <f>MIN((-J509+SQRT(J509^2-4*I509*K509))/2/I509,2*$P$1*VLOOKUP(E509,Gearing!$B$3:$D$7,3,TRUE)+B508)</f>
        <v>19371.975086166483</v>
      </c>
      <c r="C510">
        <f t="shared" si="72"/>
        <v>152.64780487804819</v>
      </c>
      <c r="D510">
        <f t="shared" si="73"/>
        <v>-2335.9419267341145</v>
      </c>
      <c r="E510">
        <f>MIN(VLOOKUP(C509+0.01,Gearing!$A$2:$G$7,2,TRUE)+1,5)</f>
        <v>5</v>
      </c>
      <c r="F510">
        <f>Misc!$B$4*Misc!$B$5/Misc!$B$2*VLOOKUP(E510,Gearing!$B$2:$G$7,5,FALSE)</f>
        <v>8966220.9668758679</v>
      </c>
      <c r="G510">
        <f t="shared" si="63"/>
        <v>12.037187255283198</v>
      </c>
      <c r="H510">
        <f t="shared" si="64"/>
        <v>341.46341463414501</v>
      </c>
      <c r="I510">
        <f t="shared" si="74"/>
        <v>0.29700000000000004</v>
      </c>
      <c r="J510">
        <f t="shared" si="67"/>
        <v>-5152.9240801435008</v>
      </c>
      <c r="K510">
        <f t="shared" si="68"/>
        <v>-14570748.740591053</v>
      </c>
      <c r="L510">
        <f t="shared" si="71"/>
        <v>19578.676637144497</v>
      </c>
      <c r="M510">
        <f>2*$P$1*VLOOKUP(E509,Gearing!$B$3:$D$7,3)+B508</f>
        <v>19371.975086166483</v>
      </c>
      <c r="N510">
        <f>2*B509-B508+Misc!$B$6*$P$1^2</f>
        <v>19226.122028245602</v>
      </c>
    </row>
    <row r="511" spans="1:14" x14ac:dyDescent="0.25">
      <c r="A511">
        <f t="shared" si="65"/>
        <v>127</v>
      </c>
      <c r="B511">
        <f>MIN((-J510+SQRT(J510^2-4*I510*K510))/2/I510,2*$P$1*VLOOKUP(E510,Gearing!$B$3:$D$7,3,TRUE)+B509)</f>
        <v>19337.138852175554</v>
      </c>
      <c r="C511">
        <f t="shared" si="72"/>
        <v>152.64780487804819</v>
      </c>
      <c r="D511">
        <f t="shared" si="73"/>
        <v>2335.9419267341145</v>
      </c>
      <c r="E511">
        <f>MIN(VLOOKUP(C510+0.01,Gearing!$A$2:$G$7,2,TRUE)+1,5)</f>
        <v>5</v>
      </c>
      <c r="F511">
        <f>Misc!$B$4*Misc!$B$5/Misc!$B$2*VLOOKUP(E511,Gearing!$B$2:$G$7,5,FALSE)</f>
        <v>8966220.9668758679</v>
      </c>
      <c r="G511">
        <f t="shared" si="63"/>
        <v>12.015541023035196</v>
      </c>
      <c r="H511">
        <f t="shared" si="64"/>
        <v>341.46341463414501</v>
      </c>
      <c r="I511">
        <f t="shared" si="74"/>
        <v>0.29700000000000004</v>
      </c>
      <c r="J511">
        <f t="shared" si="67"/>
        <v>-5218.9532011828924</v>
      </c>
      <c r="K511">
        <f t="shared" si="68"/>
        <v>-12158228.739364553</v>
      </c>
      <c r="L511">
        <f t="shared" si="71"/>
        <v>19824.603353111128</v>
      </c>
      <c r="M511">
        <f>2*$P$1*VLOOKUP(E510,Gearing!$B$3:$D$7,3)+B509</f>
        <v>19337.138852175554</v>
      </c>
      <c r="N511">
        <f>2*B510-B509+Misc!$B$6*$P$1^2</f>
        <v>19483.278535096437</v>
      </c>
    </row>
    <row r="512" spans="1:14" x14ac:dyDescent="0.25">
      <c r="A512">
        <f t="shared" si="65"/>
        <v>127.25</v>
      </c>
      <c r="B512">
        <f>MIN((-J511+SQRT(J511^2-4*I511*K511))/2/I511,2*$P$1*VLOOKUP(E511,Gearing!$B$3:$D$7,3,TRUE)+B510)</f>
        <v>19448.298988605507</v>
      </c>
      <c r="C512">
        <f t="shared" si="72"/>
        <v>152.64780487804819</v>
      </c>
      <c r="D512">
        <f t="shared" si="73"/>
        <v>-2335.9419267341145</v>
      </c>
      <c r="E512">
        <f>MIN(VLOOKUP(C511+0.01,Gearing!$A$2:$G$7,2,TRUE)+1,5)</f>
        <v>5</v>
      </c>
      <c r="F512">
        <f>Misc!$B$4*Misc!$B$5/Misc!$B$2*VLOOKUP(E512,Gearing!$B$2:$G$7,5,FALSE)</f>
        <v>8966220.9668758679</v>
      </c>
      <c r="G512">
        <f t="shared" si="63"/>
        <v>12.084612729537939</v>
      </c>
      <c r="H512">
        <f t="shared" si="64"/>
        <v>341.46341463414501</v>
      </c>
      <c r="I512">
        <f t="shared" si="74"/>
        <v>0.29700000000000004</v>
      </c>
      <c r="J512">
        <f t="shared" si="67"/>
        <v>-5198.2604781922801</v>
      </c>
      <c r="K512">
        <f t="shared" si="68"/>
        <v>-14175727.340411697</v>
      </c>
      <c r="L512">
        <f t="shared" si="71"/>
        <v>19655.000539583514</v>
      </c>
      <c r="M512">
        <f>2*$P$1*VLOOKUP(E511,Gearing!$B$3:$D$7,3)+B510</f>
        <v>19448.298988605507</v>
      </c>
      <c r="N512">
        <f>2*B511-B510+Misc!$B$6*$P$1^2</f>
        <v>19302.445930684626</v>
      </c>
    </row>
    <row r="513" spans="1:14" x14ac:dyDescent="0.25">
      <c r="A513">
        <f t="shared" si="65"/>
        <v>127.5</v>
      </c>
      <c r="B513">
        <f>MIN((-J512+SQRT(J512^2-4*I512*K512))/2/I512,2*$P$1*VLOOKUP(E512,Gearing!$B$3:$D$7,3,TRUE)+B511)</f>
        <v>19413.462754614578</v>
      </c>
      <c r="C513">
        <f t="shared" si="72"/>
        <v>152.64780487804819</v>
      </c>
      <c r="D513">
        <f t="shared" si="73"/>
        <v>2335.9419267341145</v>
      </c>
      <c r="E513">
        <f>MIN(VLOOKUP(C512+0.01,Gearing!$A$2:$G$7,2,TRUE)+1,5)</f>
        <v>5</v>
      </c>
      <c r="F513">
        <f>Misc!$B$4*Misc!$B$5/Misc!$B$2*VLOOKUP(E513,Gearing!$B$2:$G$7,5,FALSE)</f>
        <v>8966220.9668758679</v>
      </c>
      <c r="G513">
        <f t="shared" si="63"/>
        <v>12.062966497289938</v>
      </c>
      <c r="H513">
        <f t="shared" si="64"/>
        <v>341.46341463414501</v>
      </c>
      <c r="I513">
        <f t="shared" si="74"/>
        <v>0.29700000000000004</v>
      </c>
      <c r="J513">
        <f t="shared" si="67"/>
        <v>-5264.2895992316735</v>
      </c>
      <c r="K513">
        <f t="shared" si="68"/>
        <v>-11758167.738992829</v>
      </c>
      <c r="L513">
        <f t="shared" si="71"/>
        <v>19900.927255550156</v>
      </c>
      <c r="M513">
        <f>2*$P$1*VLOOKUP(E512,Gearing!$B$3:$D$7,3)+B511</f>
        <v>19413.462754614578</v>
      </c>
      <c r="N513">
        <f>2*B512-B511+Misc!$B$6*$P$1^2</f>
        <v>19559.602437535461</v>
      </c>
    </row>
    <row r="514" spans="1:14" x14ac:dyDescent="0.25">
      <c r="A514">
        <f t="shared" si="65"/>
        <v>127.75</v>
      </c>
      <c r="B514">
        <f>MIN((-J513+SQRT(J513^2-4*I513*K513))/2/I513,2*$P$1*VLOOKUP(E513,Gearing!$B$3:$D$7,3,TRUE)+B512)</f>
        <v>19524.622891044532</v>
      </c>
      <c r="C514">
        <f t="shared" si="72"/>
        <v>152.64780487804819</v>
      </c>
      <c r="D514">
        <f t="shared" si="73"/>
        <v>-2335.9419267341145</v>
      </c>
      <c r="E514">
        <f>MIN(VLOOKUP(C513+0.01,Gearing!$A$2:$G$7,2,TRUE)+1,5)</f>
        <v>5</v>
      </c>
      <c r="F514">
        <f>Misc!$B$4*Misc!$B$5/Misc!$B$2*VLOOKUP(E514,Gearing!$B$2:$G$7,5,FALSE)</f>
        <v>8966220.9668758679</v>
      </c>
      <c r="G514">
        <f t="shared" si="63"/>
        <v>12.132038203792682</v>
      </c>
      <c r="H514">
        <f t="shared" si="64"/>
        <v>341.46341463414501</v>
      </c>
      <c r="I514">
        <f t="shared" si="74"/>
        <v>0.29700000000000004</v>
      </c>
      <c r="J514">
        <f t="shared" si="67"/>
        <v>-5243.5968762410612</v>
      </c>
      <c r="K514">
        <f t="shared" si="68"/>
        <v>-13777245.68941069</v>
      </c>
      <c r="L514">
        <f t="shared" si="71"/>
        <v>19731.324442022546</v>
      </c>
      <c r="M514">
        <f>2*$P$1*VLOOKUP(E513,Gearing!$B$3:$D$7,3)+B512</f>
        <v>19524.622891044532</v>
      </c>
      <c r="N514">
        <f>2*B513-B512+Misc!$B$6*$P$1^2</f>
        <v>19378.76983312365</v>
      </c>
    </row>
    <row r="515" spans="1:14" x14ac:dyDescent="0.25">
      <c r="A515">
        <f t="shared" si="65"/>
        <v>128</v>
      </c>
      <c r="B515">
        <f>MIN((-J514+SQRT(J514^2-4*I514*K514))/2/I514,2*$P$1*VLOOKUP(E514,Gearing!$B$3:$D$7,3,TRUE)+B513)</f>
        <v>19489.786657053603</v>
      </c>
      <c r="C515">
        <f t="shared" si="72"/>
        <v>152.64780487804819</v>
      </c>
      <c r="D515">
        <f t="shared" si="73"/>
        <v>2335.9419267341145</v>
      </c>
      <c r="E515">
        <f>MIN(VLOOKUP(C514+0.01,Gearing!$A$2:$G$7,2,TRUE)+1,5)</f>
        <v>5</v>
      </c>
      <c r="F515">
        <f>Misc!$B$4*Misc!$B$5/Misc!$B$2*VLOOKUP(E515,Gearing!$B$2:$G$7,5,FALSE)</f>
        <v>8966220.9668758679</v>
      </c>
      <c r="G515">
        <f t="shared" ref="G515:G578" si="75">CONVERT(B515,$B$1,$G$1)</f>
        <v>12.110391971544681</v>
      </c>
      <c r="H515">
        <f t="shared" ref="H515:H578" si="76">CONVERT(C515,$C$1,$H$1)</f>
        <v>341.46341463414501</v>
      </c>
      <c r="I515">
        <f t="shared" si="74"/>
        <v>0.29700000000000004</v>
      </c>
      <c r="J515">
        <f t="shared" si="67"/>
        <v>-5309.6259972804528</v>
      </c>
      <c r="K515">
        <f t="shared" si="68"/>
        <v>-11354646.487799499</v>
      </c>
      <c r="L515">
        <f t="shared" si="71"/>
        <v>19977.25115798918</v>
      </c>
      <c r="M515">
        <f>2*$P$1*VLOOKUP(E514,Gearing!$B$3:$D$7,3)+B513</f>
        <v>19489.786657053603</v>
      </c>
      <c r="N515">
        <f>2*B514-B513+Misc!$B$6*$P$1^2</f>
        <v>19635.926339974485</v>
      </c>
    </row>
    <row r="516" spans="1:14" x14ac:dyDescent="0.25">
      <c r="A516">
        <f t="shared" ref="A516:A579" si="77">A515+$P$1</f>
        <v>128.25</v>
      </c>
      <c r="B516">
        <f>MIN((-J515+SQRT(J515^2-4*I515*K515))/2/I515,2*$P$1*VLOOKUP(E515,Gearing!$B$3:$D$7,3,TRUE)+B514)</f>
        <v>19600.946793483556</v>
      </c>
      <c r="C516">
        <f t="shared" si="72"/>
        <v>152.64780487804819</v>
      </c>
      <c r="D516">
        <f t="shared" si="73"/>
        <v>-2335.9419267341145</v>
      </c>
      <c r="E516">
        <f>MIN(VLOOKUP(C515+0.01,Gearing!$A$2:$G$7,2,TRUE)+1,5)</f>
        <v>5</v>
      </c>
      <c r="F516">
        <f>Misc!$B$4*Misc!$B$5/Misc!$B$2*VLOOKUP(E516,Gearing!$B$2:$G$7,5,FALSE)</f>
        <v>8966220.9668758679</v>
      </c>
      <c r="G516">
        <f t="shared" si="75"/>
        <v>12.179463678047426</v>
      </c>
      <c r="H516">
        <f t="shared" si="76"/>
        <v>341.46341463414501</v>
      </c>
      <c r="I516">
        <f t="shared" si="74"/>
        <v>0.29700000000000004</v>
      </c>
      <c r="J516">
        <f t="shared" ref="J516:J579" si="78">(4*$P$2-2*$P$3*B515)</f>
        <v>-5288.9332742898423</v>
      </c>
      <c r="K516">
        <f t="shared" ref="K516:K579" si="79">4*$P$2*(B515-2*B516)+$P$3*B515*B515-4*F516*$P$1*$P$1</f>
        <v>-13375303.787588093</v>
      </c>
      <c r="L516">
        <f t="shared" si="71"/>
        <v>19807.648344461562</v>
      </c>
      <c r="M516">
        <f>2*$P$1*VLOOKUP(E515,Gearing!$B$3:$D$7,3)+B514</f>
        <v>19600.946793483556</v>
      </c>
      <c r="N516">
        <f>2*B515-B514+Misc!$B$6*$P$1^2</f>
        <v>19455.093735562674</v>
      </c>
    </row>
    <row r="517" spans="1:14" x14ac:dyDescent="0.25">
      <c r="A517">
        <f t="shared" si="77"/>
        <v>128.5</v>
      </c>
      <c r="B517">
        <f>MIN((-J516+SQRT(J516^2-4*I516*K516))/2/I516,2*$P$1*VLOOKUP(E516,Gearing!$B$3:$D$7,3,TRUE)+B515)</f>
        <v>19566.110559492627</v>
      </c>
      <c r="C517">
        <f t="shared" si="72"/>
        <v>152.64780487804819</v>
      </c>
      <c r="D517">
        <f t="shared" si="73"/>
        <v>2335.9419267341145</v>
      </c>
      <c r="E517">
        <f>MIN(VLOOKUP(C516+0.01,Gearing!$A$2:$G$7,2,TRUE)+1,5)</f>
        <v>5</v>
      </c>
      <c r="F517">
        <f>Misc!$B$4*Misc!$B$5/Misc!$B$2*VLOOKUP(E517,Gearing!$B$2:$G$7,5,FALSE)</f>
        <v>8966220.9668758679</v>
      </c>
      <c r="G517">
        <f t="shared" si="75"/>
        <v>12.157817445799424</v>
      </c>
      <c r="H517">
        <f t="shared" si="76"/>
        <v>341.46341463414501</v>
      </c>
      <c r="I517">
        <f t="shared" si="74"/>
        <v>0.29700000000000004</v>
      </c>
      <c r="J517">
        <f t="shared" si="78"/>
        <v>-5354.9623953292339</v>
      </c>
      <c r="K517">
        <f t="shared" si="79"/>
        <v>-10947664.985784564</v>
      </c>
      <c r="L517">
        <f t="shared" si="71"/>
        <v>20053.575060428204</v>
      </c>
      <c r="M517">
        <f>2*$P$1*VLOOKUP(E516,Gearing!$B$3:$D$7,3)+B515</f>
        <v>19566.110559492627</v>
      </c>
      <c r="N517">
        <f>2*B516-B515+Misc!$B$6*$P$1^2</f>
        <v>19712.250242413509</v>
      </c>
    </row>
    <row r="518" spans="1:14" x14ac:dyDescent="0.25">
      <c r="A518">
        <f t="shared" si="77"/>
        <v>128.75</v>
      </c>
      <c r="B518">
        <f>MIN((-J517+SQRT(J517^2-4*I517*K517))/2/I517,2*$P$1*VLOOKUP(E517,Gearing!$B$3:$D$7,3,TRUE)+B516)</f>
        <v>19677.27069592258</v>
      </c>
      <c r="C518">
        <f t="shared" si="72"/>
        <v>152.64780487804819</v>
      </c>
      <c r="D518">
        <f t="shared" si="73"/>
        <v>-2335.9419267341145</v>
      </c>
      <c r="E518">
        <f>MIN(VLOOKUP(C517+0.01,Gearing!$A$2:$G$7,2,TRUE)+1,5)</f>
        <v>5</v>
      </c>
      <c r="F518">
        <f>Misc!$B$4*Misc!$B$5/Misc!$B$2*VLOOKUP(E518,Gearing!$B$2:$G$7,5,FALSE)</f>
        <v>8966220.9668758679</v>
      </c>
      <c r="G518">
        <f t="shared" si="75"/>
        <v>12.226889152302169</v>
      </c>
      <c r="H518">
        <f t="shared" si="76"/>
        <v>341.46341463414501</v>
      </c>
      <c r="I518">
        <f t="shared" si="74"/>
        <v>0.29700000000000004</v>
      </c>
      <c r="J518">
        <f t="shared" si="78"/>
        <v>-5334.2696723386216</v>
      </c>
      <c r="K518">
        <f t="shared" si="79"/>
        <v>-12969901.634943876</v>
      </c>
      <c r="L518">
        <f t="shared" ref="L518:L581" si="80">(-J517+SQRT(J517^2-4*I517*K517))/2/I517</f>
        <v>19883.972246900594</v>
      </c>
      <c r="M518">
        <f>2*$P$1*VLOOKUP(E517,Gearing!$B$3:$D$7,3)+B516</f>
        <v>19677.27069592258</v>
      </c>
      <c r="N518">
        <f>2*B517-B516+Misc!$B$6*$P$1^2</f>
        <v>19531.417638001698</v>
      </c>
    </row>
    <row r="519" spans="1:14" x14ac:dyDescent="0.25">
      <c r="A519">
        <f t="shared" si="77"/>
        <v>129</v>
      </c>
      <c r="B519">
        <f>MIN((-J518+SQRT(J518^2-4*I518*K518))/2/I518,2*$P$1*VLOOKUP(E518,Gearing!$B$3:$D$7,3,TRUE)+B517)</f>
        <v>19642.434461931651</v>
      </c>
      <c r="C519">
        <f t="shared" si="72"/>
        <v>152.64780487804819</v>
      </c>
      <c r="D519">
        <f t="shared" si="73"/>
        <v>2335.9419267341145</v>
      </c>
      <c r="E519">
        <f>MIN(VLOOKUP(C518+0.01,Gearing!$A$2:$G$7,2,TRUE)+1,5)</f>
        <v>5</v>
      </c>
      <c r="F519">
        <f>Misc!$B$4*Misc!$B$5/Misc!$B$2*VLOOKUP(E519,Gearing!$B$2:$G$7,5,FALSE)</f>
        <v>8966220.9668758679</v>
      </c>
      <c r="G519">
        <f t="shared" si="75"/>
        <v>12.205242920054165</v>
      </c>
      <c r="H519">
        <f t="shared" si="76"/>
        <v>341.46341463414501</v>
      </c>
      <c r="I519">
        <f t="shared" si="74"/>
        <v>0.29700000000000004</v>
      </c>
      <c r="J519">
        <f t="shared" si="78"/>
        <v>-5400.2987933780132</v>
      </c>
      <c r="K519">
        <f t="shared" si="79"/>
        <v>-10537223.232948009</v>
      </c>
      <c r="L519">
        <f t="shared" si="80"/>
        <v>20129.898962867224</v>
      </c>
      <c r="M519">
        <f>2*$P$1*VLOOKUP(E518,Gearing!$B$3:$D$7,3)+B517</f>
        <v>19642.434461931651</v>
      </c>
      <c r="N519">
        <f>2*B518-B517+Misc!$B$6*$P$1^2</f>
        <v>19788.574144852533</v>
      </c>
    </row>
    <row r="520" spans="1:14" x14ac:dyDescent="0.25">
      <c r="A520">
        <f t="shared" si="77"/>
        <v>129.25</v>
      </c>
      <c r="B520">
        <f>MIN((-J519+SQRT(J519^2-4*I519*K519))/2/I519,2*$P$1*VLOOKUP(E519,Gearing!$B$3:$D$7,3,TRUE)+B518)</f>
        <v>19753.594598361604</v>
      </c>
      <c r="C520">
        <f t="shared" si="72"/>
        <v>152.64780487804819</v>
      </c>
      <c r="D520">
        <f t="shared" si="73"/>
        <v>-2335.9419267341145</v>
      </c>
      <c r="E520">
        <f>MIN(VLOOKUP(C519+0.01,Gearing!$A$2:$G$7,2,TRUE)+1,5)</f>
        <v>5</v>
      </c>
      <c r="F520">
        <f>Misc!$B$4*Misc!$B$5/Misc!$B$2*VLOOKUP(E520,Gearing!$B$2:$G$7,5,FALSE)</f>
        <v>8966220.9668758679</v>
      </c>
      <c r="G520">
        <f t="shared" si="75"/>
        <v>12.27431462655691</v>
      </c>
      <c r="H520">
        <f t="shared" si="76"/>
        <v>341.46341463414501</v>
      </c>
      <c r="I520">
        <f t="shared" si="74"/>
        <v>0.29700000000000004</v>
      </c>
      <c r="J520">
        <f t="shared" si="78"/>
        <v>-5379.6060703874027</v>
      </c>
      <c r="K520">
        <f t="shared" si="79"/>
        <v>-12561039.231478054</v>
      </c>
      <c r="L520">
        <f t="shared" si="80"/>
        <v>19960.296149339614</v>
      </c>
      <c r="M520">
        <f>2*$P$1*VLOOKUP(E519,Gearing!$B$3:$D$7,3)+B518</f>
        <v>19753.594598361604</v>
      </c>
      <c r="N520">
        <f>2*B519-B518+Misc!$B$6*$P$1^2</f>
        <v>19607.741540440722</v>
      </c>
    </row>
    <row r="521" spans="1:14" x14ac:dyDescent="0.25">
      <c r="A521">
        <f t="shared" si="77"/>
        <v>129.5</v>
      </c>
      <c r="B521">
        <f>MIN((-J520+SQRT(J520^2-4*I520*K520))/2/I520,2*$P$1*VLOOKUP(E520,Gearing!$B$3:$D$7,3,TRUE)+B519)</f>
        <v>19718.758364370675</v>
      </c>
      <c r="C521">
        <f t="shared" si="72"/>
        <v>152.64780487804819</v>
      </c>
      <c r="D521">
        <f t="shared" si="73"/>
        <v>2335.9419267341145</v>
      </c>
      <c r="E521">
        <f>MIN(VLOOKUP(C520+0.01,Gearing!$A$2:$G$7,2,TRUE)+1,5)</f>
        <v>5</v>
      </c>
      <c r="F521">
        <f>Misc!$B$4*Misc!$B$5/Misc!$B$2*VLOOKUP(E521,Gearing!$B$2:$G$7,5,FALSE)</f>
        <v>8966220.9668758679</v>
      </c>
      <c r="G521">
        <f t="shared" si="75"/>
        <v>12.252668394308907</v>
      </c>
      <c r="H521">
        <f t="shared" si="76"/>
        <v>341.46341463414501</v>
      </c>
      <c r="I521">
        <f t="shared" si="74"/>
        <v>0.29700000000000004</v>
      </c>
      <c r="J521">
        <f t="shared" si="78"/>
        <v>-5445.6351914267943</v>
      </c>
      <c r="K521">
        <f t="shared" si="79"/>
        <v>-10123321.229289833</v>
      </c>
      <c r="L521">
        <f t="shared" si="80"/>
        <v>20206.222865306252</v>
      </c>
      <c r="M521">
        <f>2*$P$1*VLOOKUP(E520,Gearing!$B$3:$D$7,3)+B519</f>
        <v>19718.758364370675</v>
      </c>
      <c r="N521">
        <f>2*B520-B519+Misc!$B$6*$P$1^2</f>
        <v>19864.898047291557</v>
      </c>
    </row>
    <row r="522" spans="1:14" x14ac:dyDescent="0.25">
      <c r="A522">
        <f t="shared" si="77"/>
        <v>129.75</v>
      </c>
      <c r="B522">
        <f>MIN((-J521+SQRT(J521^2-4*I521*K521))/2/I521,2*$P$1*VLOOKUP(E521,Gearing!$B$3:$D$7,3,TRUE)+B520)</f>
        <v>19829.918500800628</v>
      </c>
      <c r="C522">
        <f t="shared" si="72"/>
        <v>152.64780487804819</v>
      </c>
      <c r="D522">
        <f t="shared" si="73"/>
        <v>-2335.9419267341145</v>
      </c>
      <c r="E522">
        <f>MIN(VLOOKUP(C521+0.01,Gearing!$A$2:$G$7,2,TRUE)+1,5)</f>
        <v>5</v>
      </c>
      <c r="F522">
        <f>Misc!$B$4*Misc!$B$5/Misc!$B$2*VLOOKUP(E522,Gearing!$B$2:$G$7,5,FALSE)</f>
        <v>8966220.9668758679</v>
      </c>
      <c r="G522">
        <f t="shared" si="75"/>
        <v>12.321740100811652</v>
      </c>
      <c r="H522">
        <f t="shared" si="76"/>
        <v>341.46341463414501</v>
      </c>
      <c r="I522">
        <f t="shared" si="74"/>
        <v>0.29700000000000004</v>
      </c>
      <c r="J522">
        <f t="shared" si="78"/>
        <v>-5424.942468436182</v>
      </c>
      <c r="K522">
        <f t="shared" si="79"/>
        <v>-12148716.577190641</v>
      </c>
      <c r="L522">
        <f t="shared" si="80"/>
        <v>20036.620051778642</v>
      </c>
      <c r="M522">
        <f>2*$P$1*VLOOKUP(E521,Gearing!$B$3:$D$7,3)+B520</f>
        <v>19829.918500800628</v>
      </c>
      <c r="N522">
        <f>2*B521-B520+Misc!$B$6*$P$1^2</f>
        <v>19684.065442879746</v>
      </c>
    </row>
    <row r="523" spans="1:14" x14ac:dyDescent="0.25">
      <c r="A523">
        <f t="shared" si="77"/>
        <v>130</v>
      </c>
      <c r="B523">
        <f>MIN((-J522+SQRT(J522^2-4*I522*K522))/2/I522,2*$P$1*VLOOKUP(E522,Gearing!$B$3:$D$7,3,TRUE)+B521)</f>
        <v>19795.082266809699</v>
      </c>
      <c r="C523">
        <f t="shared" si="72"/>
        <v>152.64780487804819</v>
      </c>
      <c r="D523">
        <f t="shared" si="73"/>
        <v>2335.9419267341145</v>
      </c>
      <c r="E523">
        <f>MIN(VLOOKUP(C522+0.01,Gearing!$A$2:$G$7,2,TRUE)+1,5)</f>
        <v>5</v>
      </c>
      <c r="F523">
        <f>Misc!$B$4*Misc!$B$5/Misc!$B$2*VLOOKUP(E523,Gearing!$B$2:$G$7,5,FALSE)</f>
        <v>8966220.9668758679</v>
      </c>
      <c r="G523">
        <f t="shared" si="75"/>
        <v>12.300093868563652</v>
      </c>
      <c r="H523">
        <f t="shared" si="76"/>
        <v>341.46341463414501</v>
      </c>
      <c r="I523">
        <f t="shared" si="74"/>
        <v>0.29700000000000004</v>
      </c>
      <c r="J523">
        <f t="shared" si="78"/>
        <v>-5490.9715894755755</v>
      </c>
      <c r="K523">
        <f t="shared" si="79"/>
        <v>-9705958.9748100527</v>
      </c>
      <c r="L523">
        <f t="shared" si="80"/>
        <v>20282.546767745276</v>
      </c>
      <c r="M523">
        <f>2*$P$1*VLOOKUP(E522,Gearing!$B$3:$D$7,3)+B521</f>
        <v>19795.082266809699</v>
      </c>
      <c r="N523">
        <f>2*B522-B521+Misc!$B$6*$P$1^2</f>
        <v>19941.221949730581</v>
      </c>
    </row>
    <row r="524" spans="1:14" x14ac:dyDescent="0.25">
      <c r="A524">
        <f t="shared" si="77"/>
        <v>130.25</v>
      </c>
      <c r="B524">
        <f>MIN((-J523+SQRT(J523^2-4*I523*K523))/2/I523,2*$P$1*VLOOKUP(E523,Gearing!$B$3:$D$7,3,TRUE)+B522)</f>
        <v>19906.242403239652</v>
      </c>
      <c r="C524">
        <f t="shared" si="72"/>
        <v>152.64780487804819</v>
      </c>
      <c r="D524">
        <f t="shared" si="73"/>
        <v>-2335.9419267341145</v>
      </c>
      <c r="E524">
        <f>MIN(VLOOKUP(C523+0.01,Gearing!$A$2:$G$7,2,TRUE)+1,5)</f>
        <v>5</v>
      </c>
      <c r="F524">
        <f>Misc!$B$4*Misc!$B$5/Misc!$B$2*VLOOKUP(E524,Gearing!$B$2:$G$7,5,FALSE)</f>
        <v>8966220.9668758679</v>
      </c>
      <c r="G524">
        <f t="shared" si="75"/>
        <v>12.369165575066395</v>
      </c>
      <c r="H524">
        <f t="shared" si="76"/>
        <v>341.46341463414501</v>
      </c>
      <c r="I524">
        <f t="shared" si="74"/>
        <v>0.29700000000000004</v>
      </c>
      <c r="J524">
        <f t="shared" si="78"/>
        <v>-5470.2788664849631</v>
      </c>
      <c r="K524">
        <f t="shared" si="79"/>
        <v>-11732933.672081564</v>
      </c>
      <c r="L524">
        <f t="shared" si="80"/>
        <v>20112.943954217666</v>
      </c>
      <c r="M524">
        <f>2*$P$1*VLOOKUP(E523,Gearing!$B$3:$D$7,3)+B522</f>
        <v>19906.242403239652</v>
      </c>
      <c r="N524">
        <f>2*B523-B522+Misc!$B$6*$P$1^2</f>
        <v>19760.38934531877</v>
      </c>
    </row>
    <row r="525" spans="1:14" x14ac:dyDescent="0.25">
      <c r="A525">
        <f t="shared" si="77"/>
        <v>130.5</v>
      </c>
      <c r="B525">
        <f>MIN((-J524+SQRT(J524^2-4*I524*K524))/2/I524,2*$P$1*VLOOKUP(E524,Gearing!$B$3:$D$7,3,TRUE)+B523)</f>
        <v>19871.406169248723</v>
      </c>
      <c r="C525">
        <f t="shared" si="72"/>
        <v>152.64780487804819</v>
      </c>
      <c r="D525">
        <f t="shared" si="73"/>
        <v>2335.9419267341145</v>
      </c>
      <c r="E525">
        <f>MIN(VLOOKUP(C524+0.01,Gearing!$A$2:$G$7,2,TRUE)+1,5)</f>
        <v>5</v>
      </c>
      <c r="F525">
        <f>Misc!$B$4*Misc!$B$5/Misc!$B$2*VLOOKUP(E525,Gearing!$B$2:$G$7,5,FALSE)</f>
        <v>8966220.9668758679</v>
      </c>
      <c r="G525">
        <f t="shared" si="75"/>
        <v>12.347519342818392</v>
      </c>
      <c r="H525">
        <f t="shared" si="76"/>
        <v>341.46341463414501</v>
      </c>
      <c r="I525">
        <f t="shared" si="74"/>
        <v>0.29700000000000004</v>
      </c>
      <c r="J525">
        <f t="shared" si="78"/>
        <v>-5536.3079875243548</v>
      </c>
      <c r="K525">
        <f t="shared" si="79"/>
        <v>-9285136.4695086516</v>
      </c>
      <c r="L525">
        <f t="shared" si="80"/>
        <v>20358.8706701843</v>
      </c>
      <c r="M525">
        <f>2*$P$1*VLOOKUP(E524,Gearing!$B$3:$D$7,3)+B523</f>
        <v>19871.406169248723</v>
      </c>
      <c r="N525">
        <f>2*B524-B523+Misc!$B$6*$P$1^2</f>
        <v>20017.545852169605</v>
      </c>
    </row>
    <row r="526" spans="1:14" x14ac:dyDescent="0.25">
      <c r="A526">
        <f t="shared" si="77"/>
        <v>130.75</v>
      </c>
      <c r="B526">
        <f>MIN((-J525+SQRT(J525^2-4*I525*K525))/2/I525,2*$P$1*VLOOKUP(E525,Gearing!$B$3:$D$7,3,TRUE)+B524)</f>
        <v>19982.566305678676</v>
      </c>
      <c r="C526">
        <f t="shared" si="72"/>
        <v>152.64780487804819</v>
      </c>
      <c r="D526">
        <f t="shared" si="73"/>
        <v>-2335.9419267341145</v>
      </c>
      <c r="E526">
        <f>MIN(VLOOKUP(C525+0.01,Gearing!$A$2:$G$7,2,TRUE)+1,5)</f>
        <v>5</v>
      </c>
      <c r="F526">
        <f>Misc!$B$4*Misc!$B$5/Misc!$B$2*VLOOKUP(E526,Gearing!$B$2:$G$7,5,FALSE)</f>
        <v>8966220.9668758679</v>
      </c>
      <c r="G526">
        <f t="shared" si="75"/>
        <v>12.416591049321136</v>
      </c>
      <c r="H526">
        <f t="shared" si="76"/>
        <v>341.46341463414501</v>
      </c>
      <c r="I526">
        <f t="shared" si="74"/>
        <v>0.29700000000000004</v>
      </c>
      <c r="J526">
        <f t="shared" si="78"/>
        <v>-5515.6152645337424</v>
      </c>
      <c r="K526">
        <f t="shared" si="79"/>
        <v>-11313690.516150925</v>
      </c>
      <c r="L526">
        <f t="shared" si="80"/>
        <v>20189.267856656686</v>
      </c>
      <c r="M526">
        <f>2*$P$1*VLOOKUP(E525,Gearing!$B$3:$D$7,3)+B524</f>
        <v>19982.566305678676</v>
      </c>
      <c r="N526">
        <f>2*B525-B524+Misc!$B$6*$P$1^2</f>
        <v>19836.713247757794</v>
      </c>
    </row>
    <row r="527" spans="1:14" x14ac:dyDescent="0.25">
      <c r="A527">
        <f t="shared" si="77"/>
        <v>131</v>
      </c>
      <c r="B527">
        <f>MIN((-J526+SQRT(J526^2-4*I526*K526))/2/I526,2*$P$1*VLOOKUP(E526,Gearing!$B$3:$D$7,3,TRUE)+B525)</f>
        <v>19947.730071687747</v>
      </c>
      <c r="C527">
        <f t="shared" si="72"/>
        <v>152.64780487804819</v>
      </c>
      <c r="D527">
        <f t="shared" si="73"/>
        <v>2335.9419267341145</v>
      </c>
      <c r="E527">
        <f>MIN(VLOOKUP(C526+0.01,Gearing!$A$2:$G$7,2,TRUE)+1,5)</f>
        <v>5</v>
      </c>
      <c r="F527">
        <f>Misc!$B$4*Misc!$B$5/Misc!$B$2*VLOOKUP(E527,Gearing!$B$2:$G$7,5,FALSE)</f>
        <v>8966220.9668758679</v>
      </c>
      <c r="G527">
        <f t="shared" si="75"/>
        <v>12.394944817073135</v>
      </c>
      <c r="H527">
        <f t="shared" si="76"/>
        <v>341.46341463414501</v>
      </c>
      <c r="I527">
        <f t="shared" si="74"/>
        <v>0.29700000000000004</v>
      </c>
      <c r="J527">
        <f t="shared" si="78"/>
        <v>-5581.6443855731359</v>
      </c>
      <c r="K527">
        <f t="shared" si="79"/>
        <v>-8860853.7133856453</v>
      </c>
      <c r="L527">
        <f t="shared" si="80"/>
        <v>20435.194572623324</v>
      </c>
      <c r="M527">
        <f>2*$P$1*VLOOKUP(E526,Gearing!$B$3:$D$7,3)+B525</f>
        <v>19947.730071687747</v>
      </c>
      <c r="N527">
        <f>2*B526-B525+Misc!$B$6*$P$1^2</f>
        <v>20093.86975460863</v>
      </c>
    </row>
    <row r="528" spans="1:14" x14ac:dyDescent="0.25">
      <c r="A528">
        <f t="shared" si="77"/>
        <v>131.25</v>
      </c>
      <c r="B528">
        <f>MIN((-J527+SQRT(J527^2-4*I527*K527))/2/I527,2*$P$1*VLOOKUP(E527,Gearing!$B$3:$D$7,3,TRUE)+B526)</f>
        <v>20058.8902081177</v>
      </c>
      <c r="C528">
        <f t="shared" si="72"/>
        <v>152.64780487804819</v>
      </c>
      <c r="D528">
        <f t="shared" si="73"/>
        <v>-2335.9419267341145</v>
      </c>
      <c r="E528">
        <f>MIN(VLOOKUP(C527+0.01,Gearing!$A$2:$G$7,2,TRUE)+1,5)</f>
        <v>5</v>
      </c>
      <c r="F528">
        <f>Misc!$B$4*Misc!$B$5/Misc!$B$2*VLOOKUP(E528,Gearing!$B$2:$G$7,5,FALSE)</f>
        <v>8966220.9668758679</v>
      </c>
      <c r="G528">
        <f t="shared" si="75"/>
        <v>12.464016523575879</v>
      </c>
      <c r="H528">
        <f t="shared" si="76"/>
        <v>341.46341463414501</v>
      </c>
      <c r="I528">
        <f t="shared" si="74"/>
        <v>0.29700000000000004</v>
      </c>
      <c r="J528">
        <f t="shared" si="78"/>
        <v>-5560.9516625825236</v>
      </c>
      <c r="K528">
        <f t="shared" si="79"/>
        <v>-10890987.109398637</v>
      </c>
      <c r="L528">
        <f t="shared" si="80"/>
        <v>20265.591759095711</v>
      </c>
      <c r="M528">
        <f>2*$P$1*VLOOKUP(E527,Gearing!$B$3:$D$7,3)+B526</f>
        <v>20058.8902081177</v>
      </c>
      <c r="N528">
        <f>2*B527-B526+Misc!$B$6*$P$1^2</f>
        <v>19913.037150196818</v>
      </c>
    </row>
    <row r="529" spans="1:14" x14ac:dyDescent="0.25">
      <c r="A529">
        <f t="shared" si="77"/>
        <v>131.5</v>
      </c>
      <c r="B529">
        <f>MIN((-J528+SQRT(J528^2-4*I528*K528))/2/I528,2*$P$1*VLOOKUP(E528,Gearing!$B$3:$D$7,3,TRUE)+B527)</f>
        <v>20024.053974126771</v>
      </c>
      <c r="C529">
        <f t="shared" si="72"/>
        <v>152.64780487804819</v>
      </c>
      <c r="D529">
        <f t="shared" si="73"/>
        <v>2335.9419267341145</v>
      </c>
      <c r="E529">
        <f>MIN(VLOOKUP(C528+0.01,Gearing!$A$2:$G$7,2,TRUE)+1,5)</f>
        <v>5</v>
      </c>
      <c r="F529">
        <f>Misc!$B$4*Misc!$B$5/Misc!$B$2*VLOOKUP(E529,Gearing!$B$2:$G$7,5,FALSE)</f>
        <v>8966220.9668758679</v>
      </c>
      <c r="G529">
        <f t="shared" si="75"/>
        <v>12.442370291327878</v>
      </c>
      <c r="H529">
        <f t="shared" si="76"/>
        <v>341.46341463414501</v>
      </c>
      <c r="I529">
        <f t="shared" si="74"/>
        <v>0.29700000000000004</v>
      </c>
      <c r="J529">
        <f t="shared" si="78"/>
        <v>-5626.9807836219152</v>
      </c>
      <c r="K529">
        <f t="shared" si="79"/>
        <v>-8433110.7064410485</v>
      </c>
      <c r="L529">
        <f t="shared" si="80"/>
        <v>20511.518475062345</v>
      </c>
      <c r="M529">
        <f>2*$P$1*VLOOKUP(E528,Gearing!$B$3:$D$7,3)+B527</f>
        <v>20024.053974126771</v>
      </c>
      <c r="N529">
        <f>2*B528-B527+Misc!$B$6*$P$1^2</f>
        <v>20170.193657047654</v>
      </c>
    </row>
    <row r="530" spans="1:14" x14ac:dyDescent="0.25">
      <c r="A530">
        <f t="shared" si="77"/>
        <v>131.75</v>
      </c>
      <c r="B530">
        <f>MIN((-J529+SQRT(J529^2-4*I529*K529))/2/I529,2*$P$1*VLOOKUP(E529,Gearing!$B$3:$D$7,3,TRUE)+B528)</f>
        <v>20135.214110556724</v>
      </c>
      <c r="C530">
        <f t="shared" si="72"/>
        <v>152.64780487804819</v>
      </c>
      <c r="D530">
        <f t="shared" si="73"/>
        <v>-2335.9419267341145</v>
      </c>
      <c r="E530">
        <f>MIN(VLOOKUP(C529+0.01,Gearing!$A$2:$G$7,2,TRUE)+1,5)</f>
        <v>5</v>
      </c>
      <c r="F530">
        <f>Misc!$B$4*Misc!$B$5/Misc!$B$2*VLOOKUP(E530,Gearing!$B$2:$G$7,5,FALSE)</f>
        <v>8966220.9668758679</v>
      </c>
      <c r="G530">
        <f t="shared" si="75"/>
        <v>12.511441997830623</v>
      </c>
      <c r="H530">
        <f t="shared" si="76"/>
        <v>341.46341463414501</v>
      </c>
      <c r="I530">
        <f t="shared" si="74"/>
        <v>0.29700000000000004</v>
      </c>
      <c r="J530">
        <f t="shared" si="78"/>
        <v>-5606.2880606313029</v>
      </c>
      <c r="K530">
        <f t="shared" si="79"/>
        <v>-10464823.451824773</v>
      </c>
      <c r="L530">
        <f t="shared" si="80"/>
        <v>20341.915661534735</v>
      </c>
      <c r="M530">
        <f>2*$P$1*VLOOKUP(E529,Gearing!$B$3:$D$7,3)+B528</f>
        <v>20135.214110556724</v>
      </c>
      <c r="N530">
        <f>2*B529-B528+Misc!$B$6*$P$1^2</f>
        <v>19989.361052635842</v>
      </c>
    </row>
    <row r="531" spans="1:14" x14ac:dyDescent="0.25">
      <c r="A531">
        <f t="shared" si="77"/>
        <v>132</v>
      </c>
      <c r="B531">
        <f>MIN((-J530+SQRT(J530^2-4*I530*K530))/2/I530,2*$P$1*VLOOKUP(E530,Gearing!$B$3:$D$7,3,TRUE)+B529)</f>
        <v>20100.377876565795</v>
      </c>
      <c r="C531">
        <f t="shared" si="72"/>
        <v>152.64780487804819</v>
      </c>
      <c r="D531">
        <f t="shared" si="73"/>
        <v>2335.9419267341145</v>
      </c>
      <c r="E531">
        <f>MIN(VLOOKUP(C530+0.01,Gearing!$A$2:$G$7,2,TRUE)+1,5)</f>
        <v>5</v>
      </c>
      <c r="F531">
        <f>Misc!$B$4*Misc!$B$5/Misc!$B$2*VLOOKUP(E531,Gearing!$B$2:$G$7,5,FALSE)</f>
        <v>8966220.9668758679</v>
      </c>
      <c r="G531">
        <f t="shared" si="75"/>
        <v>12.489795765582619</v>
      </c>
      <c r="H531">
        <f t="shared" si="76"/>
        <v>341.46341463414501</v>
      </c>
      <c r="I531">
        <f t="shared" si="74"/>
        <v>0.29700000000000004</v>
      </c>
      <c r="J531">
        <f t="shared" si="78"/>
        <v>-5672.3171816706963</v>
      </c>
      <c r="K531">
        <f t="shared" si="79"/>
        <v>-8001907.4486748017</v>
      </c>
      <c r="L531">
        <f t="shared" si="80"/>
        <v>20587.842377501369</v>
      </c>
      <c r="M531">
        <f>2*$P$1*VLOOKUP(E530,Gearing!$B$3:$D$7,3)+B529</f>
        <v>20100.377876565795</v>
      </c>
      <c r="N531">
        <f>2*B530-B529+Misc!$B$6*$P$1^2</f>
        <v>20246.517559486678</v>
      </c>
    </row>
    <row r="532" spans="1:14" x14ac:dyDescent="0.25">
      <c r="A532">
        <f t="shared" si="77"/>
        <v>132.25</v>
      </c>
      <c r="B532">
        <f>MIN((-J531+SQRT(J531^2-4*I531*K531))/2/I531,2*$P$1*VLOOKUP(E531,Gearing!$B$3:$D$7,3,TRUE)+B530)</f>
        <v>20211.538012995748</v>
      </c>
      <c r="C532">
        <f t="shared" si="72"/>
        <v>152.64780487804819</v>
      </c>
      <c r="D532">
        <f t="shared" si="73"/>
        <v>-2335.9419267341145</v>
      </c>
      <c r="E532">
        <f>MIN(VLOOKUP(C531+0.01,Gearing!$A$2:$G$7,2,TRUE)+1,5)</f>
        <v>5</v>
      </c>
      <c r="F532">
        <f>Misc!$B$4*Misc!$B$5/Misc!$B$2*VLOOKUP(E532,Gearing!$B$2:$G$7,5,FALSE)</f>
        <v>8966220.9668758679</v>
      </c>
      <c r="G532">
        <f t="shared" si="75"/>
        <v>12.558867472085364</v>
      </c>
      <c r="H532">
        <f t="shared" si="76"/>
        <v>341.46341463414501</v>
      </c>
      <c r="I532">
        <f t="shared" si="74"/>
        <v>0.29700000000000004</v>
      </c>
      <c r="J532">
        <f t="shared" si="78"/>
        <v>-5651.624458680084</v>
      </c>
      <c r="K532">
        <f t="shared" si="79"/>
        <v>-10035199.543429259</v>
      </c>
      <c r="L532">
        <f t="shared" si="80"/>
        <v>20418.239563973762</v>
      </c>
      <c r="M532">
        <f>2*$P$1*VLOOKUP(E531,Gearing!$B$3:$D$7,3)+B530</f>
        <v>20211.538012995748</v>
      </c>
      <c r="N532">
        <f>2*B531-B530+Misc!$B$6*$P$1^2</f>
        <v>20065.684955074867</v>
      </c>
    </row>
    <row r="533" spans="1:14" x14ac:dyDescent="0.25">
      <c r="A533">
        <f t="shared" si="77"/>
        <v>132.5</v>
      </c>
      <c r="B533">
        <f>MIN((-J532+SQRT(J532^2-4*I532*K532))/2/I532,2*$P$1*VLOOKUP(E532,Gearing!$B$3:$D$7,3,TRUE)+B531)</f>
        <v>20176.701779004819</v>
      </c>
      <c r="C533">
        <f t="shared" si="72"/>
        <v>152.64780487804819</v>
      </c>
      <c r="D533">
        <f t="shared" si="73"/>
        <v>2335.9419267341145</v>
      </c>
      <c r="E533">
        <f>MIN(VLOOKUP(C532+0.01,Gearing!$A$2:$G$7,2,TRUE)+1,5)</f>
        <v>5</v>
      </c>
      <c r="F533">
        <f>Misc!$B$4*Misc!$B$5/Misc!$B$2*VLOOKUP(E533,Gearing!$B$2:$G$7,5,FALSE)</f>
        <v>8966220.9668758679</v>
      </c>
      <c r="G533">
        <f t="shared" si="75"/>
        <v>12.537221239837361</v>
      </c>
      <c r="H533">
        <f t="shared" si="76"/>
        <v>341.46341463414501</v>
      </c>
      <c r="I533">
        <f t="shared" si="74"/>
        <v>0.29700000000000004</v>
      </c>
      <c r="J533">
        <f t="shared" si="78"/>
        <v>-5717.6535797194756</v>
      </c>
      <c r="K533">
        <f t="shared" si="79"/>
        <v>-7567243.9400869794</v>
      </c>
      <c r="L533">
        <f t="shared" si="80"/>
        <v>20664.166279940397</v>
      </c>
      <c r="M533">
        <f>2*$P$1*VLOOKUP(E532,Gearing!$B$3:$D$7,3)+B531</f>
        <v>20176.701779004819</v>
      </c>
      <c r="N533">
        <f>2*B532-B531+Misc!$B$6*$P$1^2</f>
        <v>20322.841461925702</v>
      </c>
    </row>
    <row r="534" spans="1:14" x14ac:dyDescent="0.25">
      <c r="A534">
        <f t="shared" si="77"/>
        <v>132.75</v>
      </c>
      <c r="B534">
        <f>MIN((-J533+SQRT(J533^2-4*I533*K533))/2/I533,2*$P$1*VLOOKUP(E533,Gearing!$B$3:$D$7,3,TRUE)+B532)</f>
        <v>20287.861915434773</v>
      </c>
      <c r="C534">
        <f t="shared" si="72"/>
        <v>152.64780487804819</v>
      </c>
      <c r="D534">
        <f t="shared" si="73"/>
        <v>-2335.9419267341145</v>
      </c>
      <c r="E534">
        <f>MIN(VLOOKUP(C533+0.01,Gearing!$A$2:$G$7,2,TRUE)+1,5)</f>
        <v>5</v>
      </c>
      <c r="F534">
        <f>Misc!$B$4*Misc!$B$5/Misc!$B$2*VLOOKUP(E534,Gearing!$B$2:$G$7,5,FALSE)</f>
        <v>8966220.9668758679</v>
      </c>
      <c r="G534">
        <f t="shared" si="75"/>
        <v>12.606292946340107</v>
      </c>
      <c r="H534">
        <f t="shared" si="76"/>
        <v>341.46341463414501</v>
      </c>
      <c r="I534">
        <f t="shared" si="74"/>
        <v>0.29700000000000004</v>
      </c>
      <c r="J534">
        <f t="shared" si="78"/>
        <v>-5696.9608567288651</v>
      </c>
      <c r="K534">
        <f t="shared" si="79"/>
        <v>-9602115.3842121549</v>
      </c>
      <c r="L534">
        <f t="shared" si="80"/>
        <v>20494.563466412779</v>
      </c>
      <c r="M534">
        <f>2*$P$1*VLOOKUP(E533,Gearing!$B$3:$D$7,3)+B532</f>
        <v>20287.861915434773</v>
      </c>
      <c r="N534">
        <f>2*B533-B532+Misc!$B$6*$P$1^2</f>
        <v>20142.008857513891</v>
      </c>
    </row>
    <row r="535" spans="1:14" x14ac:dyDescent="0.25">
      <c r="A535">
        <f t="shared" si="77"/>
        <v>133</v>
      </c>
      <c r="B535">
        <f>MIN((-J534+SQRT(J534^2-4*I534*K534))/2/I534,2*$P$1*VLOOKUP(E534,Gearing!$B$3:$D$7,3,TRUE)+B533)</f>
        <v>20253.025681443843</v>
      </c>
      <c r="C535">
        <f t="shared" si="72"/>
        <v>152.64780487804819</v>
      </c>
      <c r="D535">
        <f t="shared" si="73"/>
        <v>2335.9419267341145</v>
      </c>
      <c r="E535">
        <f>MIN(VLOOKUP(C534+0.01,Gearing!$A$2:$G$7,2,TRUE)+1,5)</f>
        <v>5</v>
      </c>
      <c r="F535">
        <f>Misc!$B$4*Misc!$B$5/Misc!$B$2*VLOOKUP(E535,Gearing!$B$2:$G$7,5,FALSE)</f>
        <v>8966220.9668758679</v>
      </c>
      <c r="G535">
        <f t="shared" si="75"/>
        <v>12.584646714092104</v>
      </c>
      <c r="H535">
        <f t="shared" si="76"/>
        <v>341.46341463414501</v>
      </c>
      <c r="I535">
        <f t="shared" si="74"/>
        <v>0.29700000000000004</v>
      </c>
      <c r="J535">
        <f t="shared" si="78"/>
        <v>-5762.9899777682567</v>
      </c>
      <c r="K535">
        <f t="shared" si="79"/>
        <v>-7129120.1806775071</v>
      </c>
      <c r="L535">
        <f t="shared" si="80"/>
        <v>20740.490182379421</v>
      </c>
      <c r="M535">
        <f>2*$P$1*VLOOKUP(E534,Gearing!$B$3:$D$7,3)+B533</f>
        <v>20253.025681443843</v>
      </c>
      <c r="N535">
        <f>2*B534-B533+Misc!$B$6*$P$1^2</f>
        <v>20399.165364364726</v>
      </c>
    </row>
    <row r="536" spans="1:14" x14ac:dyDescent="0.25">
      <c r="A536">
        <f t="shared" si="77"/>
        <v>133.25</v>
      </c>
      <c r="B536">
        <f>MIN((-J535+SQRT(J535^2-4*I535*K535))/2/I535,2*$P$1*VLOOKUP(E535,Gearing!$B$3:$D$7,3,TRUE)+B534)</f>
        <v>20364.185817873797</v>
      </c>
      <c r="C536">
        <f t="shared" si="72"/>
        <v>152.64780487804819</v>
      </c>
      <c r="D536">
        <f t="shared" si="73"/>
        <v>-2335.9419267341145</v>
      </c>
      <c r="E536">
        <f>MIN(VLOOKUP(C535+0.01,Gearing!$A$2:$G$7,2,TRUE)+1,5)</f>
        <v>5</v>
      </c>
      <c r="F536">
        <f>Misc!$B$4*Misc!$B$5/Misc!$B$2*VLOOKUP(E536,Gearing!$B$2:$G$7,5,FALSE)</f>
        <v>8966220.9668758679</v>
      </c>
      <c r="G536">
        <f t="shared" si="75"/>
        <v>12.653718420594849</v>
      </c>
      <c r="H536">
        <f t="shared" si="76"/>
        <v>341.46341463414501</v>
      </c>
      <c r="I536">
        <f t="shared" si="74"/>
        <v>0.29700000000000004</v>
      </c>
      <c r="J536">
        <f t="shared" si="78"/>
        <v>-5742.2972547776444</v>
      </c>
      <c r="K536">
        <f t="shared" si="79"/>
        <v>-9165570.9741734453</v>
      </c>
      <c r="L536">
        <f t="shared" si="80"/>
        <v>20570.887368851807</v>
      </c>
      <c r="M536">
        <f>2*$P$1*VLOOKUP(E535,Gearing!$B$3:$D$7,3)+B534</f>
        <v>20364.185817873797</v>
      </c>
      <c r="N536">
        <f>2*B535-B534+Misc!$B$6*$P$1^2</f>
        <v>20218.332759952915</v>
      </c>
    </row>
    <row r="537" spans="1:14" x14ac:dyDescent="0.25">
      <c r="A537">
        <f t="shared" si="77"/>
        <v>133.5</v>
      </c>
      <c r="B537">
        <f>MIN((-J536+SQRT(J536^2-4*I536*K536))/2/I536,2*$P$1*VLOOKUP(E536,Gearing!$B$3:$D$7,3,TRUE)+B535)</f>
        <v>20329.349583882868</v>
      </c>
      <c r="C537">
        <f t="shared" si="72"/>
        <v>152.64780487804819</v>
      </c>
      <c r="D537">
        <f t="shared" si="73"/>
        <v>2335.9419267341145</v>
      </c>
      <c r="E537">
        <f>MIN(VLOOKUP(C536+0.01,Gearing!$A$2:$G$7,2,TRUE)+1,5)</f>
        <v>5</v>
      </c>
      <c r="F537">
        <f>Misc!$B$4*Misc!$B$5/Misc!$B$2*VLOOKUP(E537,Gearing!$B$2:$G$7,5,FALSE)</f>
        <v>8966220.9668758679</v>
      </c>
      <c r="G537">
        <f t="shared" si="75"/>
        <v>12.632072188346847</v>
      </c>
      <c r="H537">
        <f t="shared" si="76"/>
        <v>341.46341463414501</v>
      </c>
      <c r="I537">
        <f t="shared" si="74"/>
        <v>0.29700000000000004</v>
      </c>
      <c r="J537">
        <f t="shared" si="78"/>
        <v>-5808.326375817036</v>
      </c>
      <c r="K537">
        <f t="shared" si="79"/>
        <v>-6687536.1704464592</v>
      </c>
      <c r="L537">
        <f t="shared" si="80"/>
        <v>20816.814084818445</v>
      </c>
      <c r="M537">
        <f>2*$P$1*VLOOKUP(E536,Gearing!$B$3:$D$7,3)+B535</f>
        <v>20329.349583882868</v>
      </c>
      <c r="N537">
        <f>2*B536-B535+Misc!$B$6*$P$1^2</f>
        <v>20475.48926680375</v>
      </c>
    </row>
    <row r="538" spans="1:14" x14ac:dyDescent="0.25">
      <c r="A538">
        <f t="shared" si="77"/>
        <v>133.75</v>
      </c>
      <c r="B538">
        <f>MIN((-J537+SQRT(J537^2-4*I537*K537))/2/I537,2*$P$1*VLOOKUP(E537,Gearing!$B$3:$D$7,3,TRUE)+B536)</f>
        <v>20440.509720312821</v>
      </c>
      <c r="C538">
        <f t="shared" si="72"/>
        <v>152.64780487804819</v>
      </c>
      <c r="D538">
        <f t="shared" si="73"/>
        <v>-2335.9419267341145</v>
      </c>
      <c r="E538">
        <f>MIN(VLOOKUP(C537+0.01,Gearing!$A$2:$G$7,2,TRUE)+1,5)</f>
        <v>5</v>
      </c>
      <c r="F538">
        <f>Misc!$B$4*Misc!$B$5/Misc!$B$2*VLOOKUP(E538,Gearing!$B$2:$G$7,5,FALSE)</f>
        <v>8966220.9668758679</v>
      </c>
      <c r="G538">
        <f t="shared" si="75"/>
        <v>12.701143894849592</v>
      </c>
      <c r="H538">
        <f t="shared" si="76"/>
        <v>341.46341463414501</v>
      </c>
      <c r="I538">
        <f t="shared" si="74"/>
        <v>0.29700000000000004</v>
      </c>
      <c r="J538">
        <f t="shared" si="78"/>
        <v>-5787.6336528264255</v>
      </c>
      <c r="K538">
        <f t="shared" si="79"/>
        <v>-8725566.3133131005</v>
      </c>
      <c r="L538">
        <f t="shared" si="80"/>
        <v>20647.211271290831</v>
      </c>
      <c r="M538">
        <f>2*$P$1*VLOOKUP(E537,Gearing!$B$3:$D$7,3)+B536</f>
        <v>20440.509720312821</v>
      </c>
      <c r="N538">
        <f>2*B537-B536+Misc!$B$6*$P$1^2</f>
        <v>20294.656662391939</v>
      </c>
    </row>
    <row r="539" spans="1:14" x14ac:dyDescent="0.25">
      <c r="A539">
        <f t="shared" si="77"/>
        <v>134</v>
      </c>
      <c r="B539">
        <f>MIN((-J538+SQRT(J538^2-4*I538*K538))/2/I538,2*$P$1*VLOOKUP(E538,Gearing!$B$3:$D$7,3,TRUE)+B537)</f>
        <v>20405.673486321892</v>
      </c>
      <c r="C539">
        <f t="shared" si="72"/>
        <v>152.64780487804819</v>
      </c>
      <c r="D539">
        <f t="shared" si="73"/>
        <v>2335.9419267341145</v>
      </c>
      <c r="E539">
        <f>MIN(VLOOKUP(C538+0.01,Gearing!$A$2:$G$7,2,TRUE)+1,5)</f>
        <v>5</v>
      </c>
      <c r="F539">
        <f>Misc!$B$4*Misc!$B$5/Misc!$B$2*VLOOKUP(E539,Gearing!$B$2:$G$7,5,FALSE)</f>
        <v>8966220.9668758679</v>
      </c>
      <c r="G539">
        <f t="shared" si="75"/>
        <v>12.679497662601589</v>
      </c>
      <c r="H539">
        <f t="shared" si="76"/>
        <v>341.46341463414501</v>
      </c>
      <c r="I539">
        <f t="shared" si="74"/>
        <v>0.29700000000000004</v>
      </c>
      <c r="J539">
        <f t="shared" si="78"/>
        <v>-5853.6627738658171</v>
      </c>
      <c r="K539">
        <f t="shared" si="79"/>
        <v>-6242491.9093937762</v>
      </c>
      <c r="L539">
        <f t="shared" si="80"/>
        <v>20893.137987257465</v>
      </c>
      <c r="M539">
        <f>2*$P$1*VLOOKUP(E538,Gearing!$B$3:$D$7,3)+B537</f>
        <v>20405.673486321892</v>
      </c>
      <c r="N539">
        <f>2*B538-B537+Misc!$B$6*$P$1^2</f>
        <v>20551.813169242774</v>
      </c>
    </row>
    <row r="540" spans="1:14" x14ac:dyDescent="0.25">
      <c r="A540">
        <f t="shared" si="77"/>
        <v>134.25</v>
      </c>
      <c r="B540">
        <f>MIN((-J539+SQRT(J539^2-4*I539*K539))/2/I539,2*$P$1*VLOOKUP(E539,Gearing!$B$3:$D$7,3,TRUE)+B538)</f>
        <v>20516.833622751845</v>
      </c>
      <c r="C540">
        <f t="shared" si="72"/>
        <v>152.64780487804819</v>
      </c>
      <c r="D540">
        <f t="shared" si="73"/>
        <v>-2335.9419267341145</v>
      </c>
      <c r="E540">
        <f>MIN(VLOOKUP(C539+0.01,Gearing!$A$2:$G$7,2,TRUE)+1,5)</f>
        <v>5</v>
      </c>
      <c r="F540">
        <f>Misc!$B$4*Misc!$B$5/Misc!$B$2*VLOOKUP(E540,Gearing!$B$2:$G$7,5,FALSE)</f>
        <v>8966220.9668758679</v>
      </c>
      <c r="G540">
        <f t="shared" si="75"/>
        <v>12.748569369104333</v>
      </c>
      <c r="H540">
        <f t="shared" si="76"/>
        <v>341.46341463414501</v>
      </c>
      <c r="I540">
        <f t="shared" si="74"/>
        <v>0.29700000000000004</v>
      </c>
      <c r="J540">
        <f t="shared" si="78"/>
        <v>-5832.9700508752048</v>
      </c>
      <c r="K540">
        <f t="shared" si="79"/>
        <v>-8282101.4016311802</v>
      </c>
      <c r="L540">
        <f t="shared" si="80"/>
        <v>20723.535173729855</v>
      </c>
      <c r="M540">
        <f>2*$P$1*VLOOKUP(E539,Gearing!$B$3:$D$7,3)+B538</f>
        <v>20516.833622751845</v>
      </c>
      <c r="N540">
        <f>2*B539-B538+Misc!$B$6*$P$1^2</f>
        <v>20370.980564830963</v>
      </c>
    </row>
    <row r="541" spans="1:14" x14ac:dyDescent="0.25">
      <c r="A541">
        <f t="shared" si="77"/>
        <v>134.5</v>
      </c>
      <c r="B541">
        <f>MIN((-J540+SQRT(J540^2-4*I540*K540))/2/I540,2*$P$1*VLOOKUP(E540,Gearing!$B$3:$D$7,3,TRUE)+B539)</f>
        <v>20481.997388760916</v>
      </c>
      <c r="C541">
        <f t="shared" si="72"/>
        <v>152.64780487804819</v>
      </c>
      <c r="D541">
        <f t="shared" si="73"/>
        <v>2335.9419267341145</v>
      </c>
      <c r="E541">
        <f>MIN(VLOOKUP(C540+0.01,Gearing!$A$2:$G$7,2,TRUE)+1,5)</f>
        <v>5</v>
      </c>
      <c r="F541">
        <f>Misc!$B$4*Misc!$B$5/Misc!$B$2*VLOOKUP(E541,Gearing!$B$2:$G$7,5,FALSE)</f>
        <v>8966220.9668758679</v>
      </c>
      <c r="G541">
        <f t="shared" si="75"/>
        <v>12.726923136856332</v>
      </c>
      <c r="H541">
        <f t="shared" si="76"/>
        <v>341.46341463414501</v>
      </c>
      <c r="I541">
        <f t="shared" si="74"/>
        <v>0.29700000000000004</v>
      </c>
      <c r="J541">
        <f t="shared" si="78"/>
        <v>-5898.9991719145983</v>
      </c>
      <c r="K541">
        <f t="shared" si="79"/>
        <v>-5793987.3975194879</v>
      </c>
      <c r="L541">
        <f t="shared" si="80"/>
        <v>20969.461889696493</v>
      </c>
      <c r="M541">
        <f>2*$P$1*VLOOKUP(E540,Gearing!$B$3:$D$7,3)+B539</f>
        <v>20481.997388760916</v>
      </c>
      <c r="N541">
        <f>2*B540-B539+Misc!$B$6*$P$1^2</f>
        <v>20628.137071681798</v>
      </c>
    </row>
    <row r="542" spans="1:14" x14ac:dyDescent="0.25">
      <c r="A542">
        <f t="shared" si="77"/>
        <v>134.75</v>
      </c>
      <c r="B542">
        <f>MIN((-J541+SQRT(J541^2-4*I541*K541))/2/I541,2*$P$1*VLOOKUP(E541,Gearing!$B$3:$D$7,3,TRUE)+B540)</f>
        <v>20593.157525190869</v>
      </c>
      <c r="C542">
        <f t="shared" si="72"/>
        <v>152.64780487804819</v>
      </c>
      <c r="D542">
        <f t="shared" si="73"/>
        <v>-2335.9419267341145</v>
      </c>
      <c r="E542">
        <f>MIN(VLOOKUP(C541+0.01,Gearing!$A$2:$G$7,2,TRUE)+1,5)</f>
        <v>5</v>
      </c>
      <c r="F542">
        <f>Misc!$B$4*Misc!$B$5/Misc!$B$2*VLOOKUP(E542,Gearing!$B$2:$G$7,5,FALSE)</f>
        <v>8966220.9668758679</v>
      </c>
      <c r="G542">
        <f t="shared" si="75"/>
        <v>12.795994843359075</v>
      </c>
      <c r="H542">
        <f t="shared" si="76"/>
        <v>341.46341463414501</v>
      </c>
      <c r="I542">
        <f t="shared" si="74"/>
        <v>0.29700000000000004</v>
      </c>
      <c r="J542">
        <f t="shared" si="78"/>
        <v>-5878.306448923986</v>
      </c>
      <c r="K542">
        <f t="shared" si="79"/>
        <v>-7835176.2391276099</v>
      </c>
      <c r="L542">
        <f t="shared" si="80"/>
        <v>20799.859076168883</v>
      </c>
      <c r="M542">
        <f>2*$P$1*VLOOKUP(E541,Gearing!$B$3:$D$7,3)+B540</f>
        <v>20593.157525190869</v>
      </c>
      <c r="N542">
        <f>2*B541-B540+Misc!$B$6*$P$1^2</f>
        <v>20447.304467269987</v>
      </c>
    </row>
    <row r="543" spans="1:14" x14ac:dyDescent="0.25">
      <c r="A543">
        <f t="shared" si="77"/>
        <v>135</v>
      </c>
      <c r="B543">
        <f>MIN((-J542+SQRT(J542^2-4*I542*K542))/2/I542,2*$P$1*VLOOKUP(E542,Gearing!$B$3:$D$7,3,TRUE)+B541)</f>
        <v>20558.32129119994</v>
      </c>
      <c r="C543">
        <f t="shared" si="72"/>
        <v>152.64780487804819</v>
      </c>
      <c r="D543">
        <f t="shared" si="73"/>
        <v>2335.9419267341145</v>
      </c>
      <c r="E543">
        <f>MIN(VLOOKUP(C542+0.01,Gearing!$A$2:$G$7,2,TRUE)+1,5)</f>
        <v>5</v>
      </c>
      <c r="F543">
        <f>Misc!$B$4*Misc!$B$5/Misc!$B$2*VLOOKUP(E543,Gearing!$B$2:$G$7,5,FALSE)</f>
        <v>8966220.9668758679</v>
      </c>
      <c r="G543">
        <f t="shared" si="75"/>
        <v>12.774348611111074</v>
      </c>
      <c r="H543">
        <f t="shared" si="76"/>
        <v>341.46341463414501</v>
      </c>
      <c r="I543">
        <f t="shared" si="74"/>
        <v>0.29700000000000004</v>
      </c>
      <c r="J543">
        <f t="shared" si="78"/>
        <v>-5944.3355699633776</v>
      </c>
      <c r="K543">
        <f t="shared" si="79"/>
        <v>-5342022.6348235942</v>
      </c>
      <c r="L543">
        <f t="shared" si="80"/>
        <v>21045.785792135517</v>
      </c>
      <c r="M543">
        <f>2*$P$1*VLOOKUP(E542,Gearing!$B$3:$D$7,3)+B541</f>
        <v>20558.32129119994</v>
      </c>
      <c r="N543">
        <f>2*B542-B541+Misc!$B$6*$P$1^2</f>
        <v>20704.460974120822</v>
      </c>
    </row>
    <row r="544" spans="1:14" x14ac:dyDescent="0.25">
      <c r="A544">
        <f t="shared" si="77"/>
        <v>135.25</v>
      </c>
      <c r="B544">
        <f>MIN((-J543+SQRT(J543^2-4*I543*K543))/2/I543,2*$P$1*VLOOKUP(E543,Gearing!$B$3:$D$7,3,TRUE)+B542)</f>
        <v>20669.481427629893</v>
      </c>
      <c r="C544">
        <f t="shared" si="72"/>
        <v>152.64780487804819</v>
      </c>
      <c r="D544">
        <f t="shared" si="73"/>
        <v>-2335.9419267341145</v>
      </c>
      <c r="E544">
        <f>MIN(VLOOKUP(C543+0.01,Gearing!$A$2:$G$7,2,TRUE)+1,5)</f>
        <v>5</v>
      </c>
      <c r="F544">
        <f>Misc!$B$4*Misc!$B$5/Misc!$B$2*VLOOKUP(E544,Gearing!$B$2:$G$7,5,FALSE)</f>
        <v>8966220.9668758679</v>
      </c>
      <c r="G544">
        <f t="shared" si="75"/>
        <v>12.84342031761382</v>
      </c>
      <c r="H544">
        <f t="shared" si="76"/>
        <v>341.46341463414501</v>
      </c>
      <c r="I544">
        <f t="shared" si="74"/>
        <v>0.29700000000000004</v>
      </c>
      <c r="J544">
        <f t="shared" si="78"/>
        <v>-5923.6428469727653</v>
      </c>
      <c r="K544">
        <f t="shared" si="79"/>
        <v>-7384790.8258024491</v>
      </c>
      <c r="L544">
        <f t="shared" si="80"/>
        <v>20876.182978607903</v>
      </c>
      <c r="M544">
        <f>2*$P$1*VLOOKUP(E543,Gearing!$B$3:$D$7,3)+B542</f>
        <v>20669.481427629893</v>
      </c>
      <c r="N544">
        <f>2*B543-B542+Misc!$B$6*$P$1^2</f>
        <v>20523.628369709011</v>
      </c>
    </row>
    <row r="545" spans="1:14" x14ac:dyDescent="0.25">
      <c r="A545">
        <f t="shared" si="77"/>
        <v>135.5</v>
      </c>
      <c r="B545">
        <f>MIN((-J544+SQRT(J544^2-4*I544*K544))/2/I544,2*$P$1*VLOOKUP(E544,Gearing!$B$3:$D$7,3,TRUE)+B543)</f>
        <v>20634.645193638964</v>
      </c>
      <c r="C545">
        <f t="shared" si="72"/>
        <v>152.64780487804819</v>
      </c>
      <c r="D545">
        <f t="shared" si="73"/>
        <v>2335.9419267341145</v>
      </c>
      <c r="E545">
        <f>MIN(VLOOKUP(C544+0.01,Gearing!$A$2:$G$7,2,TRUE)+1,5)</f>
        <v>5</v>
      </c>
      <c r="F545">
        <f>Misc!$B$4*Misc!$B$5/Misc!$B$2*VLOOKUP(E545,Gearing!$B$2:$G$7,5,FALSE)</f>
        <v>8966220.9668758679</v>
      </c>
      <c r="G545">
        <f t="shared" si="75"/>
        <v>12.821774085365815</v>
      </c>
      <c r="H545">
        <f t="shared" si="76"/>
        <v>341.46341463414501</v>
      </c>
      <c r="I545">
        <f t="shared" si="74"/>
        <v>0.29700000000000004</v>
      </c>
      <c r="J545">
        <f t="shared" si="78"/>
        <v>-5989.6719680121587</v>
      </c>
      <c r="K545">
        <f t="shared" si="79"/>
        <v>-4886597.6213060655</v>
      </c>
      <c r="L545">
        <f t="shared" si="80"/>
        <v>21122.109694574538</v>
      </c>
      <c r="M545">
        <f>2*$P$1*VLOOKUP(E544,Gearing!$B$3:$D$7,3)+B543</f>
        <v>20634.645193638964</v>
      </c>
      <c r="N545">
        <f>2*B544-B543+Misc!$B$6*$P$1^2</f>
        <v>20780.784876559846</v>
      </c>
    </row>
    <row r="546" spans="1:14" x14ac:dyDescent="0.25">
      <c r="A546">
        <f t="shared" si="77"/>
        <v>135.75</v>
      </c>
      <c r="B546">
        <f>MIN((-J545+SQRT(J545^2-4*I545*K545))/2/I545,2*$P$1*VLOOKUP(E545,Gearing!$B$3:$D$7,3,TRUE)+B544)</f>
        <v>20745.805330068917</v>
      </c>
      <c r="C546">
        <f t="shared" si="72"/>
        <v>152.64780487804819</v>
      </c>
      <c r="D546">
        <f t="shared" si="73"/>
        <v>-2335.9419267341145</v>
      </c>
      <c r="E546">
        <f>MIN(VLOOKUP(C545+0.01,Gearing!$A$2:$G$7,2,TRUE)+1,5)</f>
        <v>5</v>
      </c>
      <c r="F546">
        <f>Misc!$B$4*Misc!$B$5/Misc!$B$2*VLOOKUP(E546,Gearing!$B$2:$G$7,5,FALSE)</f>
        <v>8966220.9668758679</v>
      </c>
      <c r="G546">
        <f t="shared" si="75"/>
        <v>12.890845791868561</v>
      </c>
      <c r="H546">
        <f t="shared" si="76"/>
        <v>341.46341463414501</v>
      </c>
      <c r="I546">
        <f t="shared" si="74"/>
        <v>0.29700000000000004</v>
      </c>
      <c r="J546">
        <f t="shared" si="78"/>
        <v>-5968.9792450215464</v>
      </c>
      <c r="K546">
        <f t="shared" si="79"/>
        <v>-6930945.1616556682</v>
      </c>
      <c r="L546">
        <f t="shared" si="80"/>
        <v>20952.506881046927</v>
      </c>
      <c r="M546">
        <f>2*$P$1*VLOOKUP(E545,Gearing!$B$3:$D$7,3)+B544</f>
        <v>20745.805330068917</v>
      </c>
      <c r="N546">
        <f>2*B545-B544+Misc!$B$6*$P$1^2</f>
        <v>20599.952272148035</v>
      </c>
    </row>
    <row r="547" spans="1:14" x14ac:dyDescent="0.25">
      <c r="A547">
        <f t="shared" si="77"/>
        <v>136</v>
      </c>
      <c r="B547">
        <f>MIN((-J546+SQRT(J546^2-4*I546*K546))/2/I546,2*$P$1*VLOOKUP(E546,Gearing!$B$3:$D$7,3,TRUE)+B545)</f>
        <v>20710.969096077988</v>
      </c>
      <c r="C547">
        <f t="shared" si="72"/>
        <v>152.64780487804819</v>
      </c>
      <c r="D547">
        <f t="shared" si="73"/>
        <v>2335.9419267341145</v>
      </c>
      <c r="E547">
        <f>MIN(VLOOKUP(C546+0.01,Gearing!$A$2:$G$7,2,TRUE)+1,5)</f>
        <v>5</v>
      </c>
      <c r="F547">
        <f>Misc!$B$4*Misc!$B$5/Misc!$B$2*VLOOKUP(E547,Gearing!$B$2:$G$7,5,FALSE)</f>
        <v>8966220.9668758679</v>
      </c>
      <c r="G547">
        <f t="shared" si="75"/>
        <v>12.869199559620558</v>
      </c>
      <c r="H547">
        <f t="shared" si="76"/>
        <v>341.46341463414501</v>
      </c>
      <c r="I547">
        <f t="shared" si="74"/>
        <v>0.29700000000000004</v>
      </c>
      <c r="J547">
        <f t="shared" si="78"/>
        <v>-6035.008366060938</v>
      </c>
      <c r="K547">
        <f t="shared" si="79"/>
        <v>-4427712.3569669612</v>
      </c>
      <c r="L547">
        <f t="shared" si="80"/>
        <v>21198.433597013565</v>
      </c>
      <c r="M547">
        <f>2*$P$1*VLOOKUP(E546,Gearing!$B$3:$D$7,3)+B545</f>
        <v>20710.969096077988</v>
      </c>
      <c r="N547">
        <f>2*B546-B545+Misc!$B$6*$P$1^2</f>
        <v>20857.108778998871</v>
      </c>
    </row>
    <row r="548" spans="1:14" x14ac:dyDescent="0.25">
      <c r="A548">
        <f t="shared" si="77"/>
        <v>136.25</v>
      </c>
      <c r="B548">
        <f>MIN((-J547+SQRT(J547^2-4*I547*K547))/2/I547,2*$P$1*VLOOKUP(E547,Gearing!$B$3:$D$7,3,TRUE)+B546)</f>
        <v>20822.129232507941</v>
      </c>
      <c r="C548">
        <f t="shared" ref="C548:C611" si="81">(B549-B547)/2/$P$1</f>
        <v>152.64780487804819</v>
      </c>
      <c r="D548">
        <f t="shared" ref="D548:D611" si="82">(B549-2*B548+B547)/$P$1^2</f>
        <v>-2335.9419267341145</v>
      </c>
      <c r="E548">
        <f>MIN(VLOOKUP(C547+0.01,Gearing!$A$2:$G$7,2,TRUE)+1,5)</f>
        <v>5</v>
      </c>
      <c r="F548">
        <f>Misc!$B$4*Misc!$B$5/Misc!$B$2*VLOOKUP(E548,Gearing!$B$2:$G$7,5,FALSE)</f>
        <v>8966220.9668758679</v>
      </c>
      <c r="G548">
        <f t="shared" si="75"/>
        <v>12.938271266123303</v>
      </c>
      <c r="H548">
        <f t="shared" si="76"/>
        <v>341.46341463414501</v>
      </c>
      <c r="I548">
        <f t="shared" ref="I548:I611" si="83">$P$3</f>
        <v>0.29700000000000004</v>
      </c>
      <c r="J548">
        <f t="shared" si="78"/>
        <v>-6014.3156430703275</v>
      </c>
      <c r="K548">
        <f t="shared" si="79"/>
        <v>-6473639.246687267</v>
      </c>
      <c r="L548">
        <f t="shared" si="80"/>
        <v>21028.830783485952</v>
      </c>
      <c r="M548">
        <f>2*$P$1*VLOOKUP(E547,Gearing!$B$3:$D$7,3)+B546</f>
        <v>20822.129232507941</v>
      </c>
      <c r="N548">
        <f>2*B547-B546+Misc!$B$6*$P$1^2</f>
        <v>20676.276174587059</v>
      </c>
    </row>
    <row r="549" spans="1:14" x14ac:dyDescent="0.25">
      <c r="A549">
        <f t="shared" si="77"/>
        <v>136.5</v>
      </c>
      <c r="B549">
        <f>MIN((-J548+SQRT(J548^2-4*I548*K548))/2/I548,2*$P$1*VLOOKUP(E548,Gearing!$B$3:$D$7,3,TRUE)+B547)</f>
        <v>20787.292998517012</v>
      </c>
      <c r="C549">
        <f t="shared" si="81"/>
        <v>152.64780487804819</v>
      </c>
      <c r="D549">
        <f t="shared" si="82"/>
        <v>2335.9419267341145</v>
      </c>
      <c r="E549">
        <f>MIN(VLOOKUP(C548+0.01,Gearing!$A$2:$G$7,2,TRUE)+1,5)</f>
        <v>5</v>
      </c>
      <c r="F549">
        <f>Misc!$B$4*Misc!$B$5/Misc!$B$2*VLOOKUP(E549,Gearing!$B$2:$G$7,5,FALSE)</f>
        <v>8966220.9668758679</v>
      </c>
      <c r="G549">
        <f t="shared" si="75"/>
        <v>12.916625033875301</v>
      </c>
      <c r="H549">
        <f t="shared" si="76"/>
        <v>341.46341463414501</v>
      </c>
      <c r="I549">
        <f t="shared" si="83"/>
        <v>0.29700000000000004</v>
      </c>
      <c r="J549">
        <f t="shared" si="78"/>
        <v>-6080.3447641097191</v>
      </c>
      <c r="K549">
        <f t="shared" si="79"/>
        <v>-3965366.8418062073</v>
      </c>
      <c r="L549">
        <f t="shared" si="80"/>
        <v>21274.757499452589</v>
      </c>
      <c r="M549">
        <f>2*$P$1*VLOOKUP(E548,Gearing!$B$3:$D$7,3)+B547</f>
        <v>20787.292998517012</v>
      </c>
      <c r="N549">
        <f>2*B548-B547+Misc!$B$6*$P$1^2</f>
        <v>20933.432681437895</v>
      </c>
    </row>
    <row r="550" spans="1:14" x14ac:dyDescent="0.25">
      <c r="A550">
        <f t="shared" si="77"/>
        <v>136.75</v>
      </c>
      <c r="B550">
        <f>MIN((-J549+SQRT(J549^2-4*I549*K549))/2/I549,2*$P$1*VLOOKUP(E549,Gearing!$B$3:$D$7,3,TRUE)+B548)</f>
        <v>20898.453134946965</v>
      </c>
      <c r="C550">
        <f t="shared" si="81"/>
        <v>152.64780487804819</v>
      </c>
      <c r="D550">
        <f t="shared" si="82"/>
        <v>-2335.9419267341145</v>
      </c>
      <c r="E550">
        <f>MIN(VLOOKUP(C549+0.01,Gearing!$A$2:$G$7,2,TRUE)+1,5)</f>
        <v>5</v>
      </c>
      <c r="F550">
        <f>Misc!$B$4*Misc!$B$5/Misc!$B$2*VLOOKUP(E550,Gearing!$B$2:$G$7,5,FALSE)</f>
        <v>8966220.9668758679</v>
      </c>
      <c r="G550">
        <f t="shared" si="75"/>
        <v>12.985696740378046</v>
      </c>
      <c r="H550">
        <f t="shared" si="76"/>
        <v>341.46341463414501</v>
      </c>
      <c r="I550">
        <f t="shared" si="83"/>
        <v>0.29700000000000004</v>
      </c>
      <c r="J550">
        <f t="shared" si="78"/>
        <v>-6059.6520411191068</v>
      </c>
      <c r="K550">
        <f t="shared" si="79"/>
        <v>-6012873.0808972754</v>
      </c>
      <c r="L550">
        <f t="shared" si="80"/>
        <v>21105.154685924972</v>
      </c>
      <c r="M550">
        <f>2*$P$1*VLOOKUP(E549,Gearing!$B$3:$D$7,3)+B548</f>
        <v>20898.453134946965</v>
      </c>
      <c r="N550">
        <f>2*B549-B548+Misc!$B$6*$P$1^2</f>
        <v>20752.600077026083</v>
      </c>
    </row>
    <row r="551" spans="1:14" x14ac:dyDescent="0.25">
      <c r="A551">
        <f t="shared" si="77"/>
        <v>137</v>
      </c>
      <c r="B551">
        <f>MIN((-J550+SQRT(J550^2-4*I550*K550))/2/I550,2*$P$1*VLOOKUP(E550,Gearing!$B$3:$D$7,3,TRUE)+B549)</f>
        <v>20863.616900956036</v>
      </c>
      <c r="C551">
        <f t="shared" si="81"/>
        <v>152.64780487804819</v>
      </c>
      <c r="D551">
        <f t="shared" si="82"/>
        <v>2335.9419267341145</v>
      </c>
      <c r="E551">
        <f>MIN(VLOOKUP(C550+0.01,Gearing!$A$2:$G$7,2,TRUE)+1,5)</f>
        <v>5</v>
      </c>
      <c r="F551">
        <f>Misc!$B$4*Misc!$B$5/Misc!$B$2*VLOOKUP(E551,Gearing!$B$2:$G$7,5,FALSE)</f>
        <v>8966220.9668758679</v>
      </c>
      <c r="G551">
        <f t="shared" si="75"/>
        <v>12.964050508130043</v>
      </c>
      <c r="H551">
        <f t="shared" si="76"/>
        <v>341.46341463414501</v>
      </c>
      <c r="I551">
        <f t="shared" si="83"/>
        <v>0.29700000000000004</v>
      </c>
      <c r="J551">
        <f t="shared" si="78"/>
        <v>-6125.6811621584984</v>
      </c>
      <c r="K551">
        <f t="shared" si="79"/>
        <v>-3499561.0758238775</v>
      </c>
      <c r="L551">
        <f t="shared" si="80"/>
        <v>21351.081401891613</v>
      </c>
      <c r="M551">
        <f>2*$P$1*VLOOKUP(E550,Gearing!$B$3:$D$7,3)+B549</f>
        <v>20863.616900956036</v>
      </c>
      <c r="N551">
        <f>2*B550-B549+Misc!$B$6*$P$1^2</f>
        <v>21009.756583876919</v>
      </c>
    </row>
    <row r="552" spans="1:14" x14ac:dyDescent="0.25">
      <c r="A552">
        <f t="shared" si="77"/>
        <v>137.25</v>
      </c>
      <c r="B552">
        <f>MIN((-J551+SQRT(J551^2-4*I551*K551))/2/I551,2*$P$1*VLOOKUP(E551,Gearing!$B$3:$D$7,3,TRUE)+B550)</f>
        <v>20974.777037385989</v>
      </c>
      <c r="C552">
        <f t="shared" si="81"/>
        <v>152.64780487804819</v>
      </c>
      <c r="D552">
        <f t="shared" si="82"/>
        <v>-2335.9419267341145</v>
      </c>
      <c r="E552">
        <f>MIN(VLOOKUP(C551+0.01,Gearing!$A$2:$G$7,2,TRUE)+1,5)</f>
        <v>5</v>
      </c>
      <c r="F552">
        <f>Misc!$B$4*Misc!$B$5/Misc!$B$2*VLOOKUP(E552,Gearing!$B$2:$G$7,5,FALSE)</f>
        <v>8966220.9668758679</v>
      </c>
      <c r="G552">
        <f t="shared" si="75"/>
        <v>13.033122214632789</v>
      </c>
      <c r="H552">
        <f t="shared" si="76"/>
        <v>341.46341463414501</v>
      </c>
      <c r="I552">
        <f t="shared" si="83"/>
        <v>0.29700000000000004</v>
      </c>
      <c r="J552">
        <f t="shared" si="78"/>
        <v>-6104.9884391678879</v>
      </c>
      <c r="K552">
        <f t="shared" si="79"/>
        <v>-5548646.6642856486</v>
      </c>
      <c r="L552">
        <f t="shared" si="80"/>
        <v>21181.478588363996</v>
      </c>
      <c r="M552">
        <f>2*$P$1*VLOOKUP(E551,Gearing!$B$3:$D$7,3)+B550</f>
        <v>20974.777037385989</v>
      </c>
      <c r="N552">
        <f>2*B551-B550+Misc!$B$6*$P$1^2</f>
        <v>20828.923979465108</v>
      </c>
    </row>
    <row r="553" spans="1:14" x14ac:dyDescent="0.25">
      <c r="A553">
        <f t="shared" si="77"/>
        <v>137.5</v>
      </c>
      <c r="B553">
        <f>MIN((-J552+SQRT(J552^2-4*I552*K552))/2/I552,2*$P$1*VLOOKUP(E552,Gearing!$B$3:$D$7,3,TRUE)+B551)</f>
        <v>20939.94080339506</v>
      </c>
      <c r="C553">
        <f t="shared" si="81"/>
        <v>152.64780487804819</v>
      </c>
      <c r="D553">
        <f t="shared" si="82"/>
        <v>2335.9419267341145</v>
      </c>
      <c r="E553">
        <f>MIN(VLOOKUP(C552+0.01,Gearing!$A$2:$G$7,2,TRUE)+1,5)</f>
        <v>5</v>
      </c>
      <c r="F553">
        <f>Misc!$B$4*Misc!$B$5/Misc!$B$2*VLOOKUP(E553,Gearing!$B$2:$G$7,5,FALSE)</f>
        <v>8966220.9668758679</v>
      </c>
      <c r="G553">
        <f t="shared" si="75"/>
        <v>13.011475982384784</v>
      </c>
      <c r="H553">
        <f t="shared" si="76"/>
        <v>341.46341463414501</v>
      </c>
      <c r="I553">
        <f t="shared" si="83"/>
        <v>0.29700000000000004</v>
      </c>
      <c r="J553">
        <f t="shared" si="78"/>
        <v>-6171.0175602072795</v>
      </c>
      <c r="K553">
        <f t="shared" si="79"/>
        <v>-3030295.0590199274</v>
      </c>
      <c r="L553">
        <f t="shared" si="80"/>
        <v>21427.405304330638</v>
      </c>
      <c r="M553">
        <f>2*$P$1*VLOOKUP(E552,Gearing!$B$3:$D$7,3)+B551</f>
        <v>20939.94080339506</v>
      </c>
      <c r="N553">
        <f>2*B552-B551+Misc!$B$6*$P$1^2</f>
        <v>21086.080486315943</v>
      </c>
    </row>
    <row r="554" spans="1:14" x14ac:dyDescent="0.25">
      <c r="A554">
        <f t="shared" si="77"/>
        <v>137.75</v>
      </c>
      <c r="B554">
        <f>MIN((-J553+SQRT(J553^2-4*I553*K553))/2/I553,2*$P$1*VLOOKUP(E553,Gearing!$B$3:$D$7,3,TRUE)+B552)</f>
        <v>21051.100939825013</v>
      </c>
      <c r="C554">
        <f t="shared" si="81"/>
        <v>152.64780487804819</v>
      </c>
      <c r="D554">
        <f t="shared" si="82"/>
        <v>-2335.9419267341145</v>
      </c>
      <c r="E554">
        <f>MIN(VLOOKUP(C553+0.01,Gearing!$A$2:$G$7,2,TRUE)+1,5)</f>
        <v>5</v>
      </c>
      <c r="F554">
        <f>Misc!$B$4*Misc!$B$5/Misc!$B$2*VLOOKUP(E554,Gearing!$B$2:$G$7,5,FALSE)</f>
        <v>8966220.9668758679</v>
      </c>
      <c r="G554">
        <f t="shared" si="75"/>
        <v>13.080547688887529</v>
      </c>
      <c r="H554">
        <f t="shared" si="76"/>
        <v>341.46341463414501</v>
      </c>
      <c r="I554">
        <f t="shared" si="83"/>
        <v>0.29700000000000004</v>
      </c>
      <c r="J554">
        <f t="shared" si="78"/>
        <v>-6150.3248372166672</v>
      </c>
      <c r="K554">
        <f t="shared" si="79"/>
        <v>-5080959.9968524463</v>
      </c>
      <c r="L554">
        <f t="shared" si="80"/>
        <v>21257.802490803027</v>
      </c>
      <c r="M554">
        <f>2*$P$1*VLOOKUP(E553,Gearing!$B$3:$D$7,3)+B552</f>
        <v>21051.100939825013</v>
      </c>
      <c r="N554">
        <f>2*B553-B552+Misc!$B$6*$P$1^2</f>
        <v>20905.247881904132</v>
      </c>
    </row>
    <row r="555" spans="1:14" x14ac:dyDescent="0.25">
      <c r="A555">
        <f t="shared" si="77"/>
        <v>138</v>
      </c>
      <c r="B555">
        <f>MIN((-J554+SQRT(J554^2-4*I554*K554))/2/I554,2*$P$1*VLOOKUP(E554,Gearing!$B$3:$D$7,3,TRUE)+B553)</f>
        <v>21016.264705834084</v>
      </c>
      <c r="C555">
        <f t="shared" si="81"/>
        <v>152.64780487804819</v>
      </c>
      <c r="D555">
        <f t="shared" si="82"/>
        <v>2335.9419267341145</v>
      </c>
      <c r="E555">
        <f>MIN(VLOOKUP(C554+0.01,Gearing!$A$2:$G$7,2,TRUE)+1,5)</f>
        <v>5</v>
      </c>
      <c r="F555">
        <f>Misc!$B$4*Misc!$B$5/Misc!$B$2*VLOOKUP(E555,Gearing!$B$2:$G$7,5,FALSE)</f>
        <v>8966220.9668758679</v>
      </c>
      <c r="G555">
        <f t="shared" si="75"/>
        <v>13.058901456639529</v>
      </c>
      <c r="H555">
        <f t="shared" si="76"/>
        <v>341.46341463414501</v>
      </c>
      <c r="I555">
        <f t="shared" si="83"/>
        <v>0.29700000000000004</v>
      </c>
      <c r="J555">
        <f t="shared" si="78"/>
        <v>-6216.3539582560607</v>
      </c>
      <c r="K555">
        <f t="shared" si="79"/>
        <v>-2557568.7913943273</v>
      </c>
      <c r="L555">
        <f t="shared" si="80"/>
        <v>21503.729206769665</v>
      </c>
      <c r="M555">
        <f>2*$P$1*VLOOKUP(E554,Gearing!$B$3:$D$7,3)+B553</f>
        <v>21016.264705834084</v>
      </c>
      <c r="N555">
        <f>2*B554-B553+Misc!$B$6*$P$1^2</f>
        <v>21162.404388754967</v>
      </c>
    </row>
    <row r="556" spans="1:14" x14ac:dyDescent="0.25">
      <c r="A556">
        <f t="shared" si="77"/>
        <v>138.25</v>
      </c>
      <c r="B556">
        <f>MIN((-J555+SQRT(J555^2-4*I555*K555))/2/I555,2*$P$1*VLOOKUP(E555,Gearing!$B$3:$D$7,3,TRUE)+B554)</f>
        <v>21127.424842264038</v>
      </c>
      <c r="C556">
        <f t="shared" si="81"/>
        <v>152.64780487804819</v>
      </c>
      <c r="D556">
        <f t="shared" si="82"/>
        <v>-2335.9419267341145</v>
      </c>
      <c r="E556">
        <f>MIN(VLOOKUP(C555+0.01,Gearing!$A$2:$G$7,2,TRUE)+1,5)</f>
        <v>5</v>
      </c>
      <c r="F556">
        <f>Misc!$B$4*Misc!$B$5/Misc!$B$2*VLOOKUP(E556,Gearing!$B$2:$G$7,5,FALSE)</f>
        <v>8966220.9668758679</v>
      </c>
      <c r="G556">
        <f t="shared" si="75"/>
        <v>13.127973163142272</v>
      </c>
      <c r="H556">
        <f t="shared" si="76"/>
        <v>341.46341463414501</v>
      </c>
      <c r="I556">
        <f t="shared" si="83"/>
        <v>0.29700000000000004</v>
      </c>
      <c r="J556">
        <f t="shared" si="78"/>
        <v>-6195.6612352654483</v>
      </c>
      <c r="K556">
        <f t="shared" si="79"/>
        <v>-4609813.0785975941</v>
      </c>
      <c r="L556">
        <f t="shared" si="80"/>
        <v>21334.126393242048</v>
      </c>
      <c r="M556">
        <f>2*$P$1*VLOOKUP(E555,Gearing!$B$3:$D$7,3)+B554</f>
        <v>21127.424842264038</v>
      </c>
      <c r="N556">
        <f>2*B555-B554+Misc!$B$6*$P$1^2</f>
        <v>20981.571784343156</v>
      </c>
    </row>
    <row r="557" spans="1:14" x14ac:dyDescent="0.25">
      <c r="A557">
        <f t="shared" si="77"/>
        <v>138.5</v>
      </c>
      <c r="B557">
        <f>MIN((-J556+SQRT(J556^2-4*I556*K556))/2/I556,2*$P$1*VLOOKUP(E556,Gearing!$B$3:$D$7,3,TRUE)+B555)</f>
        <v>21092.588608273109</v>
      </c>
      <c r="C557">
        <f t="shared" si="81"/>
        <v>152.64780487804819</v>
      </c>
      <c r="D557">
        <f t="shared" si="82"/>
        <v>2335.9419267341145</v>
      </c>
      <c r="E557">
        <f>MIN(VLOOKUP(C556+0.01,Gearing!$A$2:$G$7,2,TRUE)+1,5)</f>
        <v>5</v>
      </c>
      <c r="F557">
        <f>Misc!$B$4*Misc!$B$5/Misc!$B$2*VLOOKUP(E557,Gearing!$B$2:$G$7,5,FALSE)</f>
        <v>8966220.9668758679</v>
      </c>
      <c r="G557">
        <f t="shared" si="75"/>
        <v>13.106326930894271</v>
      </c>
      <c r="H557">
        <f t="shared" si="76"/>
        <v>341.46341463414501</v>
      </c>
      <c r="I557">
        <f t="shared" si="83"/>
        <v>0.29700000000000004</v>
      </c>
      <c r="J557">
        <f t="shared" si="78"/>
        <v>-6261.69035630484</v>
      </c>
      <c r="K557">
        <f t="shared" si="79"/>
        <v>-2081382.2729471666</v>
      </c>
      <c r="L557">
        <f t="shared" si="80"/>
        <v>21580.053109208686</v>
      </c>
      <c r="M557">
        <f>2*$P$1*VLOOKUP(E556,Gearing!$B$3:$D$7,3)+B555</f>
        <v>21092.588608273109</v>
      </c>
      <c r="N557">
        <f>2*B556-B555+Misc!$B$6*$P$1^2</f>
        <v>21238.728291193991</v>
      </c>
    </row>
    <row r="558" spans="1:14" x14ac:dyDescent="0.25">
      <c r="A558">
        <f t="shared" si="77"/>
        <v>138.75</v>
      </c>
      <c r="B558">
        <f>MIN((-J557+SQRT(J557^2-4*I557*K557))/2/I557,2*$P$1*VLOOKUP(E557,Gearing!$B$3:$D$7,3,TRUE)+B556)</f>
        <v>21203.748744703062</v>
      </c>
      <c r="C558">
        <f t="shared" si="81"/>
        <v>152.64780487804819</v>
      </c>
      <c r="D558">
        <f t="shared" si="82"/>
        <v>-2335.9419267341145</v>
      </c>
      <c r="E558">
        <f>MIN(VLOOKUP(C557+0.01,Gearing!$A$2:$G$7,2,TRUE)+1,5)</f>
        <v>5</v>
      </c>
      <c r="F558">
        <f>Misc!$B$4*Misc!$B$5/Misc!$B$2*VLOOKUP(E558,Gearing!$B$2:$G$7,5,FALSE)</f>
        <v>8966220.9668758679</v>
      </c>
      <c r="G558">
        <f t="shared" si="75"/>
        <v>13.175398637397015</v>
      </c>
      <c r="H558">
        <f t="shared" si="76"/>
        <v>341.46341463414501</v>
      </c>
      <c r="I558">
        <f t="shared" si="83"/>
        <v>0.29700000000000004</v>
      </c>
      <c r="J558">
        <f t="shared" si="78"/>
        <v>-6240.9976333142276</v>
      </c>
      <c r="K558">
        <f t="shared" si="79"/>
        <v>-4135205.9095211518</v>
      </c>
      <c r="L558">
        <f t="shared" si="80"/>
        <v>21410.450295681072</v>
      </c>
      <c r="M558">
        <f>2*$P$1*VLOOKUP(E557,Gearing!$B$3:$D$7,3)+B556</f>
        <v>21203.748744703062</v>
      </c>
      <c r="N558">
        <f>2*B557-B556+Misc!$B$6*$P$1^2</f>
        <v>21057.89568678218</v>
      </c>
    </row>
    <row r="559" spans="1:14" x14ac:dyDescent="0.25">
      <c r="A559">
        <f t="shared" si="77"/>
        <v>139</v>
      </c>
      <c r="B559">
        <f>MIN((-J558+SQRT(J558^2-4*I558*K558))/2/I558,2*$P$1*VLOOKUP(E558,Gearing!$B$3:$D$7,3,TRUE)+B557)</f>
        <v>21168.912510712133</v>
      </c>
      <c r="C559">
        <f t="shared" si="81"/>
        <v>152.64780487804819</v>
      </c>
      <c r="D559">
        <f t="shared" si="82"/>
        <v>2335.9419267341145</v>
      </c>
      <c r="E559">
        <f>MIN(VLOOKUP(C558+0.01,Gearing!$A$2:$G$7,2,TRUE)+1,5)</f>
        <v>5</v>
      </c>
      <c r="F559">
        <f>Misc!$B$4*Misc!$B$5/Misc!$B$2*VLOOKUP(E559,Gearing!$B$2:$G$7,5,FALSE)</f>
        <v>8966220.9668758679</v>
      </c>
      <c r="G559">
        <f t="shared" si="75"/>
        <v>13.153752405149012</v>
      </c>
      <c r="H559">
        <f t="shared" si="76"/>
        <v>341.46341463414501</v>
      </c>
      <c r="I559">
        <f t="shared" si="83"/>
        <v>0.29700000000000004</v>
      </c>
      <c r="J559">
        <f t="shared" si="78"/>
        <v>-6307.0267543536211</v>
      </c>
      <c r="K559">
        <f t="shared" si="79"/>
        <v>-1601735.5036783558</v>
      </c>
      <c r="L559">
        <f t="shared" si="80"/>
        <v>21656.37701164771</v>
      </c>
      <c r="M559">
        <f>2*$P$1*VLOOKUP(E558,Gearing!$B$3:$D$7,3)+B557</f>
        <v>21168.912510712133</v>
      </c>
      <c r="N559">
        <f>2*B558-B557+Misc!$B$6*$P$1^2</f>
        <v>21315.052193633015</v>
      </c>
    </row>
    <row r="560" spans="1:14" x14ac:dyDescent="0.25">
      <c r="A560">
        <f t="shared" si="77"/>
        <v>139.25</v>
      </c>
      <c r="B560">
        <f>MIN((-J559+SQRT(J559^2-4*I559*K559))/2/I559,2*$P$1*VLOOKUP(E559,Gearing!$B$3:$D$7,3,TRUE)+B558)</f>
        <v>21280.072647142086</v>
      </c>
      <c r="C560">
        <f t="shared" si="81"/>
        <v>152.64780487804819</v>
      </c>
      <c r="D560">
        <f t="shared" si="82"/>
        <v>-2335.9419267341145</v>
      </c>
      <c r="E560">
        <f>MIN(VLOOKUP(C559+0.01,Gearing!$A$2:$G$7,2,TRUE)+1,5)</f>
        <v>5</v>
      </c>
      <c r="F560">
        <f>Misc!$B$4*Misc!$B$5/Misc!$B$2*VLOOKUP(E560,Gearing!$B$2:$G$7,5,FALSE)</f>
        <v>8966220.9668758679</v>
      </c>
      <c r="G560">
        <f t="shared" si="75"/>
        <v>13.222824111651757</v>
      </c>
      <c r="H560">
        <f t="shared" si="76"/>
        <v>341.46341463414501</v>
      </c>
      <c r="I560">
        <f t="shared" si="83"/>
        <v>0.29700000000000004</v>
      </c>
      <c r="J560">
        <f t="shared" si="78"/>
        <v>-6286.3340313630088</v>
      </c>
      <c r="K560">
        <f t="shared" si="79"/>
        <v>-3657138.489623074</v>
      </c>
      <c r="L560">
        <f t="shared" si="80"/>
        <v>21486.7741981201</v>
      </c>
      <c r="M560">
        <f>2*$P$1*VLOOKUP(E559,Gearing!$B$3:$D$7,3)+B558</f>
        <v>21280.072647142086</v>
      </c>
      <c r="N560">
        <f>2*B559-B558+Misc!$B$6*$P$1^2</f>
        <v>21134.219589221204</v>
      </c>
    </row>
    <row r="561" spans="1:14" x14ac:dyDescent="0.25">
      <c r="A561">
        <f t="shared" si="77"/>
        <v>139.5</v>
      </c>
      <c r="B561">
        <f>MIN((-J560+SQRT(J560^2-4*I560*K560))/2/I560,2*$P$1*VLOOKUP(E560,Gearing!$B$3:$D$7,3,TRUE)+B559)</f>
        <v>21245.236413151157</v>
      </c>
      <c r="C561">
        <f t="shared" si="81"/>
        <v>152.64780487804819</v>
      </c>
      <c r="D561">
        <f t="shared" si="82"/>
        <v>2335.9419267341145</v>
      </c>
      <c r="E561">
        <f>MIN(VLOOKUP(C560+0.01,Gearing!$A$2:$G$7,2,TRUE)+1,5)</f>
        <v>5</v>
      </c>
      <c r="F561">
        <f>Misc!$B$4*Misc!$B$5/Misc!$B$2*VLOOKUP(E561,Gearing!$B$2:$G$7,5,FALSE)</f>
        <v>8966220.9668758679</v>
      </c>
      <c r="G561">
        <f t="shared" si="75"/>
        <v>13.201177879403755</v>
      </c>
      <c r="H561">
        <f t="shared" si="76"/>
        <v>341.46341463414501</v>
      </c>
      <c r="I561">
        <f t="shared" si="83"/>
        <v>0.29700000000000004</v>
      </c>
      <c r="J561">
        <f t="shared" si="78"/>
        <v>-6352.3631524024004</v>
      </c>
      <c r="K561">
        <f t="shared" si="79"/>
        <v>-1118628.4835879696</v>
      </c>
      <c r="L561">
        <f t="shared" si="80"/>
        <v>21732.700914086734</v>
      </c>
      <c r="M561">
        <f>2*$P$1*VLOOKUP(E560,Gearing!$B$3:$D$7,3)+B559</f>
        <v>21245.236413151157</v>
      </c>
      <c r="N561">
        <f>2*B560-B559+Misc!$B$6*$P$1^2</f>
        <v>21391.376096072039</v>
      </c>
    </row>
    <row r="562" spans="1:14" x14ac:dyDescent="0.25">
      <c r="A562">
        <f t="shared" si="77"/>
        <v>139.75</v>
      </c>
      <c r="B562">
        <f>MIN((-J561+SQRT(J561^2-4*I561*K561))/2/I561,2*$P$1*VLOOKUP(E561,Gearing!$B$3:$D$7,3,TRUE)+B560)</f>
        <v>21356.39654958111</v>
      </c>
      <c r="C562">
        <f t="shared" si="81"/>
        <v>152.64780487804819</v>
      </c>
      <c r="D562">
        <f t="shared" si="82"/>
        <v>-2335.9419267341145</v>
      </c>
      <c r="E562">
        <f>MIN(VLOOKUP(C561+0.01,Gearing!$A$2:$G$7,2,TRUE)+1,5)</f>
        <v>5</v>
      </c>
      <c r="F562">
        <f>Misc!$B$4*Misc!$B$5/Misc!$B$2*VLOOKUP(E562,Gearing!$B$2:$G$7,5,FALSE)</f>
        <v>8966220.9668758679</v>
      </c>
      <c r="G562">
        <f t="shared" si="75"/>
        <v>13.2702495859065</v>
      </c>
      <c r="H562">
        <f t="shared" si="76"/>
        <v>341.46341463414501</v>
      </c>
      <c r="I562">
        <f t="shared" si="83"/>
        <v>0.29700000000000004</v>
      </c>
      <c r="J562">
        <f t="shared" si="78"/>
        <v>-6331.6704294117881</v>
      </c>
      <c r="K562">
        <f t="shared" si="79"/>
        <v>-3175610.8189034355</v>
      </c>
      <c r="L562">
        <f t="shared" si="80"/>
        <v>21563.09810055912</v>
      </c>
      <c r="M562">
        <f>2*$P$1*VLOOKUP(E561,Gearing!$B$3:$D$7,3)+B560</f>
        <v>21356.39654958111</v>
      </c>
      <c r="N562">
        <f>2*B561-B560+Misc!$B$6*$P$1^2</f>
        <v>21210.543491660228</v>
      </c>
    </row>
    <row r="563" spans="1:14" x14ac:dyDescent="0.25">
      <c r="A563">
        <f t="shared" si="77"/>
        <v>140</v>
      </c>
      <c r="B563">
        <f>MIN((-J562+SQRT(J562^2-4*I562*K562))/2/I562,2*$P$1*VLOOKUP(E562,Gearing!$B$3:$D$7,3,TRUE)+B561)</f>
        <v>21321.560315590181</v>
      </c>
      <c r="C563">
        <f t="shared" si="81"/>
        <v>152.64780487804819</v>
      </c>
      <c r="D563">
        <f t="shared" si="82"/>
        <v>2335.9419267341145</v>
      </c>
      <c r="E563">
        <f>MIN(VLOOKUP(C562+0.01,Gearing!$A$2:$G$7,2,TRUE)+1,5)</f>
        <v>5</v>
      </c>
      <c r="F563">
        <f>Misc!$B$4*Misc!$B$5/Misc!$B$2*VLOOKUP(E563,Gearing!$B$2:$G$7,5,FALSE)</f>
        <v>8966220.9668758679</v>
      </c>
      <c r="G563">
        <f t="shared" si="75"/>
        <v>13.248603353658497</v>
      </c>
      <c r="H563">
        <f t="shared" si="76"/>
        <v>341.46341463414501</v>
      </c>
      <c r="I563">
        <f t="shared" si="83"/>
        <v>0.29700000000000004</v>
      </c>
      <c r="J563">
        <f t="shared" si="78"/>
        <v>-6397.6995504511815</v>
      </c>
      <c r="K563">
        <f t="shared" si="79"/>
        <v>-632061.21267591836</v>
      </c>
      <c r="L563">
        <f t="shared" si="80"/>
        <v>21809.024816525758</v>
      </c>
      <c r="M563">
        <f>2*$P$1*VLOOKUP(E562,Gearing!$B$3:$D$7,3)+B561</f>
        <v>21321.560315590181</v>
      </c>
      <c r="N563">
        <f>2*B562-B561+Misc!$B$6*$P$1^2</f>
        <v>21467.699998511063</v>
      </c>
    </row>
    <row r="564" spans="1:14" x14ac:dyDescent="0.25">
      <c r="A564">
        <f t="shared" si="77"/>
        <v>140.25</v>
      </c>
      <c r="B564">
        <f>MIN((-J563+SQRT(J563^2-4*I563*K563))/2/I563,2*$P$1*VLOOKUP(E563,Gearing!$B$3:$D$7,3,TRUE)+B562)</f>
        <v>21432.720452020134</v>
      </c>
      <c r="C564">
        <f t="shared" si="81"/>
        <v>152.64780487804819</v>
      </c>
      <c r="D564">
        <f t="shared" si="82"/>
        <v>-2335.9419267341145</v>
      </c>
      <c r="E564">
        <f>MIN(VLOOKUP(C563+0.01,Gearing!$A$2:$G$7,2,TRUE)+1,5)</f>
        <v>5</v>
      </c>
      <c r="F564">
        <f>Misc!$B$4*Misc!$B$5/Misc!$B$2*VLOOKUP(E564,Gearing!$B$2:$G$7,5,FALSE)</f>
        <v>8966220.9668758679</v>
      </c>
      <c r="G564">
        <f t="shared" si="75"/>
        <v>13.317675060161243</v>
      </c>
      <c r="H564">
        <f t="shared" si="76"/>
        <v>341.46341463414501</v>
      </c>
      <c r="I564">
        <f t="shared" si="83"/>
        <v>0.29700000000000004</v>
      </c>
      <c r="J564">
        <f t="shared" si="78"/>
        <v>-6377.0068274605692</v>
      </c>
      <c r="K564">
        <f t="shared" si="79"/>
        <v>-2690622.8973621321</v>
      </c>
      <c r="L564">
        <f t="shared" si="80"/>
        <v>21639.422002998144</v>
      </c>
      <c r="M564">
        <f>2*$P$1*VLOOKUP(E563,Gearing!$B$3:$D$7,3)+B562</f>
        <v>21432.720452020134</v>
      </c>
      <c r="N564">
        <f>2*B563-B562+Misc!$B$6*$P$1^2</f>
        <v>21286.867394099252</v>
      </c>
    </row>
    <row r="565" spans="1:14" x14ac:dyDescent="0.25">
      <c r="A565">
        <f t="shared" si="77"/>
        <v>140.5</v>
      </c>
      <c r="B565">
        <f>MIN((-J564+SQRT(J564^2-4*I564*K564))/2/I564,2*$P$1*VLOOKUP(E564,Gearing!$B$3:$D$7,3,TRUE)+B563)</f>
        <v>21397.884218029205</v>
      </c>
      <c r="C565">
        <f t="shared" si="81"/>
        <v>152.64780487804819</v>
      </c>
      <c r="D565">
        <f t="shared" si="82"/>
        <v>2335.9419267341145</v>
      </c>
      <c r="E565">
        <f>MIN(VLOOKUP(C564+0.01,Gearing!$A$2:$G$7,2,TRUE)+1,5)</f>
        <v>5</v>
      </c>
      <c r="F565">
        <f>Misc!$B$4*Misc!$B$5/Misc!$B$2*VLOOKUP(E565,Gearing!$B$2:$G$7,5,FALSE)</f>
        <v>8966220.9668758679</v>
      </c>
      <c r="G565">
        <f t="shared" si="75"/>
        <v>13.29602882791324</v>
      </c>
      <c r="H565">
        <f t="shared" si="76"/>
        <v>341.46341463414501</v>
      </c>
      <c r="I565">
        <f t="shared" si="83"/>
        <v>0.29700000000000004</v>
      </c>
      <c r="J565">
        <f t="shared" si="78"/>
        <v>-6443.0359484999608</v>
      </c>
      <c r="K565">
        <f t="shared" si="79"/>
        <v>-142033.69094233634</v>
      </c>
      <c r="L565">
        <f t="shared" si="80"/>
        <v>21885.348718964782</v>
      </c>
      <c r="M565">
        <f>2*$P$1*VLOOKUP(E564,Gearing!$B$3:$D$7,3)+B563</f>
        <v>21397.884218029205</v>
      </c>
      <c r="N565">
        <f>2*B564-B563+Misc!$B$6*$P$1^2</f>
        <v>21544.023900950087</v>
      </c>
    </row>
    <row r="566" spans="1:14" x14ac:dyDescent="0.25">
      <c r="A566">
        <f t="shared" si="77"/>
        <v>140.75</v>
      </c>
      <c r="B566">
        <f>MIN((-J565+SQRT(J565^2-4*I565*K565))/2/I565,2*$P$1*VLOOKUP(E565,Gearing!$B$3:$D$7,3,TRUE)+B564)</f>
        <v>21509.044354459158</v>
      </c>
      <c r="C566">
        <f t="shared" si="81"/>
        <v>152.64780487804819</v>
      </c>
      <c r="D566">
        <f t="shared" si="82"/>
        <v>-2335.9419267341145</v>
      </c>
      <c r="E566">
        <f>MIN(VLOOKUP(C565+0.01,Gearing!$A$2:$G$7,2,TRUE)+1,5)</f>
        <v>5</v>
      </c>
      <c r="F566">
        <f>Misc!$B$4*Misc!$B$5/Misc!$B$2*VLOOKUP(E566,Gearing!$B$2:$G$7,5,FALSE)</f>
        <v>8966220.9668758679</v>
      </c>
      <c r="G566">
        <f t="shared" si="75"/>
        <v>13.365100534415985</v>
      </c>
      <c r="H566">
        <f t="shared" si="76"/>
        <v>341.46341463414501</v>
      </c>
      <c r="I566">
        <f t="shared" si="83"/>
        <v>0.29700000000000004</v>
      </c>
      <c r="J566">
        <f t="shared" si="78"/>
        <v>-6422.3432255093503</v>
      </c>
      <c r="K566">
        <f t="shared" si="79"/>
        <v>-2202174.7249992085</v>
      </c>
      <c r="L566">
        <f t="shared" si="80"/>
        <v>21715.745905437168</v>
      </c>
      <c r="M566">
        <f>2*$P$1*VLOOKUP(E565,Gearing!$B$3:$D$7,3)+B564</f>
        <v>21509.044354459158</v>
      </c>
      <c r="N566">
        <f>2*B565-B564+Misc!$B$6*$P$1^2</f>
        <v>21363.191296538276</v>
      </c>
    </row>
    <row r="567" spans="1:14" x14ac:dyDescent="0.25">
      <c r="A567">
        <f t="shared" si="77"/>
        <v>141</v>
      </c>
      <c r="B567">
        <f>MIN((-J566+SQRT(J566^2-4*I566*K566))/2/I566,2*$P$1*VLOOKUP(E566,Gearing!$B$3:$D$7,3,TRUE)+B565)</f>
        <v>21474.208120468229</v>
      </c>
      <c r="C567">
        <f t="shared" si="81"/>
        <v>152.64780487804819</v>
      </c>
      <c r="D567">
        <f t="shared" si="82"/>
        <v>2335.9419267341145</v>
      </c>
      <c r="E567">
        <f>MIN(VLOOKUP(C566+0.01,Gearing!$A$2:$G$7,2,TRUE)+1,5)</f>
        <v>5</v>
      </c>
      <c r="F567">
        <f>Misc!$B$4*Misc!$B$5/Misc!$B$2*VLOOKUP(E567,Gearing!$B$2:$G$7,5,FALSE)</f>
        <v>8966220.9668758679</v>
      </c>
      <c r="G567">
        <f t="shared" si="75"/>
        <v>13.343454302167981</v>
      </c>
      <c r="H567">
        <f t="shared" si="76"/>
        <v>341.46341463414501</v>
      </c>
      <c r="I567">
        <f t="shared" si="83"/>
        <v>0.29700000000000004</v>
      </c>
      <c r="J567">
        <f t="shared" si="78"/>
        <v>-6488.3723465487419</v>
      </c>
      <c r="K567">
        <f t="shared" si="79"/>
        <v>351454.08161292551</v>
      </c>
      <c r="L567">
        <f t="shared" si="80"/>
        <v>21961.672621403803</v>
      </c>
      <c r="M567">
        <f>2*$P$1*VLOOKUP(E566,Gearing!$B$3:$D$7,3)+B565</f>
        <v>21474.208120468229</v>
      </c>
      <c r="N567">
        <f>2*B566-B565+Misc!$B$6*$P$1^2</f>
        <v>21620.347803389112</v>
      </c>
    </row>
    <row r="568" spans="1:14" x14ac:dyDescent="0.25">
      <c r="A568">
        <f t="shared" si="77"/>
        <v>141.25</v>
      </c>
      <c r="B568">
        <f>MIN((-J567+SQRT(J567^2-4*I567*K567))/2/I567,2*$P$1*VLOOKUP(E567,Gearing!$B$3:$D$7,3,TRUE)+B566)</f>
        <v>21585.368256898182</v>
      </c>
      <c r="C568">
        <f t="shared" si="81"/>
        <v>152.64780487804819</v>
      </c>
      <c r="D568">
        <f t="shared" si="82"/>
        <v>-2335.9419267341145</v>
      </c>
      <c r="E568">
        <f>MIN(VLOOKUP(C567+0.01,Gearing!$A$2:$G$7,2,TRUE)+1,5)</f>
        <v>5</v>
      </c>
      <c r="F568">
        <f>Misc!$B$4*Misc!$B$5/Misc!$B$2*VLOOKUP(E568,Gearing!$B$2:$G$7,5,FALSE)</f>
        <v>8966220.9668758679</v>
      </c>
      <c r="G568">
        <f t="shared" si="75"/>
        <v>13.412526008670726</v>
      </c>
      <c r="H568">
        <f t="shared" si="76"/>
        <v>341.46341463414501</v>
      </c>
      <c r="I568">
        <f t="shared" si="83"/>
        <v>0.29700000000000004</v>
      </c>
      <c r="J568">
        <f t="shared" si="78"/>
        <v>-6467.6796235581296</v>
      </c>
      <c r="K568">
        <f t="shared" si="79"/>
        <v>-1710266.3018147242</v>
      </c>
      <c r="L568">
        <f t="shared" si="80"/>
        <v>21792.069807876196</v>
      </c>
      <c r="M568">
        <f>2*$P$1*VLOOKUP(E567,Gearing!$B$3:$D$7,3)+B566</f>
        <v>21585.368256898182</v>
      </c>
      <c r="N568">
        <f>2*B567-B566+Misc!$B$6*$P$1^2</f>
        <v>21439.5151989773</v>
      </c>
    </row>
    <row r="569" spans="1:14" x14ac:dyDescent="0.25">
      <c r="A569">
        <f t="shared" si="77"/>
        <v>141.5</v>
      </c>
      <c r="B569">
        <f>MIN((-J568+SQRT(J568^2-4*I568*K568))/2/I568,2*$P$1*VLOOKUP(E568,Gearing!$B$3:$D$7,3,TRUE)+B567)</f>
        <v>21550.532022907253</v>
      </c>
      <c r="C569">
        <f t="shared" si="81"/>
        <v>152.64780487804819</v>
      </c>
      <c r="D569">
        <f t="shared" si="82"/>
        <v>2335.9419267341145</v>
      </c>
      <c r="E569">
        <f>MIN(VLOOKUP(C568+0.01,Gearing!$A$2:$G$7,2,TRUE)+1,5)</f>
        <v>5</v>
      </c>
      <c r="F569">
        <f>Misc!$B$4*Misc!$B$5/Misc!$B$2*VLOOKUP(E569,Gearing!$B$2:$G$7,5,FALSE)</f>
        <v>8966220.9668758679</v>
      </c>
      <c r="G569">
        <f t="shared" si="75"/>
        <v>13.390879776422725</v>
      </c>
      <c r="H569">
        <f t="shared" si="76"/>
        <v>341.46341463414501</v>
      </c>
      <c r="I569">
        <f t="shared" si="83"/>
        <v>0.29700000000000004</v>
      </c>
      <c r="J569">
        <f t="shared" si="78"/>
        <v>-6533.7087445975212</v>
      </c>
      <c r="K569">
        <f t="shared" si="79"/>
        <v>848402.10498977778</v>
      </c>
      <c r="L569">
        <f t="shared" si="80"/>
        <v>22037.99652384283</v>
      </c>
      <c r="M569">
        <f>2*$P$1*VLOOKUP(E568,Gearing!$B$3:$D$7,3)+B567</f>
        <v>21550.532022907253</v>
      </c>
      <c r="N569">
        <f>2*B568-B567+Misc!$B$6*$P$1^2</f>
        <v>21696.671705828136</v>
      </c>
    </row>
    <row r="570" spans="1:14" x14ac:dyDescent="0.25">
      <c r="A570">
        <f t="shared" si="77"/>
        <v>141.75</v>
      </c>
      <c r="B570">
        <f>MIN((-J569+SQRT(J569^2-4*I569*K569))/2/I569,2*$P$1*VLOOKUP(E569,Gearing!$B$3:$D$7,3,TRUE)+B568)</f>
        <v>21661.692159337206</v>
      </c>
      <c r="C570">
        <f t="shared" si="81"/>
        <v>152.64780487804819</v>
      </c>
      <c r="D570">
        <f t="shared" si="82"/>
        <v>-2335.9419267341145</v>
      </c>
      <c r="E570">
        <f>MIN(VLOOKUP(C569+0.01,Gearing!$A$2:$G$7,2,TRUE)+1,5)</f>
        <v>5</v>
      </c>
      <c r="F570">
        <f>Misc!$B$4*Misc!$B$5/Misc!$B$2*VLOOKUP(E570,Gearing!$B$2:$G$7,5,FALSE)</f>
        <v>8966220.9668758679</v>
      </c>
      <c r="G570">
        <f t="shared" si="75"/>
        <v>13.459951482925469</v>
      </c>
      <c r="H570">
        <f t="shared" si="76"/>
        <v>341.46341463414501</v>
      </c>
      <c r="I570">
        <f t="shared" si="83"/>
        <v>0.29700000000000004</v>
      </c>
      <c r="J570">
        <f t="shared" si="78"/>
        <v>-6513.0160216069107</v>
      </c>
      <c r="K570">
        <f t="shared" si="79"/>
        <v>-1214897.62780859</v>
      </c>
      <c r="L570">
        <f t="shared" si="80"/>
        <v>21868.393710315213</v>
      </c>
      <c r="M570">
        <f>2*$P$1*VLOOKUP(E569,Gearing!$B$3:$D$7,3)+B568</f>
        <v>21661.692159337206</v>
      </c>
      <c r="N570">
        <f>2*B569-B568+Misc!$B$6*$P$1^2</f>
        <v>21515.839101416324</v>
      </c>
    </row>
    <row r="571" spans="1:14" x14ac:dyDescent="0.25">
      <c r="A571">
        <f t="shared" si="77"/>
        <v>142</v>
      </c>
      <c r="B571">
        <f>MIN((-J570+SQRT(J570^2-4*I570*K570))/2/I570,2*$P$1*VLOOKUP(E570,Gearing!$B$3:$D$7,3,TRUE)+B569)</f>
        <v>21626.855925346277</v>
      </c>
      <c r="C571">
        <f t="shared" si="81"/>
        <v>152.64780487804819</v>
      </c>
      <c r="D571">
        <f t="shared" si="82"/>
        <v>2335.9419267341145</v>
      </c>
      <c r="E571">
        <f>MIN(VLOOKUP(C570+0.01,Gearing!$A$2:$G$7,2,TRUE)+1,5)</f>
        <v>5</v>
      </c>
      <c r="F571">
        <f>Misc!$B$4*Misc!$B$5/Misc!$B$2*VLOOKUP(E571,Gearing!$B$2:$G$7,5,FALSE)</f>
        <v>8966220.9668758679</v>
      </c>
      <c r="G571">
        <f t="shared" si="75"/>
        <v>13.438305250677468</v>
      </c>
      <c r="H571">
        <f t="shared" si="76"/>
        <v>341.46341463414501</v>
      </c>
      <c r="I571">
        <f t="shared" si="83"/>
        <v>0.29700000000000004</v>
      </c>
      <c r="J571">
        <f t="shared" si="78"/>
        <v>-6579.0451426463023</v>
      </c>
      <c r="K571">
        <f t="shared" si="79"/>
        <v>1348810.3791882503</v>
      </c>
      <c r="L571">
        <f t="shared" si="80"/>
        <v>22114.320426281854</v>
      </c>
      <c r="M571">
        <f>2*$P$1*VLOOKUP(E570,Gearing!$B$3:$D$7,3)+B569</f>
        <v>21626.855925346277</v>
      </c>
      <c r="N571">
        <f>2*B570-B569+Misc!$B$6*$P$1^2</f>
        <v>21772.99560826716</v>
      </c>
    </row>
    <row r="572" spans="1:14" x14ac:dyDescent="0.25">
      <c r="A572">
        <f t="shared" si="77"/>
        <v>142.25</v>
      </c>
      <c r="B572">
        <f>MIN((-J571+SQRT(J571^2-4*I571*K571))/2/I571,2*$P$1*VLOOKUP(E571,Gearing!$B$3:$D$7,3,TRUE)+B570)</f>
        <v>21738.01606177623</v>
      </c>
      <c r="C572">
        <f t="shared" si="81"/>
        <v>152.64780487804819</v>
      </c>
      <c r="D572">
        <f t="shared" si="82"/>
        <v>-2335.9419267341145</v>
      </c>
      <c r="E572">
        <f>MIN(VLOOKUP(C571+0.01,Gearing!$A$2:$G$7,2,TRUE)+1,5)</f>
        <v>5</v>
      </c>
      <c r="F572">
        <f>Misc!$B$4*Misc!$B$5/Misc!$B$2*VLOOKUP(E572,Gearing!$B$2:$G$7,5,FALSE)</f>
        <v>8966220.9668758679</v>
      </c>
      <c r="G572">
        <f t="shared" si="75"/>
        <v>13.507376957180211</v>
      </c>
      <c r="H572">
        <f t="shared" si="76"/>
        <v>341.46341463414501</v>
      </c>
      <c r="I572">
        <f t="shared" si="83"/>
        <v>0.29700000000000004</v>
      </c>
      <c r="J572">
        <f t="shared" si="78"/>
        <v>-6558.35241965569</v>
      </c>
      <c r="K572">
        <f t="shared" si="79"/>
        <v>-716068.70298086526</v>
      </c>
      <c r="L572">
        <f t="shared" si="80"/>
        <v>21944.717612754241</v>
      </c>
      <c r="M572">
        <f>2*$P$1*VLOOKUP(E571,Gearing!$B$3:$D$7,3)+B570</f>
        <v>21738.01606177623</v>
      </c>
      <c r="N572">
        <f>2*B571-B570+Misc!$B$6*$P$1^2</f>
        <v>21592.163003855349</v>
      </c>
    </row>
    <row r="573" spans="1:14" x14ac:dyDescent="0.25">
      <c r="A573">
        <f t="shared" si="77"/>
        <v>142.5</v>
      </c>
      <c r="B573">
        <f>MIN((-J572+SQRT(J572^2-4*I572*K572))/2/I572,2*$P$1*VLOOKUP(E572,Gearing!$B$3:$D$7,3,TRUE)+B571)</f>
        <v>21703.179827785301</v>
      </c>
      <c r="C573">
        <f t="shared" si="81"/>
        <v>152.64780487804819</v>
      </c>
      <c r="D573">
        <f t="shared" si="82"/>
        <v>2335.9419267341145</v>
      </c>
      <c r="E573">
        <f>MIN(VLOOKUP(C572+0.01,Gearing!$A$2:$G$7,2,TRUE)+1,5)</f>
        <v>5</v>
      </c>
      <c r="F573">
        <f>Misc!$B$4*Misc!$B$5/Misc!$B$2*VLOOKUP(E573,Gearing!$B$2:$G$7,5,FALSE)</f>
        <v>8966220.9668758679</v>
      </c>
      <c r="G573">
        <f t="shared" si="75"/>
        <v>13.485730724932209</v>
      </c>
      <c r="H573">
        <f t="shared" si="76"/>
        <v>341.46341463414501</v>
      </c>
      <c r="I573">
        <f t="shared" si="83"/>
        <v>0.29700000000000004</v>
      </c>
      <c r="J573">
        <f t="shared" si="78"/>
        <v>-6624.3815406950835</v>
      </c>
      <c r="K573">
        <f t="shared" si="79"/>
        <v>1852678.9042083132</v>
      </c>
      <c r="L573">
        <f t="shared" si="80"/>
        <v>22190.644328720875</v>
      </c>
      <c r="M573">
        <f>2*$P$1*VLOOKUP(E572,Gearing!$B$3:$D$7,3)+B571</f>
        <v>21703.179827785301</v>
      </c>
      <c r="N573">
        <f>2*B572-B571+Misc!$B$6*$P$1^2</f>
        <v>21849.319510706184</v>
      </c>
    </row>
    <row r="574" spans="1:14" x14ac:dyDescent="0.25">
      <c r="A574">
        <f t="shared" si="77"/>
        <v>142.75</v>
      </c>
      <c r="B574">
        <f>MIN((-J573+SQRT(J573^2-4*I573*K573))/2/I573,2*$P$1*VLOOKUP(E573,Gearing!$B$3:$D$7,3,TRUE)+B572)</f>
        <v>21814.339964215254</v>
      </c>
      <c r="C574">
        <f t="shared" si="81"/>
        <v>152.64780487804819</v>
      </c>
      <c r="D574">
        <f t="shared" si="82"/>
        <v>-2335.9419267341145</v>
      </c>
      <c r="E574">
        <f>MIN(VLOOKUP(C573+0.01,Gearing!$A$2:$G$7,2,TRUE)+1,5)</f>
        <v>5</v>
      </c>
      <c r="F574">
        <f>Misc!$B$4*Misc!$B$5/Misc!$B$2*VLOOKUP(E574,Gearing!$B$2:$G$7,5,FALSE)</f>
        <v>8966220.9668758679</v>
      </c>
      <c r="G574">
        <f t="shared" si="75"/>
        <v>13.554802431434952</v>
      </c>
      <c r="H574">
        <f t="shared" si="76"/>
        <v>341.46341463414501</v>
      </c>
      <c r="I574">
        <f t="shared" si="83"/>
        <v>0.29700000000000004</v>
      </c>
      <c r="J574">
        <f t="shared" si="78"/>
        <v>-6603.6888177044711</v>
      </c>
      <c r="K574">
        <f t="shared" si="79"/>
        <v>-213779.52733152034</v>
      </c>
      <c r="L574">
        <f t="shared" si="80"/>
        <v>22021.041515193272</v>
      </c>
      <c r="M574">
        <f>2*$P$1*VLOOKUP(E573,Gearing!$B$3:$D$7,3)+B572</f>
        <v>21814.339964215254</v>
      </c>
      <c r="N574">
        <f>2*B573-B572+Misc!$B$6*$P$1^2</f>
        <v>21668.486906294373</v>
      </c>
    </row>
    <row r="575" spans="1:14" x14ac:dyDescent="0.25">
      <c r="A575">
        <f t="shared" si="77"/>
        <v>143</v>
      </c>
      <c r="B575">
        <f>MIN((-J574+SQRT(J574^2-4*I574*K574))/2/I574,2*$P$1*VLOOKUP(E574,Gearing!$B$3:$D$7,3,TRUE)+B573)</f>
        <v>21779.503730224325</v>
      </c>
      <c r="C575">
        <f t="shared" si="81"/>
        <v>152.64780487804819</v>
      </c>
      <c r="D575">
        <f t="shared" si="82"/>
        <v>2335.9419267341145</v>
      </c>
      <c r="E575">
        <f>MIN(VLOOKUP(C574+0.01,Gearing!$A$2:$G$7,2,TRUE)+1,5)</f>
        <v>5</v>
      </c>
      <c r="F575">
        <f>Misc!$B$4*Misc!$B$5/Misc!$B$2*VLOOKUP(E575,Gearing!$B$2:$G$7,5,FALSE)</f>
        <v>8966220.9668758679</v>
      </c>
      <c r="G575">
        <f t="shared" si="75"/>
        <v>13.533156199186951</v>
      </c>
      <c r="H575">
        <f t="shared" si="76"/>
        <v>341.46341463414501</v>
      </c>
      <c r="I575">
        <f t="shared" si="83"/>
        <v>0.29700000000000004</v>
      </c>
      <c r="J575">
        <f t="shared" si="78"/>
        <v>-6669.7179387438628</v>
      </c>
      <c r="K575">
        <f t="shared" si="79"/>
        <v>2360007.6800500262</v>
      </c>
      <c r="L575">
        <f t="shared" si="80"/>
        <v>22266.968231159899</v>
      </c>
      <c r="M575">
        <f>2*$P$1*VLOOKUP(E574,Gearing!$B$3:$D$7,3)+B573</f>
        <v>21779.503730224325</v>
      </c>
      <c r="N575">
        <f>2*B574-B573+Misc!$B$6*$P$1^2</f>
        <v>21925.643413145208</v>
      </c>
    </row>
    <row r="576" spans="1:14" x14ac:dyDescent="0.25">
      <c r="A576">
        <f t="shared" si="77"/>
        <v>143.25</v>
      </c>
      <c r="B576">
        <f>MIN((-J575+SQRT(J575^2-4*I575*K575))/2/I575,2*$P$1*VLOOKUP(E575,Gearing!$B$3:$D$7,3,TRUE)+B574)</f>
        <v>21890.663866654279</v>
      </c>
      <c r="C576">
        <f t="shared" si="81"/>
        <v>152.64780487804819</v>
      </c>
      <c r="D576">
        <f t="shared" si="82"/>
        <v>-2335.9419267341145</v>
      </c>
      <c r="E576">
        <f>MIN(VLOOKUP(C575+0.01,Gearing!$A$2:$G$7,2,TRUE)+1,5)</f>
        <v>5</v>
      </c>
      <c r="F576">
        <f>Misc!$B$4*Misc!$B$5/Misc!$B$2*VLOOKUP(E576,Gearing!$B$2:$G$7,5,FALSE)</f>
        <v>8966220.9668758679</v>
      </c>
      <c r="G576">
        <f t="shared" si="75"/>
        <v>13.602227905689697</v>
      </c>
      <c r="H576">
        <f t="shared" si="76"/>
        <v>341.46341463414501</v>
      </c>
      <c r="I576">
        <f t="shared" si="83"/>
        <v>0.29700000000000004</v>
      </c>
      <c r="J576">
        <f t="shared" si="78"/>
        <v>-6649.0252157532504</v>
      </c>
      <c r="K576">
        <f t="shared" si="79"/>
        <v>291969.89913941501</v>
      </c>
      <c r="L576">
        <f t="shared" si="80"/>
        <v>22097.365417632289</v>
      </c>
      <c r="M576">
        <f>2*$P$1*VLOOKUP(E575,Gearing!$B$3:$D$7,3)+B574</f>
        <v>21890.663866654279</v>
      </c>
      <c r="N576">
        <f>2*B575-B574+Misc!$B$6*$P$1^2</f>
        <v>21744.810808733397</v>
      </c>
    </row>
    <row r="577" spans="1:14" x14ac:dyDescent="0.25">
      <c r="A577">
        <f t="shared" si="77"/>
        <v>143.5</v>
      </c>
      <c r="B577">
        <f>MIN((-J576+SQRT(J576^2-4*I576*K576))/2/I576,2*$P$1*VLOOKUP(E576,Gearing!$B$3:$D$7,3,TRUE)+B575)</f>
        <v>21855.82763266335</v>
      </c>
      <c r="C577">
        <f t="shared" si="81"/>
        <v>152.64780487804819</v>
      </c>
      <c r="D577">
        <f t="shared" si="82"/>
        <v>2335.9419267341145</v>
      </c>
      <c r="E577">
        <f>MIN(VLOOKUP(C576+0.01,Gearing!$A$2:$G$7,2,TRUE)+1,5)</f>
        <v>5</v>
      </c>
      <c r="F577">
        <f>Misc!$B$4*Misc!$B$5/Misc!$B$2*VLOOKUP(E577,Gearing!$B$2:$G$7,5,FALSE)</f>
        <v>8966220.9668758679</v>
      </c>
      <c r="G577">
        <f t="shared" si="75"/>
        <v>13.580581673441694</v>
      </c>
      <c r="H577">
        <f t="shared" si="76"/>
        <v>341.46341463414501</v>
      </c>
      <c r="I577">
        <f t="shared" si="83"/>
        <v>0.29700000000000004</v>
      </c>
      <c r="J577">
        <f t="shared" si="78"/>
        <v>-6715.0543367926439</v>
      </c>
      <c r="K577">
        <f t="shared" si="79"/>
        <v>2870796.7067133295</v>
      </c>
      <c r="L577">
        <f t="shared" si="80"/>
        <v>22343.292133598927</v>
      </c>
      <c r="M577">
        <f>2*$P$1*VLOOKUP(E576,Gearing!$B$3:$D$7,3)+B575</f>
        <v>21855.82763266335</v>
      </c>
      <c r="N577">
        <f>2*B576-B575+Misc!$B$6*$P$1^2</f>
        <v>22001.967315584232</v>
      </c>
    </row>
    <row r="578" spans="1:14" x14ac:dyDescent="0.25">
      <c r="A578">
        <f t="shared" si="77"/>
        <v>143.75</v>
      </c>
      <c r="B578">
        <f>MIN((-J577+SQRT(J577^2-4*I577*K577))/2/I577,2*$P$1*VLOOKUP(E577,Gearing!$B$3:$D$7,3,TRUE)+B576)</f>
        <v>21966.987769093303</v>
      </c>
      <c r="C578">
        <f t="shared" si="81"/>
        <v>152.64780487804819</v>
      </c>
      <c r="D578">
        <f t="shared" si="82"/>
        <v>-2335.9419267341145</v>
      </c>
      <c r="E578">
        <f>MIN(VLOOKUP(C577+0.01,Gearing!$A$2:$G$7,2,TRUE)+1,5)</f>
        <v>5</v>
      </c>
      <c r="F578">
        <f>Misc!$B$4*Misc!$B$5/Misc!$B$2*VLOOKUP(E578,Gearing!$B$2:$G$7,5,FALSE)</f>
        <v>8966220.9668758679</v>
      </c>
      <c r="G578">
        <f t="shared" si="75"/>
        <v>13.649653379944439</v>
      </c>
      <c r="H578">
        <f t="shared" si="76"/>
        <v>341.46341463414501</v>
      </c>
      <c r="I578">
        <f t="shared" si="83"/>
        <v>0.29700000000000004</v>
      </c>
      <c r="J578">
        <f t="shared" si="78"/>
        <v>-6694.3616138020316</v>
      </c>
      <c r="K578">
        <f t="shared" si="79"/>
        <v>801179.57643200038</v>
      </c>
      <c r="L578">
        <f t="shared" si="80"/>
        <v>22173.689320071317</v>
      </c>
      <c r="M578">
        <f>2*$P$1*VLOOKUP(E577,Gearing!$B$3:$D$7,3)+B576</f>
        <v>21966.987769093303</v>
      </c>
      <c r="N578">
        <f>2*B577-B576+Misc!$B$6*$P$1^2</f>
        <v>21821.134711172421</v>
      </c>
    </row>
    <row r="579" spans="1:14" x14ac:dyDescent="0.25">
      <c r="A579">
        <f t="shared" si="77"/>
        <v>144</v>
      </c>
      <c r="B579">
        <f>MIN((-J578+SQRT(J578^2-4*I578*K578))/2/I578,2*$P$1*VLOOKUP(E578,Gearing!$B$3:$D$7,3,TRUE)+B577)</f>
        <v>21932.151535102374</v>
      </c>
      <c r="C579">
        <f t="shared" si="81"/>
        <v>152.64780487804819</v>
      </c>
      <c r="D579">
        <f t="shared" si="82"/>
        <v>2335.9419267341145</v>
      </c>
      <c r="E579">
        <f>MIN(VLOOKUP(C578+0.01,Gearing!$A$2:$G$7,2,TRUE)+1,5)</f>
        <v>5</v>
      </c>
      <c r="F579">
        <f>Misc!$B$4*Misc!$B$5/Misc!$B$2*VLOOKUP(E579,Gearing!$B$2:$G$7,5,FALSE)</f>
        <v>8966220.9668758679</v>
      </c>
      <c r="G579">
        <f t="shared" ref="G579:G642" si="84">CONVERT(B579,$B$1,$G$1)</f>
        <v>13.628007147696437</v>
      </c>
      <c r="H579">
        <f t="shared" ref="H579:H642" si="85">CONVERT(C579,$C$1,$H$1)</f>
        <v>341.46341463414501</v>
      </c>
      <c r="I579">
        <f t="shared" si="83"/>
        <v>0.29700000000000004</v>
      </c>
      <c r="J579">
        <f t="shared" si="78"/>
        <v>-6760.3907348414232</v>
      </c>
      <c r="K579">
        <f t="shared" si="79"/>
        <v>3385045.9841982233</v>
      </c>
      <c r="L579">
        <f t="shared" si="80"/>
        <v>22419.616036037951</v>
      </c>
      <c r="M579">
        <f>2*$P$1*VLOOKUP(E578,Gearing!$B$3:$D$7,3)+B577</f>
        <v>21932.151535102374</v>
      </c>
      <c r="N579">
        <f>2*B578-B577+Misc!$B$6*$P$1^2</f>
        <v>22078.291218023256</v>
      </c>
    </row>
    <row r="580" spans="1:14" x14ac:dyDescent="0.25">
      <c r="A580">
        <f t="shared" ref="A580:A643" si="86">A579+$P$1</f>
        <v>144.25</v>
      </c>
      <c r="B580">
        <f>MIN((-J579+SQRT(J579^2-4*I579*K579))/2/I579,2*$P$1*VLOOKUP(E579,Gearing!$B$3:$D$7,3,TRUE)+B578)</f>
        <v>22043.311671532327</v>
      </c>
      <c r="C580">
        <f t="shared" si="81"/>
        <v>152.64780487804819</v>
      </c>
      <c r="D580">
        <f t="shared" si="82"/>
        <v>-2335.9419267341145</v>
      </c>
      <c r="E580">
        <f>MIN(VLOOKUP(C579+0.01,Gearing!$A$2:$G$7,2,TRUE)+1,5)</f>
        <v>5</v>
      </c>
      <c r="F580">
        <f>Misc!$B$4*Misc!$B$5/Misc!$B$2*VLOOKUP(E580,Gearing!$B$2:$G$7,5,FALSE)</f>
        <v>8966220.9668758679</v>
      </c>
      <c r="G580">
        <f t="shared" si="84"/>
        <v>13.697078854199182</v>
      </c>
      <c r="H580">
        <f t="shared" si="85"/>
        <v>341.46341463414501</v>
      </c>
      <c r="I580">
        <f t="shared" si="83"/>
        <v>0.29700000000000004</v>
      </c>
      <c r="J580">
        <f t="shared" ref="J580:J643" si="87">(4*$P$2-2*$P$3*B579)</f>
        <v>-6739.6980118508109</v>
      </c>
      <c r="K580">
        <f t="shared" ref="K580:K643" si="88">4*$P$2*(B579-2*B580)+$P$3*B579*B579-4*F580*$P$1*$P$1</f>
        <v>1313849.5045461762</v>
      </c>
      <c r="L580">
        <f t="shared" si="80"/>
        <v>22250.013222510333</v>
      </c>
      <c r="M580">
        <f>2*$P$1*VLOOKUP(E579,Gearing!$B$3:$D$7,3)+B578</f>
        <v>22043.311671532327</v>
      </c>
      <c r="N580">
        <f>2*B579-B578+Misc!$B$6*$P$1^2</f>
        <v>21897.458613611445</v>
      </c>
    </row>
    <row r="581" spans="1:14" x14ac:dyDescent="0.25">
      <c r="A581">
        <f t="shared" si="86"/>
        <v>144.5</v>
      </c>
      <c r="B581">
        <f>MIN((-J580+SQRT(J580^2-4*I580*K580))/2/I580,2*$P$1*VLOOKUP(E580,Gearing!$B$3:$D$7,3,TRUE)+B579)</f>
        <v>22008.475437541398</v>
      </c>
      <c r="C581">
        <f t="shared" si="81"/>
        <v>152.64780487804819</v>
      </c>
      <c r="D581">
        <f t="shared" si="82"/>
        <v>2335.9419267341145</v>
      </c>
      <c r="E581">
        <f>MIN(VLOOKUP(C580+0.01,Gearing!$A$2:$G$7,2,TRUE)+1,5)</f>
        <v>5</v>
      </c>
      <c r="F581">
        <f>Misc!$B$4*Misc!$B$5/Misc!$B$2*VLOOKUP(E581,Gearing!$B$2:$G$7,5,FALSE)</f>
        <v>8966220.9668758679</v>
      </c>
      <c r="G581">
        <f t="shared" si="84"/>
        <v>13.675432621951177</v>
      </c>
      <c r="H581">
        <f t="shared" si="85"/>
        <v>341.46341463414501</v>
      </c>
      <c r="I581">
        <f t="shared" si="83"/>
        <v>0.29700000000000004</v>
      </c>
      <c r="J581">
        <f t="shared" si="87"/>
        <v>-6805.7271328902043</v>
      </c>
      <c r="K581">
        <f t="shared" si="88"/>
        <v>3902755.5125047672</v>
      </c>
      <c r="L581">
        <f t="shared" si="80"/>
        <v>22495.939938476971</v>
      </c>
      <c r="M581">
        <f>2*$P$1*VLOOKUP(E580,Gearing!$B$3:$D$7,3)+B579</f>
        <v>22008.475437541398</v>
      </c>
      <c r="N581">
        <f>2*B580-B579+Misc!$B$6*$P$1^2</f>
        <v>22154.61512046228</v>
      </c>
    </row>
    <row r="582" spans="1:14" x14ac:dyDescent="0.25">
      <c r="A582">
        <f t="shared" si="86"/>
        <v>144.75</v>
      </c>
      <c r="B582">
        <f>MIN((-J581+SQRT(J581^2-4*I581*K581))/2/I581,2*$P$1*VLOOKUP(E581,Gearing!$B$3:$D$7,3,TRUE)+B580)</f>
        <v>22119.635573971351</v>
      </c>
      <c r="C582">
        <f t="shared" si="81"/>
        <v>152.64780487804819</v>
      </c>
      <c r="D582">
        <f t="shared" si="82"/>
        <v>-2335.9419267341145</v>
      </c>
      <c r="E582">
        <f>MIN(VLOOKUP(C581+0.01,Gearing!$A$2:$G$7,2,TRUE)+1,5)</f>
        <v>5</v>
      </c>
      <c r="F582">
        <f>Misc!$B$4*Misc!$B$5/Misc!$B$2*VLOOKUP(E582,Gearing!$B$2:$G$7,5,FALSE)</f>
        <v>8966220.9668758679</v>
      </c>
      <c r="G582">
        <f t="shared" si="84"/>
        <v>13.744504328453923</v>
      </c>
      <c r="H582">
        <f t="shared" si="85"/>
        <v>341.46341463414501</v>
      </c>
      <c r="I582">
        <f t="shared" si="83"/>
        <v>0.29700000000000004</v>
      </c>
      <c r="J582">
        <f t="shared" si="87"/>
        <v>-6785.034409899592</v>
      </c>
      <c r="K582">
        <f t="shared" si="88"/>
        <v>1829979.6834819424</v>
      </c>
      <c r="L582">
        <f t="shared" ref="L582:L645" si="89">(-J581+SQRT(J581^2-4*I581*K581))/2/I581</f>
        <v>22326.337124949361</v>
      </c>
      <c r="M582">
        <f>2*$P$1*VLOOKUP(E581,Gearing!$B$3:$D$7,3)+B580</f>
        <v>22119.635573971351</v>
      </c>
      <c r="N582">
        <f>2*B581-B580+Misc!$B$6*$P$1^2</f>
        <v>21973.782516050469</v>
      </c>
    </row>
    <row r="583" spans="1:14" x14ac:dyDescent="0.25">
      <c r="A583">
        <f t="shared" si="86"/>
        <v>145</v>
      </c>
      <c r="B583">
        <f>MIN((-J582+SQRT(J582^2-4*I582*K582))/2/I582,2*$P$1*VLOOKUP(E582,Gearing!$B$3:$D$7,3,TRUE)+B581)</f>
        <v>22084.799339980422</v>
      </c>
      <c r="C583">
        <f t="shared" si="81"/>
        <v>152.64780487804819</v>
      </c>
      <c r="D583">
        <f t="shared" si="82"/>
        <v>2335.9419267341145</v>
      </c>
      <c r="E583">
        <f>MIN(VLOOKUP(C582+0.01,Gearing!$A$2:$G$7,2,TRUE)+1,5)</f>
        <v>5</v>
      </c>
      <c r="F583">
        <f>Misc!$B$4*Misc!$B$5/Misc!$B$2*VLOOKUP(E583,Gearing!$B$2:$G$7,5,FALSE)</f>
        <v>8966220.9668758679</v>
      </c>
      <c r="G583">
        <f t="shared" si="84"/>
        <v>13.722858096205922</v>
      </c>
      <c r="H583">
        <f t="shared" si="85"/>
        <v>341.46341463414501</v>
      </c>
      <c r="I583">
        <f t="shared" si="83"/>
        <v>0.29700000000000004</v>
      </c>
      <c r="J583">
        <f t="shared" si="87"/>
        <v>-6851.0635309389836</v>
      </c>
      <c r="K583">
        <f t="shared" si="88"/>
        <v>4423925.2916329019</v>
      </c>
      <c r="L583">
        <f t="shared" si="89"/>
        <v>22572.263840916003</v>
      </c>
      <c r="M583">
        <f>2*$P$1*VLOOKUP(E582,Gearing!$B$3:$D$7,3)+B581</f>
        <v>22084.799339980422</v>
      </c>
      <c r="N583">
        <f>2*B582-B581+Misc!$B$6*$P$1^2</f>
        <v>22230.939022901304</v>
      </c>
    </row>
    <row r="584" spans="1:14" x14ac:dyDescent="0.25">
      <c r="A584">
        <f t="shared" si="86"/>
        <v>145.25</v>
      </c>
      <c r="B584">
        <f>MIN((-J583+SQRT(J583^2-4*I583*K583))/2/I583,2*$P$1*VLOOKUP(E583,Gearing!$B$3:$D$7,3,TRUE)+B582)</f>
        <v>22195.959476410375</v>
      </c>
      <c r="C584">
        <f t="shared" si="81"/>
        <v>152.64780487804819</v>
      </c>
      <c r="D584">
        <f t="shared" si="82"/>
        <v>-2335.9419267341145</v>
      </c>
      <c r="E584">
        <f>MIN(VLOOKUP(C583+0.01,Gearing!$A$2:$G$7,2,TRUE)+1,5)</f>
        <v>5</v>
      </c>
      <c r="F584">
        <f>Misc!$B$4*Misc!$B$5/Misc!$B$2*VLOOKUP(E584,Gearing!$B$2:$G$7,5,FALSE)</f>
        <v>8966220.9668758679</v>
      </c>
      <c r="G584">
        <f t="shared" si="84"/>
        <v>13.791929802708665</v>
      </c>
      <c r="H584">
        <f t="shared" si="85"/>
        <v>341.46341463414501</v>
      </c>
      <c r="I584">
        <f t="shared" si="83"/>
        <v>0.29700000000000004</v>
      </c>
      <c r="J584">
        <f t="shared" si="87"/>
        <v>-6830.3708079483731</v>
      </c>
      <c r="K584">
        <f t="shared" si="88"/>
        <v>2349570.1132393884</v>
      </c>
      <c r="L584">
        <f t="shared" si="89"/>
        <v>22402.661027388382</v>
      </c>
      <c r="M584">
        <f>2*$P$1*VLOOKUP(E583,Gearing!$B$3:$D$7,3)+B582</f>
        <v>22195.959476410375</v>
      </c>
      <c r="N584">
        <f>2*B583-B582+Misc!$B$6*$P$1^2</f>
        <v>22050.106418489493</v>
      </c>
    </row>
    <row r="585" spans="1:14" x14ac:dyDescent="0.25">
      <c r="A585">
        <f t="shared" si="86"/>
        <v>145.5</v>
      </c>
      <c r="B585">
        <f>MIN((-J584+SQRT(J584^2-4*I584*K584))/2/I584,2*$P$1*VLOOKUP(E584,Gearing!$B$3:$D$7,3,TRUE)+B583)</f>
        <v>22161.123242419446</v>
      </c>
      <c r="C585">
        <f t="shared" si="81"/>
        <v>152.64780487804819</v>
      </c>
      <c r="D585">
        <f t="shared" si="82"/>
        <v>2335.9419267341145</v>
      </c>
      <c r="E585">
        <f>MIN(VLOOKUP(C584+0.01,Gearing!$A$2:$G$7,2,TRUE)+1,5)</f>
        <v>5</v>
      </c>
      <c r="F585">
        <f>Misc!$B$4*Misc!$B$5/Misc!$B$2*VLOOKUP(E585,Gearing!$B$2:$G$7,5,FALSE)</f>
        <v>8966220.9668758679</v>
      </c>
      <c r="G585">
        <f t="shared" si="84"/>
        <v>13.770283570460665</v>
      </c>
      <c r="H585">
        <f t="shared" si="85"/>
        <v>341.46341463414501</v>
      </c>
      <c r="I585">
        <f t="shared" si="83"/>
        <v>0.29700000000000004</v>
      </c>
      <c r="J585">
        <f t="shared" si="87"/>
        <v>-6896.3999289877647</v>
      </c>
      <c r="K585">
        <f t="shared" si="88"/>
        <v>4948555.3215826564</v>
      </c>
      <c r="L585">
        <f t="shared" si="89"/>
        <v>22648.587743355019</v>
      </c>
      <c r="M585">
        <f>2*$P$1*VLOOKUP(E584,Gearing!$B$3:$D$7,3)+B583</f>
        <v>22161.123242419446</v>
      </c>
      <c r="N585">
        <f>2*B584-B583+Misc!$B$6*$P$1^2</f>
        <v>22307.262925340328</v>
      </c>
    </row>
    <row r="586" spans="1:14" x14ac:dyDescent="0.25">
      <c r="A586">
        <f t="shared" si="86"/>
        <v>145.75</v>
      </c>
      <c r="B586">
        <f>MIN((-J585+SQRT(J585^2-4*I585*K585))/2/I585,2*$P$1*VLOOKUP(E585,Gearing!$B$3:$D$7,3,TRUE)+B584)</f>
        <v>22272.283378849399</v>
      </c>
      <c r="C586">
        <f t="shared" si="81"/>
        <v>152.64780487804819</v>
      </c>
      <c r="D586">
        <f t="shared" si="82"/>
        <v>-2335.9419267341145</v>
      </c>
      <c r="E586">
        <f>MIN(VLOOKUP(C585+0.01,Gearing!$A$2:$G$7,2,TRUE)+1,5)</f>
        <v>5</v>
      </c>
      <c r="F586">
        <f>Misc!$B$4*Misc!$B$5/Misc!$B$2*VLOOKUP(E586,Gearing!$B$2:$G$7,5,FALSE)</f>
        <v>8966220.9668758679</v>
      </c>
      <c r="G586">
        <f t="shared" si="84"/>
        <v>13.839355276963408</v>
      </c>
      <c r="H586">
        <f t="shared" si="85"/>
        <v>341.46341463414501</v>
      </c>
      <c r="I586">
        <f t="shared" si="83"/>
        <v>0.29700000000000004</v>
      </c>
      <c r="J586">
        <f t="shared" si="87"/>
        <v>-6875.7072059971524</v>
      </c>
      <c r="K586">
        <f t="shared" si="88"/>
        <v>2872620.7938183951</v>
      </c>
      <c r="L586">
        <f t="shared" si="89"/>
        <v>22478.984929827406</v>
      </c>
      <c r="M586">
        <f>2*$P$1*VLOOKUP(E585,Gearing!$B$3:$D$7,3)+B584</f>
        <v>22272.283378849399</v>
      </c>
      <c r="N586">
        <f>2*B585-B584+Misc!$B$6*$P$1^2</f>
        <v>22126.430320928517</v>
      </c>
    </row>
    <row r="587" spans="1:14" x14ac:dyDescent="0.25">
      <c r="A587">
        <f t="shared" si="86"/>
        <v>146</v>
      </c>
      <c r="B587">
        <f>MIN((-J586+SQRT(J586^2-4*I586*K586))/2/I586,2*$P$1*VLOOKUP(E586,Gearing!$B$3:$D$7,3,TRUE)+B585)</f>
        <v>22237.44714485847</v>
      </c>
      <c r="C587">
        <f t="shared" si="81"/>
        <v>152.64780487804819</v>
      </c>
      <c r="D587">
        <f t="shared" si="82"/>
        <v>2335.9419267341145</v>
      </c>
      <c r="E587">
        <f>MIN(VLOOKUP(C586+0.01,Gearing!$A$2:$G$7,2,TRUE)+1,5)</f>
        <v>5</v>
      </c>
      <c r="F587">
        <f>Misc!$B$4*Misc!$B$5/Misc!$B$2*VLOOKUP(E587,Gearing!$B$2:$G$7,5,FALSE)</f>
        <v>8966220.9668758679</v>
      </c>
      <c r="G587">
        <f t="shared" si="84"/>
        <v>13.817709044715405</v>
      </c>
      <c r="H587">
        <f t="shared" si="85"/>
        <v>341.46341463414501</v>
      </c>
      <c r="I587">
        <f t="shared" si="83"/>
        <v>0.29700000000000004</v>
      </c>
      <c r="J587">
        <f t="shared" si="87"/>
        <v>-6941.736327036544</v>
      </c>
      <c r="K587">
        <f t="shared" si="88"/>
        <v>5476645.6023539715</v>
      </c>
      <c r="L587">
        <f t="shared" si="89"/>
        <v>22724.911645794047</v>
      </c>
      <c r="M587">
        <f>2*$P$1*VLOOKUP(E586,Gearing!$B$3:$D$7,3)+B585</f>
        <v>22237.44714485847</v>
      </c>
      <c r="N587">
        <f>2*B586-B585+Misc!$B$6*$P$1^2</f>
        <v>22383.586827779352</v>
      </c>
    </row>
    <row r="588" spans="1:14" x14ac:dyDescent="0.25">
      <c r="A588">
        <f t="shared" si="86"/>
        <v>146.25</v>
      </c>
      <c r="B588">
        <f>MIN((-J587+SQRT(J587^2-4*I587*K587))/2/I587,2*$P$1*VLOOKUP(E587,Gearing!$B$3:$D$7,3,TRUE)+B586)</f>
        <v>22348.607281288423</v>
      </c>
      <c r="C588">
        <f t="shared" si="81"/>
        <v>152.64780487804819</v>
      </c>
      <c r="D588">
        <f t="shared" si="82"/>
        <v>-2335.9419267341145</v>
      </c>
      <c r="E588">
        <f>MIN(VLOOKUP(C587+0.01,Gearing!$A$2:$G$7,2,TRUE)+1,5)</f>
        <v>5</v>
      </c>
      <c r="F588">
        <f>Misc!$B$4*Misc!$B$5/Misc!$B$2*VLOOKUP(E588,Gearing!$B$2:$G$7,5,FALSE)</f>
        <v>8966220.9668758679</v>
      </c>
      <c r="G588">
        <f t="shared" si="84"/>
        <v>13.886780751218149</v>
      </c>
      <c r="H588">
        <f t="shared" si="85"/>
        <v>341.46341463414501</v>
      </c>
      <c r="I588">
        <f t="shared" si="83"/>
        <v>0.29700000000000004</v>
      </c>
      <c r="J588">
        <f t="shared" si="87"/>
        <v>-6921.0436040459335</v>
      </c>
      <c r="K588">
        <f t="shared" si="88"/>
        <v>3399131.725219022</v>
      </c>
      <c r="L588">
        <f t="shared" si="89"/>
        <v>22555.308832266437</v>
      </c>
      <c r="M588">
        <f>2*$P$1*VLOOKUP(E587,Gearing!$B$3:$D$7,3)+B586</f>
        <v>22348.607281288423</v>
      </c>
      <c r="N588">
        <f>2*B587-B586+Misc!$B$6*$P$1^2</f>
        <v>22202.754223367541</v>
      </c>
    </row>
    <row r="589" spans="1:14" x14ac:dyDescent="0.25">
      <c r="A589">
        <f t="shared" si="86"/>
        <v>146.5</v>
      </c>
      <c r="B589">
        <f>MIN((-J588+SQRT(J588^2-4*I588*K588))/2/I588,2*$P$1*VLOOKUP(E588,Gearing!$B$3:$D$7,3,TRUE)+B587)</f>
        <v>22313.771047297494</v>
      </c>
      <c r="C589">
        <f t="shared" si="81"/>
        <v>152.64780487804819</v>
      </c>
      <c r="D589">
        <f t="shared" si="82"/>
        <v>2335.9419267341145</v>
      </c>
      <c r="E589">
        <f>MIN(VLOOKUP(C588+0.01,Gearing!$A$2:$G$7,2,TRUE)+1,5)</f>
        <v>5</v>
      </c>
      <c r="F589">
        <f>Misc!$B$4*Misc!$B$5/Misc!$B$2*VLOOKUP(E589,Gearing!$B$2:$G$7,5,FALSE)</f>
        <v>8966220.9668758679</v>
      </c>
      <c r="G589">
        <f t="shared" si="84"/>
        <v>13.865134518970148</v>
      </c>
      <c r="H589">
        <f t="shared" si="85"/>
        <v>341.46341463414501</v>
      </c>
      <c r="I589">
        <f t="shared" si="83"/>
        <v>0.29700000000000004</v>
      </c>
      <c r="J589">
        <f t="shared" si="87"/>
        <v>-6987.0727250853251</v>
      </c>
      <c r="K589">
        <f t="shared" si="88"/>
        <v>6008196.1339469664</v>
      </c>
      <c r="L589">
        <f t="shared" si="89"/>
        <v>22801.235548233071</v>
      </c>
      <c r="M589">
        <f>2*$P$1*VLOOKUP(E588,Gearing!$B$3:$D$7,3)+B587</f>
        <v>22313.771047297494</v>
      </c>
      <c r="N589">
        <f>2*B588-B587+Misc!$B$6*$P$1^2</f>
        <v>22459.910730218377</v>
      </c>
    </row>
    <row r="590" spans="1:14" x14ac:dyDescent="0.25">
      <c r="A590">
        <f t="shared" si="86"/>
        <v>146.75</v>
      </c>
      <c r="B590">
        <f>MIN((-J589+SQRT(J589^2-4*I589*K589))/2/I589,2*$P$1*VLOOKUP(E589,Gearing!$B$3:$D$7,3,TRUE)+B588)</f>
        <v>22424.931183727447</v>
      </c>
      <c r="C590">
        <f t="shared" si="81"/>
        <v>152.64780487804819</v>
      </c>
      <c r="D590">
        <f t="shared" si="82"/>
        <v>-2335.9419267341145</v>
      </c>
      <c r="E590">
        <f>MIN(VLOOKUP(C589+0.01,Gearing!$A$2:$G$7,2,TRUE)+1,5)</f>
        <v>5</v>
      </c>
      <c r="F590">
        <f>Misc!$B$4*Misc!$B$5/Misc!$B$2*VLOOKUP(E590,Gearing!$B$2:$G$7,5,FALSE)</f>
        <v>8966220.9668758679</v>
      </c>
      <c r="G590">
        <f t="shared" si="84"/>
        <v>13.934206225472893</v>
      </c>
      <c r="H590">
        <f t="shared" si="85"/>
        <v>341.46341463414501</v>
      </c>
      <c r="I590">
        <f t="shared" si="83"/>
        <v>0.29700000000000004</v>
      </c>
      <c r="J590">
        <f t="shared" si="87"/>
        <v>-6966.3800020947128</v>
      </c>
      <c r="K590">
        <f t="shared" si="88"/>
        <v>3929102.9074412393</v>
      </c>
      <c r="L590">
        <f t="shared" si="89"/>
        <v>22631.632734705458</v>
      </c>
      <c r="M590">
        <f>2*$P$1*VLOOKUP(E589,Gearing!$B$3:$D$7,3)+B588</f>
        <v>22424.931183727447</v>
      </c>
      <c r="N590">
        <f>2*B589-B588+Misc!$B$6*$P$1^2</f>
        <v>22279.078125806565</v>
      </c>
    </row>
    <row r="591" spans="1:14" x14ac:dyDescent="0.25">
      <c r="A591">
        <f t="shared" si="86"/>
        <v>147</v>
      </c>
      <c r="B591">
        <f>MIN((-J590+SQRT(J590^2-4*I590*K590))/2/I590,2*$P$1*VLOOKUP(E590,Gearing!$B$3:$D$7,3,TRUE)+B589)</f>
        <v>22390.094949736518</v>
      </c>
      <c r="C591">
        <f t="shared" si="81"/>
        <v>152.64780487804819</v>
      </c>
      <c r="D591">
        <f t="shared" si="82"/>
        <v>2335.9419267341145</v>
      </c>
      <c r="E591">
        <f>MIN(VLOOKUP(C590+0.01,Gearing!$A$2:$G$7,2,TRUE)+1,5)</f>
        <v>5</v>
      </c>
      <c r="F591">
        <f>Misc!$B$4*Misc!$B$5/Misc!$B$2*VLOOKUP(E591,Gearing!$B$2:$G$7,5,FALSE)</f>
        <v>8966220.9668758679</v>
      </c>
      <c r="G591">
        <f t="shared" si="84"/>
        <v>13.912559993224891</v>
      </c>
      <c r="H591">
        <f t="shared" si="85"/>
        <v>341.46341463414501</v>
      </c>
      <c r="I591">
        <f t="shared" si="83"/>
        <v>0.29700000000000004</v>
      </c>
      <c r="J591">
        <f t="shared" si="87"/>
        <v>-7032.4091231341063</v>
      </c>
      <c r="K591">
        <f t="shared" si="88"/>
        <v>6543206.9163615815</v>
      </c>
      <c r="L591">
        <f t="shared" si="89"/>
        <v>22877.559450672099</v>
      </c>
      <c r="M591">
        <f>2*$P$1*VLOOKUP(E590,Gearing!$B$3:$D$7,3)+B589</f>
        <v>22390.094949736518</v>
      </c>
      <c r="N591">
        <f>2*B590-B589+Misc!$B$6*$P$1^2</f>
        <v>22536.234632657401</v>
      </c>
    </row>
    <row r="592" spans="1:14" x14ac:dyDescent="0.25">
      <c r="A592">
        <f t="shared" si="86"/>
        <v>147.25</v>
      </c>
      <c r="B592">
        <f>MIN((-J591+SQRT(J591^2-4*I591*K591))/2/I591,2*$P$1*VLOOKUP(E591,Gearing!$B$3:$D$7,3,TRUE)+B590)</f>
        <v>22501.255086166471</v>
      </c>
      <c r="C592">
        <f t="shared" si="81"/>
        <v>152.64780487804819</v>
      </c>
      <c r="D592">
        <f t="shared" si="82"/>
        <v>-2335.9419267341145</v>
      </c>
      <c r="E592">
        <f>MIN(VLOOKUP(C591+0.01,Gearing!$A$2:$G$7,2,TRUE)+1,5)</f>
        <v>5</v>
      </c>
      <c r="F592">
        <f>Misc!$B$4*Misc!$B$5/Misc!$B$2*VLOOKUP(E592,Gearing!$B$2:$G$7,5,FALSE)</f>
        <v>8966220.9668758679</v>
      </c>
      <c r="G592">
        <f t="shared" si="84"/>
        <v>13.981631699727636</v>
      </c>
      <c r="H592">
        <f t="shared" si="85"/>
        <v>341.46341463414501</v>
      </c>
      <c r="I592">
        <f t="shared" si="83"/>
        <v>0.29700000000000004</v>
      </c>
      <c r="J592">
        <f t="shared" si="87"/>
        <v>-7011.716400143494</v>
      </c>
      <c r="K592">
        <f t="shared" si="88"/>
        <v>4462534.3404851072</v>
      </c>
      <c r="L592">
        <f t="shared" si="89"/>
        <v>22707.956637144482</v>
      </c>
      <c r="M592">
        <f>2*$P$1*VLOOKUP(E591,Gearing!$B$3:$D$7,3)+B590</f>
        <v>22501.255086166471</v>
      </c>
      <c r="N592">
        <f>2*B591-B590+Misc!$B$6*$P$1^2</f>
        <v>22355.402028245589</v>
      </c>
    </row>
    <row r="593" spans="1:14" x14ac:dyDescent="0.25">
      <c r="A593">
        <f t="shared" si="86"/>
        <v>147.5</v>
      </c>
      <c r="B593">
        <f>MIN((-J592+SQRT(J592^2-4*I592*K592))/2/I592,2*$P$1*VLOOKUP(E592,Gearing!$B$3:$D$7,3,TRUE)+B591)</f>
        <v>22466.418852175542</v>
      </c>
      <c r="C593">
        <f t="shared" si="81"/>
        <v>152.64780487804819</v>
      </c>
      <c r="D593">
        <f t="shared" si="82"/>
        <v>2335.9419267341145</v>
      </c>
      <c r="E593">
        <f>MIN(VLOOKUP(C592+0.01,Gearing!$A$2:$G$7,2,TRUE)+1,5)</f>
        <v>5</v>
      </c>
      <c r="F593">
        <f>Misc!$B$4*Misc!$B$5/Misc!$B$2*VLOOKUP(E593,Gearing!$B$2:$G$7,5,FALSE)</f>
        <v>8966220.9668758679</v>
      </c>
      <c r="G593">
        <f t="shared" si="84"/>
        <v>13.959985467479633</v>
      </c>
      <c r="H593">
        <f t="shared" si="85"/>
        <v>341.46341463414501</v>
      </c>
      <c r="I593">
        <f t="shared" si="83"/>
        <v>0.29700000000000004</v>
      </c>
      <c r="J593">
        <f t="shared" si="87"/>
        <v>-7077.7455211828856</v>
      </c>
      <c r="K593">
        <f t="shared" si="88"/>
        <v>7081677.9495977275</v>
      </c>
      <c r="L593">
        <f t="shared" si="89"/>
        <v>22953.883353111123</v>
      </c>
      <c r="M593">
        <f>2*$P$1*VLOOKUP(E592,Gearing!$B$3:$D$7,3)+B591</f>
        <v>22466.418852175542</v>
      </c>
      <c r="N593">
        <f>2*B592-B591+Misc!$B$6*$P$1^2</f>
        <v>22612.558535096425</v>
      </c>
    </row>
    <row r="594" spans="1:14" x14ac:dyDescent="0.25">
      <c r="A594">
        <f t="shared" si="86"/>
        <v>147.75</v>
      </c>
      <c r="B594">
        <f>MIN((-J593+SQRT(J593^2-4*I593*K593))/2/I593,2*$P$1*VLOOKUP(E593,Gearing!$B$3:$D$7,3,TRUE)+B592)</f>
        <v>22577.578988605495</v>
      </c>
      <c r="C594">
        <f t="shared" si="81"/>
        <v>152.64780487804819</v>
      </c>
      <c r="D594">
        <f t="shared" si="82"/>
        <v>-2335.9419267341145</v>
      </c>
      <c r="E594">
        <f>MIN(VLOOKUP(C593+0.01,Gearing!$A$2:$G$7,2,TRUE)+1,5)</f>
        <v>5</v>
      </c>
      <c r="F594">
        <f>Misc!$B$4*Misc!$B$5/Misc!$B$2*VLOOKUP(E594,Gearing!$B$2:$G$7,5,FALSE)</f>
        <v>8966220.9668758679</v>
      </c>
      <c r="G594">
        <f t="shared" si="84"/>
        <v>14.029057173982379</v>
      </c>
      <c r="H594">
        <f t="shared" si="85"/>
        <v>341.46341463414501</v>
      </c>
      <c r="I594">
        <f t="shared" si="83"/>
        <v>0.29700000000000004</v>
      </c>
      <c r="J594">
        <f t="shared" si="87"/>
        <v>-7057.0527981922733</v>
      </c>
      <c r="K594">
        <f t="shared" si="88"/>
        <v>4999426.0243505649</v>
      </c>
      <c r="L594">
        <f t="shared" si="89"/>
        <v>22784.280539583509</v>
      </c>
      <c r="M594">
        <f>2*$P$1*VLOOKUP(E593,Gearing!$B$3:$D$7,3)+B592</f>
        <v>22577.578988605495</v>
      </c>
      <c r="N594">
        <f>2*B593-B592+Misc!$B$6*$P$1^2</f>
        <v>22431.725930684614</v>
      </c>
    </row>
    <row r="595" spans="1:14" x14ac:dyDescent="0.25">
      <c r="A595">
        <f t="shared" si="86"/>
        <v>148</v>
      </c>
      <c r="B595">
        <f>MIN((-J594+SQRT(J594^2-4*I594*K594))/2/I594,2*$P$1*VLOOKUP(E594,Gearing!$B$3:$D$7,3,TRUE)+B593)</f>
        <v>22542.742754614566</v>
      </c>
      <c r="C595">
        <f t="shared" si="81"/>
        <v>152.64780487804819</v>
      </c>
      <c r="D595">
        <f t="shared" si="82"/>
        <v>2335.9419267341145</v>
      </c>
      <c r="E595">
        <f>MIN(VLOOKUP(C594+0.01,Gearing!$A$2:$G$7,2,TRUE)+1,5)</f>
        <v>5</v>
      </c>
      <c r="F595">
        <f>Misc!$B$4*Misc!$B$5/Misc!$B$2*VLOOKUP(E595,Gearing!$B$2:$G$7,5,FALSE)</f>
        <v>8966220.9668758679</v>
      </c>
      <c r="G595">
        <f t="shared" si="84"/>
        <v>14.007410941734374</v>
      </c>
      <c r="H595">
        <f t="shared" si="85"/>
        <v>341.46341463414501</v>
      </c>
      <c r="I595">
        <f t="shared" si="83"/>
        <v>0.29700000000000004</v>
      </c>
      <c r="J595">
        <f t="shared" si="87"/>
        <v>-7123.0819192316667</v>
      </c>
      <c r="K595">
        <f t="shared" si="88"/>
        <v>7623609.2336555533</v>
      </c>
      <c r="L595">
        <f t="shared" si="89"/>
        <v>23030.207255550144</v>
      </c>
      <c r="M595">
        <f>2*$P$1*VLOOKUP(E594,Gearing!$B$3:$D$7,3)+B593</f>
        <v>22542.742754614566</v>
      </c>
      <c r="N595">
        <f>2*B594-B593+Misc!$B$6*$P$1^2</f>
        <v>22688.882437535449</v>
      </c>
    </row>
    <row r="596" spans="1:14" x14ac:dyDescent="0.25">
      <c r="A596">
        <f t="shared" si="86"/>
        <v>148.25</v>
      </c>
      <c r="B596">
        <f>MIN((-J595+SQRT(J595^2-4*I595*K595))/2/I595,2*$P$1*VLOOKUP(E595,Gearing!$B$3:$D$7,3,TRUE)+B594)</f>
        <v>22653.902891044519</v>
      </c>
      <c r="C596">
        <f t="shared" si="81"/>
        <v>152.64780487804819</v>
      </c>
      <c r="D596">
        <f t="shared" si="82"/>
        <v>-2335.9419267341145</v>
      </c>
      <c r="E596">
        <f>MIN(VLOOKUP(C595+0.01,Gearing!$A$2:$G$7,2,TRUE)+1,5)</f>
        <v>5</v>
      </c>
      <c r="F596">
        <f>Misc!$B$4*Misc!$B$5/Misc!$B$2*VLOOKUP(E596,Gearing!$B$2:$G$7,5,FALSE)</f>
        <v>8966220.9668758679</v>
      </c>
      <c r="G596">
        <f t="shared" si="84"/>
        <v>14.076482648237119</v>
      </c>
      <c r="H596">
        <f t="shared" si="85"/>
        <v>341.46341463414501</v>
      </c>
      <c r="I596">
        <f t="shared" si="83"/>
        <v>0.29700000000000004</v>
      </c>
      <c r="J596">
        <f t="shared" si="87"/>
        <v>-7102.3891962410544</v>
      </c>
      <c r="K596">
        <f t="shared" si="88"/>
        <v>5539777.9590376429</v>
      </c>
      <c r="L596">
        <f t="shared" si="89"/>
        <v>22860.604442022533</v>
      </c>
      <c r="M596">
        <f>2*$P$1*VLOOKUP(E595,Gearing!$B$3:$D$7,3)+B594</f>
        <v>22653.902891044519</v>
      </c>
      <c r="N596">
        <f>2*B595-B594+Misc!$B$6*$P$1^2</f>
        <v>22508.049833123638</v>
      </c>
    </row>
    <row r="597" spans="1:14" x14ac:dyDescent="0.25">
      <c r="A597">
        <f t="shared" si="86"/>
        <v>148.5</v>
      </c>
      <c r="B597">
        <f>MIN((-J596+SQRT(J596^2-4*I596*K596))/2/I596,2*$P$1*VLOOKUP(E596,Gearing!$B$3:$D$7,3,TRUE)+B595)</f>
        <v>22619.06665705359</v>
      </c>
      <c r="C597">
        <f t="shared" si="81"/>
        <v>152.64780487804819</v>
      </c>
      <c r="D597">
        <f t="shared" si="82"/>
        <v>2335.9419267341145</v>
      </c>
      <c r="E597">
        <f>MIN(VLOOKUP(C596+0.01,Gearing!$A$2:$G$7,2,TRUE)+1,5)</f>
        <v>5</v>
      </c>
      <c r="F597">
        <f>Misc!$B$4*Misc!$B$5/Misc!$B$2*VLOOKUP(E597,Gearing!$B$2:$G$7,5,FALSE)</f>
        <v>8966220.9668758679</v>
      </c>
      <c r="G597">
        <f t="shared" si="84"/>
        <v>14.054836415989117</v>
      </c>
      <c r="H597">
        <f t="shared" si="85"/>
        <v>341.46341463414501</v>
      </c>
      <c r="I597">
        <f t="shared" si="83"/>
        <v>0.29700000000000004</v>
      </c>
      <c r="J597">
        <f t="shared" si="87"/>
        <v>-7168.418317280446</v>
      </c>
      <c r="K597">
        <f t="shared" si="88"/>
        <v>8169000.7685349993</v>
      </c>
      <c r="L597">
        <f t="shared" si="89"/>
        <v>23106.531157989168</v>
      </c>
      <c r="M597">
        <f>2*$P$1*VLOOKUP(E596,Gearing!$B$3:$D$7,3)+B595</f>
        <v>22619.06665705359</v>
      </c>
      <c r="N597">
        <f>2*B596-B595+Misc!$B$6*$P$1^2</f>
        <v>22765.206339974473</v>
      </c>
    </row>
    <row r="598" spans="1:14" x14ac:dyDescent="0.25">
      <c r="A598">
        <f t="shared" si="86"/>
        <v>148.75</v>
      </c>
      <c r="B598">
        <f>MIN((-J597+SQRT(J597^2-4*I597*K597))/2/I597,2*$P$1*VLOOKUP(E597,Gearing!$B$3:$D$7,3,TRUE)+B596)</f>
        <v>22730.226793483544</v>
      </c>
      <c r="C598">
        <f t="shared" si="81"/>
        <v>152.64780487804819</v>
      </c>
      <c r="D598">
        <f t="shared" si="82"/>
        <v>-2335.9419267341145</v>
      </c>
      <c r="E598">
        <f>MIN(VLOOKUP(C597+0.01,Gearing!$A$2:$G$7,2,TRUE)+1,5)</f>
        <v>5</v>
      </c>
      <c r="F598">
        <f>Misc!$B$4*Misc!$B$5/Misc!$B$2*VLOOKUP(E598,Gearing!$B$2:$G$7,5,FALSE)</f>
        <v>8966220.9668758679</v>
      </c>
      <c r="G598">
        <f t="shared" si="84"/>
        <v>14.123908122491862</v>
      </c>
      <c r="H598">
        <f t="shared" si="85"/>
        <v>341.46341463414501</v>
      </c>
      <c r="I598">
        <f t="shared" si="83"/>
        <v>0.29700000000000004</v>
      </c>
      <c r="J598">
        <f t="shared" si="87"/>
        <v>-7147.7255942898355</v>
      </c>
      <c r="K598">
        <f t="shared" si="88"/>
        <v>6083590.1445463412</v>
      </c>
      <c r="L598">
        <f t="shared" si="89"/>
        <v>22936.92834446155</v>
      </c>
      <c r="M598">
        <f>2*$P$1*VLOOKUP(E597,Gearing!$B$3:$D$7,3)+B596</f>
        <v>22730.226793483544</v>
      </c>
      <c r="N598">
        <f>2*B597-B596+Misc!$B$6*$P$1^2</f>
        <v>22584.373735562662</v>
      </c>
    </row>
    <row r="599" spans="1:14" x14ac:dyDescent="0.25">
      <c r="A599">
        <f t="shared" si="86"/>
        <v>149</v>
      </c>
      <c r="B599">
        <f>MIN((-J598+SQRT(J598^2-4*I598*K598))/2/I598,2*$P$1*VLOOKUP(E598,Gearing!$B$3:$D$7,3,TRUE)+B597)</f>
        <v>22695.390559492615</v>
      </c>
      <c r="C599">
        <f t="shared" si="81"/>
        <v>152.64780487804819</v>
      </c>
      <c r="D599">
        <f t="shared" si="82"/>
        <v>2335.9419267341145</v>
      </c>
      <c r="E599">
        <f>MIN(VLOOKUP(C598+0.01,Gearing!$A$2:$G$7,2,TRUE)+1,5)</f>
        <v>5</v>
      </c>
      <c r="F599">
        <f>Misc!$B$4*Misc!$B$5/Misc!$B$2*VLOOKUP(E599,Gearing!$B$2:$G$7,5,FALSE)</f>
        <v>8966220.9668758679</v>
      </c>
      <c r="G599">
        <f t="shared" si="84"/>
        <v>14.102261890243861</v>
      </c>
      <c r="H599">
        <f t="shared" si="85"/>
        <v>341.46341463414501</v>
      </c>
      <c r="I599">
        <f t="shared" si="83"/>
        <v>0.29700000000000004</v>
      </c>
      <c r="J599">
        <f t="shared" si="87"/>
        <v>-7213.7547153292271</v>
      </c>
      <c r="K599">
        <f t="shared" si="88"/>
        <v>8717852.5542360358</v>
      </c>
      <c r="L599">
        <f t="shared" si="89"/>
        <v>23182.855060428192</v>
      </c>
      <c r="M599">
        <f>2*$P$1*VLOOKUP(E598,Gearing!$B$3:$D$7,3)+B597</f>
        <v>22695.390559492615</v>
      </c>
      <c r="N599">
        <f>2*B598-B597+Misc!$B$6*$P$1^2</f>
        <v>22841.530242413497</v>
      </c>
    </row>
    <row r="600" spans="1:14" x14ac:dyDescent="0.25">
      <c r="A600">
        <f t="shared" si="86"/>
        <v>149.25</v>
      </c>
      <c r="B600">
        <f>MIN((-J599+SQRT(J599^2-4*I599*K599))/2/I599,2*$P$1*VLOOKUP(E599,Gearing!$B$3:$D$7,3,TRUE)+B598)</f>
        <v>22806.550695922568</v>
      </c>
      <c r="C600">
        <f t="shared" si="81"/>
        <v>152.64780487804819</v>
      </c>
      <c r="D600">
        <f t="shared" si="82"/>
        <v>-2335.9419267341145</v>
      </c>
      <c r="E600">
        <f>MIN(VLOOKUP(C599+0.01,Gearing!$A$2:$G$7,2,TRUE)+1,5)</f>
        <v>5</v>
      </c>
      <c r="F600">
        <f>Misc!$B$4*Misc!$B$5/Misc!$B$2*VLOOKUP(E600,Gearing!$B$2:$G$7,5,FALSE)</f>
        <v>8966220.9668758679</v>
      </c>
      <c r="G600">
        <f t="shared" si="84"/>
        <v>14.171333596746605</v>
      </c>
      <c r="H600">
        <f t="shared" si="85"/>
        <v>341.46341463414501</v>
      </c>
      <c r="I600">
        <f t="shared" si="83"/>
        <v>0.29700000000000004</v>
      </c>
      <c r="J600">
        <f t="shared" si="87"/>
        <v>-7193.0619923386148</v>
      </c>
      <c r="K600">
        <f t="shared" si="88"/>
        <v>6630862.5808766298</v>
      </c>
      <c r="L600">
        <f t="shared" si="89"/>
        <v>23013.252246900578</v>
      </c>
      <c r="M600">
        <f>2*$P$1*VLOOKUP(E599,Gearing!$B$3:$D$7,3)+B598</f>
        <v>22806.550695922568</v>
      </c>
      <c r="N600">
        <f>2*B599-B598+Misc!$B$6*$P$1^2</f>
        <v>22660.697638001686</v>
      </c>
    </row>
    <row r="601" spans="1:14" x14ac:dyDescent="0.25">
      <c r="A601">
        <f t="shared" si="86"/>
        <v>149.5</v>
      </c>
      <c r="B601">
        <f>MIN((-J600+SQRT(J600^2-4*I600*K600))/2/I600,2*$P$1*VLOOKUP(E600,Gearing!$B$3:$D$7,3,TRUE)+B599)</f>
        <v>22771.714461931639</v>
      </c>
      <c r="C601">
        <f t="shared" si="81"/>
        <v>152.64780487804819</v>
      </c>
      <c r="D601">
        <f t="shared" si="82"/>
        <v>2335.9419267341145</v>
      </c>
      <c r="E601">
        <f>MIN(VLOOKUP(C600+0.01,Gearing!$A$2:$G$7,2,TRUE)+1,5)</f>
        <v>5</v>
      </c>
      <c r="F601">
        <f>Misc!$B$4*Misc!$B$5/Misc!$B$2*VLOOKUP(E601,Gearing!$B$2:$G$7,5,FALSE)</f>
        <v>8966220.9668758679</v>
      </c>
      <c r="G601">
        <f t="shared" si="84"/>
        <v>14.149687364498602</v>
      </c>
      <c r="H601">
        <f t="shared" si="85"/>
        <v>341.46341463414501</v>
      </c>
      <c r="I601">
        <f t="shared" si="83"/>
        <v>0.29700000000000004</v>
      </c>
      <c r="J601">
        <f t="shared" si="87"/>
        <v>-7259.0911133780064</v>
      </c>
      <c r="K601">
        <f t="shared" si="88"/>
        <v>9270164.5907586329</v>
      </c>
      <c r="L601">
        <f t="shared" si="89"/>
        <v>23259.17896286722</v>
      </c>
      <c r="M601">
        <f>2*$P$1*VLOOKUP(E600,Gearing!$B$3:$D$7,3)+B599</f>
        <v>22771.714461931639</v>
      </c>
      <c r="N601">
        <f>2*B600-B599+Misc!$B$6*$P$1^2</f>
        <v>22917.854144852521</v>
      </c>
    </row>
    <row r="602" spans="1:14" x14ac:dyDescent="0.25">
      <c r="A602">
        <f t="shared" si="86"/>
        <v>149.75</v>
      </c>
      <c r="B602">
        <f>MIN((-J601+SQRT(J601^2-4*I601*K601))/2/I601,2*$P$1*VLOOKUP(E601,Gearing!$B$3:$D$7,3,TRUE)+B600)</f>
        <v>22882.874598361592</v>
      </c>
      <c r="C602">
        <f t="shared" si="81"/>
        <v>152.64780487804819</v>
      </c>
      <c r="D602">
        <f t="shared" si="82"/>
        <v>-2335.9419267341145</v>
      </c>
      <c r="E602">
        <f>MIN(VLOOKUP(C601+0.01,Gearing!$A$2:$G$7,2,TRUE)+1,5)</f>
        <v>5</v>
      </c>
      <c r="F602">
        <f>Misc!$B$4*Misc!$B$5/Misc!$B$2*VLOOKUP(E602,Gearing!$B$2:$G$7,5,FALSE)</f>
        <v>8966220.9668758679</v>
      </c>
      <c r="G602">
        <f t="shared" si="84"/>
        <v>14.218759071001346</v>
      </c>
      <c r="H602">
        <f t="shared" si="85"/>
        <v>341.46341463414501</v>
      </c>
      <c r="I602">
        <f t="shared" si="83"/>
        <v>0.29700000000000004</v>
      </c>
      <c r="J602">
        <f t="shared" si="87"/>
        <v>-7238.3983903873959</v>
      </c>
      <c r="K602">
        <f t="shared" si="88"/>
        <v>7181595.2680285685</v>
      </c>
      <c r="L602">
        <f t="shared" si="89"/>
        <v>23089.576149339602</v>
      </c>
      <c r="M602">
        <f>2*$P$1*VLOOKUP(E601,Gearing!$B$3:$D$7,3)+B600</f>
        <v>22882.874598361592</v>
      </c>
      <c r="N602">
        <f>2*B601-B600+Misc!$B$6*$P$1^2</f>
        <v>22737.02154044071</v>
      </c>
    </row>
    <row r="603" spans="1:14" x14ac:dyDescent="0.25">
      <c r="A603">
        <f t="shared" si="86"/>
        <v>150</v>
      </c>
      <c r="B603">
        <f>MIN((-J602+SQRT(J602^2-4*I602*K602))/2/I602,2*$P$1*VLOOKUP(E602,Gearing!$B$3:$D$7,3,TRUE)+B601)</f>
        <v>22848.038364370663</v>
      </c>
      <c r="C603">
        <f t="shared" si="81"/>
        <v>152.64780487804819</v>
      </c>
      <c r="D603">
        <f t="shared" si="82"/>
        <v>2335.9419267341145</v>
      </c>
      <c r="E603">
        <f>MIN(VLOOKUP(C602+0.01,Gearing!$A$2:$G$7,2,TRUE)+1,5)</f>
        <v>5</v>
      </c>
      <c r="F603">
        <f>Misc!$B$4*Misc!$B$5/Misc!$B$2*VLOOKUP(E603,Gearing!$B$2:$G$7,5,FALSE)</f>
        <v>8966220.9668758679</v>
      </c>
      <c r="G603">
        <f t="shared" si="84"/>
        <v>14.197112838753345</v>
      </c>
      <c r="H603">
        <f t="shared" si="85"/>
        <v>341.46341463414501</v>
      </c>
      <c r="I603">
        <f t="shared" si="83"/>
        <v>0.29700000000000004</v>
      </c>
      <c r="J603">
        <f t="shared" si="87"/>
        <v>-7304.4275114267875</v>
      </c>
      <c r="K603">
        <f t="shared" si="88"/>
        <v>9825936.8781029098</v>
      </c>
      <c r="L603">
        <f t="shared" si="89"/>
        <v>23335.502865306236</v>
      </c>
      <c r="M603">
        <f>2*$P$1*VLOOKUP(E602,Gearing!$B$3:$D$7,3)+B601</f>
        <v>22848.038364370663</v>
      </c>
      <c r="N603">
        <f>2*B602-B601+Misc!$B$6*$P$1^2</f>
        <v>22994.178047291545</v>
      </c>
    </row>
    <row r="604" spans="1:14" x14ac:dyDescent="0.25">
      <c r="A604">
        <f t="shared" si="86"/>
        <v>150.25</v>
      </c>
      <c r="B604">
        <f>MIN((-J603+SQRT(J603^2-4*I603*K603))/2/I603,2*$P$1*VLOOKUP(E603,Gearing!$B$3:$D$7,3,TRUE)+B602)</f>
        <v>22959.198500800616</v>
      </c>
      <c r="C604">
        <f t="shared" si="81"/>
        <v>152.64780487804819</v>
      </c>
      <c r="D604">
        <f t="shared" si="82"/>
        <v>-2335.9419267341145</v>
      </c>
      <c r="E604">
        <f>MIN(VLOOKUP(C603+0.01,Gearing!$A$2:$G$7,2,TRUE)+1,5)</f>
        <v>5</v>
      </c>
      <c r="F604">
        <f>Misc!$B$4*Misc!$B$5/Misc!$B$2*VLOOKUP(E604,Gearing!$B$2:$G$7,5,FALSE)</f>
        <v>8966220.9668758679</v>
      </c>
      <c r="G604">
        <f t="shared" si="84"/>
        <v>14.26618454525609</v>
      </c>
      <c r="H604">
        <f t="shared" si="85"/>
        <v>341.46341463414501</v>
      </c>
      <c r="I604">
        <f t="shared" si="83"/>
        <v>0.29700000000000004</v>
      </c>
      <c r="J604">
        <f t="shared" si="87"/>
        <v>-7283.7347884361752</v>
      </c>
      <c r="K604">
        <f t="shared" si="88"/>
        <v>7735788.2060020678</v>
      </c>
      <c r="L604">
        <f t="shared" si="89"/>
        <v>23165.90005177863</v>
      </c>
      <c r="M604">
        <f>2*$P$1*VLOOKUP(E603,Gearing!$B$3:$D$7,3)+B602</f>
        <v>22959.198500800616</v>
      </c>
      <c r="N604">
        <f>2*B603-B602+Misc!$B$6*$P$1^2</f>
        <v>22813.345442879734</v>
      </c>
    </row>
    <row r="605" spans="1:14" x14ac:dyDescent="0.25">
      <c r="A605">
        <f t="shared" si="86"/>
        <v>150.5</v>
      </c>
      <c r="B605">
        <f>MIN((-J604+SQRT(J604^2-4*I604*K604))/2/I604,2*$P$1*VLOOKUP(E604,Gearing!$B$3:$D$7,3,TRUE)+B603)</f>
        <v>22924.362266809687</v>
      </c>
      <c r="C605">
        <f t="shared" si="81"/>
        <v>152.64780487804819</v>
      </c>
      <c r="D605">
        <f t="shared" si="82"/>
        <v>2335.9419267341145</v>
      </c>
      <c r="E605">
        <f>MIN(VLOOKUP(C604+0.01,Gearing!$A$2:$G$7,2,TRUE)+1,5)</f>
        <v>5</v>
      </c>
      <c r="F605">
        <f>Misc!$B$4*Misc!$B$5/Misc!$B$2*VLOOKUP(E605,Gearing!$B$2:$G$7,5,FALSE)</f>
        <v>8966220.9668758679</v>
      </c>
      <c r="G605">
        <f t="shared" si="84"/>
        <v>14.244538313008087</v>
      </c>
      <c r="H605">
        <f t="shared" si="85"/>
        <v>341.46341463414501</v>
      </c>
      <c r="I605">
        <f t="shared" si="83"/>
        <v>0.29700000000000004</v>
      </c>
      <c r="J605">
        <f t="shared" si="87"/>
        <v>-7349.7639094755687</v>
      </c>
      <c r="K605">
        <f t="shared" si="88"/>
        <v>10385169.416268807</v>
      </c>
      <c r="L605">
        <f t="shared" si="89"/>
        <v>23411.826767745264</v>
      </c>
      <c r="M605">
        <f>2*$P$1*VLOOKUP(E604,Gearing!$B$3:$D$7,3)+B603</f>
        <v>22924.362266809687</v>
      </c>
      <c r="N605">
        <f>2*B604-B603+Misc!$B$6*$P$1^2</f>
        <v>23070.501949730569</v>
      </c>
    </row>
    <row r="606" spans="1:14" x14ac:dyDescent="0.25">
      <c r="A606">
        <f t="shared" si="86"/>
        <v>150.75</v>
      </c>
      <c r="B606">
        <f>MIN((-J605+SQRT(J605^2-4*I605*K605))/2/I605,2*$P$1*VLOOKUP(E605,Gearing!$B$3:$D$7,3,TRUE)+B604)</f>
        <v>23035.52240323964</v>
      </c>
      <c r="C606">
        <f t="shared" si="81"/>
        <v>152.64780487804819</v>
      </c>
      <c r="D606">
        <f t="shared" si="82"/>
        <v>-2335.9419267341145</v>
      </c>
      <c r="E606">
        <f>MIN(VLOOKUP(C605+0.01,Gearing!$A$2:$G$7,2,TRUE)+1,5)</f>
        <v>5</v>
      </c>
      <c r="F606">
        <f>Misc!$B$4*Misc!$B$5/Misc!$B$2*VLOOKUP(E606,Gearing!$B$2:$G$7,5,FALSE)</f>
        <v>8966220.9668758679</v>
      </c>
      <c r="G606">
        <f t="shared" si="84"/>
        <v>14.313610019510833</v>
      </c>
      <c r="H606">
        <f t="shared" si="85"/>
        <v>341.46341463414501</v>
      </c>
      <c r="I606">
        <f t="shared" si="83"/>
        <v>0.29700000000000004</v>
      </c>
      <c r="J606">
        <f t="shared" si="87"/>
        <v>-7329.0711864849563</v>
      </c>
      <c r="K606">
        <f t="shared" si="88"/>
        <v>8293441.3947972171</v>
      </c>
      <c r="L606">
        <f t="shared" si="89"/>
        <v>23242.223954217647</v>
      </c>
      <c r="M606">
        <f>2*$P$1*VLOOKUP(E605,Gearing!$B$3:$D$7,3)+B604</f>
        <v>23035.52240323964</v>
      </c>
      <c r="N606">
        <f>2*B605-B604+Misc!$B$6*$P$1^2</f>
        <v>22889.669345318758</v>
      </c>
    </row>
    <row r="607" spans="1:14" x14ac:dyDescent="0.25">
      <c r="A607">
        <f t="shared" si="86"/>
        <v>151</v>
      </c>
      <c r="B607">
        <f>MIN((-J606+SQRT(J606^2-4*I606*K606))/2/I606,2*$P$1*VLOOKUP(E606,Gearing!$B$3:$D$7,3,TRUE)+B605)</f>
        <v>23000.686169248711</v>
      </c>
      <c r="C607">
        <f t="shared" si="81"/>
        <v>152.64780487804819</v>
      </c>
      <c r="D607">
        <f t="shared" si="82"/>
        <v>2335.9419267341145</v>
      </c>
      <c r="E607">
        <f>MIN(VLOOKUP(C606+0.01,Gearing!$A$2:$G$7,2,TRUE)+1,5)</f>
        <v>5</v>
      </c>
      <c r="F607">
        <f>Misc!$B$4*Misc!$B$5/Misc!$B$2*VLOOKUP(E607,Gearing!$B$2:$G$7,5,FALSE)</f>
        <v>8966220.9668758679</v>
      </c>
      <c r="G607">
        <f t="shared" si="84"/>
        <v>14.29196378726283</v>
      </c>
      <c r="H607">
        <f t="shared" si="85"/>
        <v>341.46341463414501</v>
      </c>
      <c r="I607">
        <f t="shared" si="83"/>
        <v>0.29700000000000004</v>
      </c>
      <c r="J607">
        <f t="shared" si="87"/>
        <v>-7395.100307524348</v>
      </c>
      <c r="K607">
        <f t="shared" si="88"/>
        <v>10947862.205256265</v>
      </c>
      <c r="L607">
        <f t="shared" si="89"/>
        <v>23488.150670184288</v>
      </c>
      <c r="M607">
        <f>2*$P$1*VLOOKUP(E606,Gearing!$B$3:$D$7,3)+B605</f>
        <v>23000.686169248711</v>
      </c>
      <c r="N607">
        <f>2*B606-B605+Misc!$B$6*$P$1^2</f>
        <v>23146.825852169593</v>
      </c>
    </row>
    <row r="608" spans="1:14" x14ac:dyDescent="0.25">
      <c r="A608">
        <f t="shared" si="86"/>
        <v>151.25</v>
      </c>
      <c r="B608">
        <f>MIN((-J607+SQRT(J607^2-4*I607*K607))/2/I607,2*$P$1*VLOOKUP(E607,Gearing!$B$3:$D$7,3,TRUE)+B606)</f>
        <v>23111.846305678664</v>
      </c>
      <c r="C608">
        <f t="shared" si="81"/>
        <v>152.64780487804819</v>
      </c>
      <c r="D608">
        <f t="shared" si="82"/>
        <v>-2335.9419267341145</v>
      </c>
      <c r="E608">
        <f>MIN(VLOOKUP(C607+0.01,Gearing!$A$2:$G$7,2,TRUE)+1,5)</f>
        <v>5</v>
      </c>
      <c r="F608">
        <f>Misc!$B$4*Misc!$B$5/Misc!$B$2*VLOOKUP(E608,Gearing!$B$2:$G$7,5,FALSE)</f>
        <v>8966220.9668758679</v>
      </c>
      <c r="G608">
        <f t="shared" si="84"/>
        <v>14.361035493765575</v>
      </c>
      <c r="H608">
        <f t="shared" si="85"/>
        <v>341.46341463414501</v>
      </c>
      <c r="I608">
        <f t="shared" si="83"/>
        <v>0.29700000000000004</v>
      </c>
      <c r="J608">
        <f t="shared" si="87"/>
        <v>-7374.4075845337356</v>
      </c>
      <c r="K608">
        <f t="shared" si="88"/>
        <v>8854554.8344139569</v>
      </c>
      <c r="L608">
        <f t="shared" si="89"/>
        <v>23318.547856656674</v>
      </c>
      <c r="M608">
        <f>2*$P$1*VLOOKUP(E607,Gearing!$B$3:$D$7,3)+B606</f>
        <v>23111.846305678664</v>
      </c>
      <c r="N608">
        <f>2*B607-B606+Misc!$B$6*$P$1^2</f>
        <v>22965.993247757782</v>
      </c>
    </row>
    <row r="609" spans="1:14" x14ac:dyDescent="0.25">
      <c r="A609">
        <f t="shared" si="86"/>
        <v>151.5</v>
      </c>
      <c r="B609">
        <f>MIN((-J608+SQRT(J608^2-4*I608*K608))/2/I608,2*$P$1*VLOOKUP(E608,Gearing!$B$3:$D$7,3,TRUE)+B607)</f>
        <v>23077.010071687735</v>
      </c>
      <c r="C609">
        <f t="shared" si="81"/>
        <v>152.64780487804819</v>
      </c>
      <c r="D609">
        <f t="shared" si="82"/>
        <v>2335.9419267341145</v>
      </c>
      <c r="E609">
        <f>MIN(VLOOKUP(C608+0.01,Gearing!$A$2:$G$7,2,TRUE)+1,5)</f>
        <v>5</v>
      </c>
      <c r="F609">
        <f>Misc!$B$4*Misc!$B$5/Misc!$B$2*VLOOKUP(E609,Gearing!$B$2:$G$7,5,FALSE)</f>
        <v>8966220.9668758679</v>
      </c>
      <c r="G609">
        <f t="shared" si="84"/>
        <v>14.339389261517571</v>
      </c>
      <c r="H609">
        <f t="shared" si="85"/>
        <v>341.46341463414501</v>
      </c>
      <c r="I609">
        <f t="shared" si="83"/>
        <v>0.29700000000000004</v>
      </c>
      <c r="J609">
        <f t="shared" si="87"/>
        <v>-7440.4367055731291</v>
      </c>
      <c r="K609">
        <f t="shared" si="88"/>
        <v>11514015.245065372</v>
      </c>
      <c r="L609">
        <f t="shared" si="89"/>
        <v>23564.474572623309</v>
      </c>
      <c r="M609">
        <f>2*$P$1*VLOOKUP(E608,Gearing!$B$3:$D$7,3)+B607</f>
        <v>23077.010071687735</v>
      </c>
      <c r="N609">
        <f>2*B608-B607+Misc!$B$6*$P$1^2</f>
        <v>23223.149754608618</v>
      </c>
    </row>
    <row r="610" spans="1:14" x14ac:dyDescent="0.25">
      <c r="A610">
        <f t="shared" si="86"/>
        <v>151.75</v>
      </c>
      <c r="B610">
        <f>MIN((-J609+SQRT(J609^2-4*I609*K609))/2/I609,2*$P$1*VLOOKUP(E609,Gearing!$B$3:$D$7,3,TRUE)+B608)</f>
        <v>23188.170208117688</v>
      </c>
      <c r="C610">
        <f t="shared" si="81"/>
        <v>152.64780487804819</v>
      </c>
      <c r="D610">
        <f t="shared" si="82"/>
        <v>-2335.9419267341145</v>
      </c>
      <c r="E610">
        <f>MIN(VLOOKUP(C609+0.01,Gearing!$A$2:$G$7,2,TRUE)+1,5)</f>
        <v>5</v>
      </c>
      <c r="F610">
        <f>Misc!$B$4*Misc!$B$5/Misc!$B$2*VLOOKUP(E610,Gearing!$B$2:$G$7,5,FALSE)</f>
        <v>8966220.9668758679</v>
      </c>
      <c r="G610">
        <f t="shared" si="84"/>
        <v>14.408460968020316</v>
      </c>
      <c r="H610">
        <f t="shared" si="85"/>
        <v>341.46341463414501</v>
      </c>
      <c r="I610">
        <f t="shared" si="83"/>
        <v>0.29700000000000004</v>
      </c>
      <c r="J610">
        <f t="shared" si="87"/>
        <v>-7419.7439825825168</v>
      </c>
      <c r="K610">
        <f t="shared" si="88"/>
        <v>9419128.524852287</v>
      </c>
      <c r="L610">
        <f t="shared" si="89"/>
        <v>23394.871759095699</v>
      </c>
      <c r="M610">
        <f>2*$P$1*VLOOKUP(E609,Gearing!$B$3:$D$7,3)+B608</f>
        <v>23188.170208117688</v>
      </c>
      <c r="N610">
        <f>2*B609-B608+Misc!$B$6*$P$1^2</f>
        <v>23042.317150196806</v>
      </c>
    </row>
    <row r="611" spans="1:14" x14ac:dyDescent="0.25">
      <c r="A611">
        <f t="shared" si="86"/>
        <v>152</v>
      </c>
      <c r="B611">
        <f>MIN((-J610+SQRT(J610^2-4*I610*K610))/2/I610,2*$P$1*VLOOKUP(E610,Gearing!$B$3:$D$7,3,TRUE)+B609)</f>
        <v>23153.333974126759</v>
      </c>
      <c r="C611">
        <f t="shared" si="81"/>
        <v>152.64780487804819</v>
      </c>
      <c r="D611">
        <f t="shared" si="82"/>
        <v>2335.9419267341145</v>
      </c>
      <c r="E611">
        <f>MIN(VLOOKUP(C610+0.01,Gearing!$A$2:$G$7,2,TRUE)+1,5)</f>
        <v>5</v>
      </c>
      <c r="F611">
        <f>Misc!$B$4*Misc!$B$5/Misc!$B$2*VLOOKUP(E611,Gearing!$B$2:$G$7,5,FALSE)</f>
        <v>8966220.9668758679</v>
      </c>
      <c r="G611">
        <f t="shared" si="84"/>
        <v>14.386814735772314</v>
      </c>
      <c r="H611">
        <f t="shared" si="85"/>
        <v>341.46341463414501</v>
      </c>
      <c r="I611">
        <f t="shared" si="83"/>
        <v>0.29700000000000004</v>
      </c>
      <c r="J611">
        <f t="shared" si="87"/>
        <v>-7485.7731036219084</v>
      </c>
      <c r="K611">
        <f t="shared" si="88"/>
        <v>12083628.535696071</v>
      </c>
      <c r="L611">
        <f t="shared" si="89"/>
        <v>23640.79847506234</v>
      </c>
      <c r="M611">
        <f>2*$P$1*VLOOKUP(E610,Gearing!$B$3:$D$7,3)+B609</f>
        <v>23153.333974126759</v>
      </c>
      <c r="N611">
        <f>2*B610-B609+Misc!$B$6*$P$1^2</f>
        <v>23299.473657047642</v>
      </c>
    </row>
    <row r="612" spans="1:14" x14ac:dyDescent="0.25">
      <c r="A612">
        <f t="shared" si="86"/>
        <v>152.25</v>
      </c>
      <c r="B612">
        <f>MIN((-J611+SQRT(J611^2-4*I611*K611))/2/I611,2*$P$1*VLOOKUP(E611,Gearing!$B$3:$D$7,3,TRUE)+B610)</f>
        <v>23264.494110556712</v>
      </c>
      <c r="C612">
        <f t="shared" ref="C612:C675" si="90">(B613-B611)/2/$P$1</f>
        <v>152.64780487804819</v>
      </c>
      <c r="D612">
        <f t="shared" ref="D612:D675" si="91">(B613-2*B612+B611)/$P$1^2</f>
        <v>-2335.9419267341145</v>
      </c>
      <c r="E612">
        <f>MIN(VLOOKUP(C611+0.01,Gearing!$A$2:$G$7,2,TRUE)+1,5)</f>
        <v>5</v>
      </c>
      <c r="F612">
        <f>Misc!$B$4*Misc!$B$5/Misc!$B$2*VLOOKUP(E612,Gearing!$B$2:$G$7,5,FALSE)</f>
        <v>8966220.9668758679</v>
      </c>
      <c r="G612">
        <f t="shared" si="84"/>
        <v>14.455886442275059</v>
      </c>
      <c r="H612">
        <f t="shared" si="85"/>
        <v>341.46341463414501</v>
      </c>
      <c r="I612">
        <f t="shared" ref="I612:I675" si="92">$P$3</f>
        <v>0.29700000000000004</v>
      </c>
      <c r="J612">
        <f t="shared" si="87"/>
        <v>-7465.0803806312961</v>
      </c>
      <c r="K612">
        <f t="shared" si="88"/>
        <v>9987162.4661122672</v>
      </c>
      <c r="L612">
        <f t="shared" si="89"/>
        <v>23471.195661534719</v>
      </c>
      <c r="M612">
        <f>2*$P$1*VLOOKUP(E611,Gearing!$B$3:$D$7,3)+B610</f>
        <v>23264.494110556712</v>
      </c>
      <c r="N612">
        <f>2*B611-B610+Misc!$B$6*$P$1^2</f>
        <v>23118.64105263583</v>
      </c>
    </row>
    <row r="613" spans="1:14" x14ac:dyDescent="0.25">
      <c r="A613">
        <f t="shared" si="86"/>
        <v>152.5</v>
      </c>
      <c r="B613">
        <f>MIN((-J612+SQRT(J612^2-4*I612*K612))/2/I612,2*$P$1*VLOOKUP(E612,Gearing!$B$3:$D$7,3,TRUE)+B611)</f>
        <v>23229.657876565783</v>
      </c>
      <c r="C613">
        <f t="shared" si="90"/>
        <v>152.64780487804819</v>
      </c>
      <c r="D613">
        <f t="shared" si="91"/>
        <v>2335.9419267341145</v>
      </c>
      <c r="E613">
        <f>MIN(VLOOKUP(C612+0.01,Gearing!$A$2:$G$7,2,TRUE)+1,5)</f>
        <v>5</v>
      </c>
      <c r="F613">
        <f>Misc!$B$4*Misc!$B$5/Misc!$B$2*VLOOKUP(E613,Gearing!$B$2:$G$7,5,FALSE)</f>
        <v>8966220.9668758679</v>
      </c>
      <c r="G613">
        <f t="shared" si="84"/>
        <v>14.434240210027058</v>
      </c>
      <c r="H613">
        <f t="shared" si="85"/>
        <v>341.46341463414501</v>
      </c>
      <c r="I613">
        <f t="shared" si="92"/>
        <v>0.29700000000000004</v>
      </c>
      <c r="J613">
        <f t="shared" si="87"/>
        <v>-7531.1095016706895</v>
      </c>
      <c r="K613">
        <f t="shared" si="88"/>
        <v>12656702.077148389</v>
      </c>
      <c r="L613">
        <f t="shared" si="89"/>
        <v>23717.12237750136</v>
      </c>
      <c r="M613">
        <f>2*$P$1*VLOOKUP(E612,Gearing!$B$3:$D$7,3)+B611</f>
        <v>23229.657876565783</v>
      </c>
      <c r="N613">
        <f>2*B612-B611+Misc!$B$6*$P$1^2</f>
        <v>23375.797559486666</v>
      </c>
    </row>
    <row r="614" spans="1:14" x14ac:dyDescent="0.25">
      <c r="A614">
        <f t="shared" si="86"/>
        <v>152.75</v>
      </c>
      <c r="B614">
        <f>MIN((-J613+SQRT(J613^2-4*I613*K613))/2/I613,2*$P$1*VLOOKUP(E613,Gearing!$B$3:$D$7,3,TRUE)+B612)</f>
        <v>23340.818012995736</v>
      </c>
      <c r="C614">
        <f t="shared" si="90"/>
        <v>152.64780487804819</v>
      </c>
      <c r="D614">
        <f t="shared" si="91"/>
        <v>-2335.9419267341145</v>
      </c>
      <c r="E614">
        <f>MIN(VLOOKUP(C613+0.01,Gearing!$A$2:$G$7,2,TRUE)+1,5)</f>
        <v>5</v>
      </c>
      <c r="F614">
        <f>Misc!$B$4*Misc!$B$5/Misc!$B$2*VLOOKUP(E614,Gearing!$B$2:$G$7,5,FALSE)</f>
        <v>8966220.9668758679</v>
      </c>
      <c r="G614">
        <f t="shared" si="84"/>
        <v>14.503311916529801</v>
      </c>
      <c r="H614">
        <f t="shared" si="85"/>
        <v>341.46341463414501</v>
      </c>
      <c r="I614">
        <f t="shared" si="92"/>
        <v>0.29700000000000004</v>
      </c>
      <c r="J614">
        <f t="shared" si="87"/>
        <v>-7510.4167786800772</v>
      </c>
      <c r="K614">
        <f t="shared" si="88"/>
        <v>10558656.658193868</v>
      </c>
      <c r="L614">
        <f t="shared" si="89"/>
        <v>23547.519563973743</v>
      </c>
      <c r="M614">
        <f>2*$P$1*VLOOKUP(E613,Gearing!$B$3:$D$7,3)+B612</f>
        <v>23340.818012995736</v>
      </c>
      <c r="N614">
        <f>2*B613-B612+Misc!$B$6*$P$1^2</f>
        <v>23194.964955074855</v>
      </c>
    </row>
    <row r="615" spans="1:14" x14ac:dyDescent="0.25">
      <c r="A615">
        <f t="shared" si="86"/>
        <v>153</v>
      </c>
      <c r="B615">
        <f>MIN((-J614+SQRT(J614^2-4*I614*K614))/2/I614,2*$P$1*VLOOKUP(E614,Gearing!$B$3:$D$7,3,TRUE)+B613)</f>
        <v>23305.981779004807</v>
      </c>
      <c r="C615">
        <f t="shared" si="90"/>
        <v>152.64780487804819</v>
      </c>
      <c r="D615">
        <f t="shared" si="91"/>
        <v>2335.9419267341145</v>
      </c>
      <c r="E615">
        <f>MIN(VLOOKUP(C614+0.01,Gearing!$A$2:$G$7,2,TRUE)+1,5)</f>
        <v>5</v>
      </c>
      <c r="F615">
        <f>Misc!$B$4*Misc!$B$5/Misc!$B$2*VLOOKUP(E615,Gearing!$B$2:$G$7,5,FALSE)</f>
        <v>8966220.9668758679</v>
      </c>
      <c r="G615">
        <f t="shared" si="84"/>
        <v>14.481665684281799</v>
      </c>
      <c r="H615">
        <f t="shared" si="85"/>
        <v>341.46341463414501</v>
      </c>
      <c r="I615">
        <f t="shared" si="92"/>
        <v>0.29700000000000004</v>
      </c>
      <c r="J615">
        <f t="shared" si="87"/>
        <v>-7576.4458997194688</v>
      </c>
      <c r="K615">
        <f t="shared" si="88"/>
        <v>13233235.869422298</v>
      </c>
      <c r="L615">
        <f t="shared" si="89"/>
        <v>23793.446279940385</v>
      </c>
      <c r="M615">
        <f>2*$P$1*VLOOKUP(E614,Gearing!$B$3:$D$7,3)+B613</f>
        <v>23305.981779004807</v>
      </c>
      <c r="N615">
        <f>2*B614-B613+Misc!$B$6*$P$1^2</f>
        <v>23452.12146192569</v>
      </c>
    </row>
    <row r="616" spans="1:14" x14ac:dyDescent="0.25">
      <c r="A616">
        <f t="shared" si="86"/>
        <v>153.25</v>
      </c>
      <c r="B616">
        <f>MIN((-J615+SQRT(J615^2-4*I615*K615))/2/I615,2*$P$1*VLOOKUP(E615,Gearing!$B$3:$D$7,3,TRUE)+B614)</f>
        <v>23417.14191543476</v>
      </c>
      <c r="C616">
        <f t="shared" si="90"/>
        <v>152.64780487804819</v>
      </c>
      <c r="D616">
        <f t="shared" si="91"/>
        <v>-2335.9419267341145</v>
      </c>
      <c r="E616">
        <f>MIN(VLOOKUP(C615+0.01,Gearing!$A$2:$G$7,2,TRUE)+1,5)</f>
        <v>5</v>
      </c>
      <c r="F616">
        <f>Misc!$B$4*Misc!$B$5/Misc!$B$2*VLOOKUP(E616,Gearing!$B$2:$G$7,5,FALSE)</f>
        <v>8966220.9668758679</v>
      </c>
      <c r="G616">
        <f t="shared" si="84"/>
        <v>14.550737390784542</v>
      </c>
      <c r="H616">
        <f t="shared" si="85"/>
        <v>341.46341463414501</v>
      </c>
      <c r="I616">
        <f t="shared" si="92"/>
        <v>0.29700000000000004</v>
      </c>
      <c r="J616">
        <f t="shared" si="87"/>
        <v>-7555.7531767288583</v>
      </c>
      <c r="K616">
        <f t="shared" si="88"/>
        <v>11133611.101097088</v>
      </c>
      <c r="L616">
        <f t="shared" si="89"/>
        <v>23623.843466412767</v>
      </c>
      <c r="M616">
        <f>2*$P$1*VLOOKUP(E615,Gearing!$B$3:$D$7,3)+B614</f>
        <v>23417.14191543476</v>
      </c>
      <c r="N616">
        <f>2*B615-B614+Misc!$B$6*$P$1^2</f>
        <v>23271.288857513879</v>
      </c>
    </row>
    <row r="617" spans="1:14" x14ac:dyDescent="0.25">
      <c r="A617">
        <f t="shared" si="86"/>
        <v>153.5</v>
      </c>
      <c r="B617">
        <f>MIN((-J616+SQRT(J616^2-4*I616*K616))/2/I616,2*$P$1*VLOOKUP(E616,Gearing!$B$3:$D$7,3,TRUE)+B615)</f>
        <v>23382.305681443831</v>
      </c>
      <c r="C617">
        <f t="shared" si="90"/>
        <v>152.64780487804819</v>
      </c>
      <c r="D617">
        <f t="shared" si="91"/>
        <v>2335.9419267341145</v>
      </c>
      <c r="E617">
        <f>MIN(VLOOKUP(C616+0.01,Gearing!$A$2:$G$7,2,TRUE)+1,5)</f>
        <v>5</v>
      </c>
      <c r="F617">
        <f>Misc!$B$4*Misc!$B$5/Misc!$B$2*VLOOKUP(E617,Gearing!$B$2:$G$7,5,FALSE)</f>
        <v>8966220.9668758679</v>
      </c>
      <c r="G617">
        <f t="shared" si="84"/>
        <v>14.529091158536541</v>
      </c>
      <c r="H617">
        <f t="shared" si="85"/>
        <v>341.46341463414501</v>
      </c>
      <c r="I617">
        <f t="shared" si="92"/>
        <v>0.29700000000000004</v>
      </c>
      <c r="J617">
        <f t="shared" si="87"/>
        <v>-7621.7822977682499</v>
      </c>
      <c r="K617">
        <f t="shared" si="88"/>
        <v>13813229.912517857</v>
      </c>
      <c r="L617">
        <f t="shared" si="89"/>
        <v>23869.770182379405</v>
      </c>
      <c r="M617">
        <f>2*$P$1*VLOOKUP(E616,Gearing!$B$3:$D$7,3)+B615</f>
        <v>23382.305681443831</v>
      </c>
      <c r="N617">
        <f>2*B616-B615+Misc!$B$6*$P$1^2</f>
        <v>23528.445364364714</v>
      </c>
    </row>
    <row r="618" spans="1:14" x14ac:dyDescent="0.25">
      <c r="A618">
        <f t="shared" si="86"/>
        <v>153.75</v>
      </c>
      <c r="B618">
        <f>MIN((-J617+SQRT(J617^2-4*I617*K617))/2/I617,2*$P$1*VLOOKUP(E617,Gearing!$B$3:$D$7,3,TRUE)+B616)</f>
        <v>23493.465817873785</v>
      </c>
      <c r="C618">
        <f t="shared" si="90"/>
        <v>152.64780487804819</v>
      </c>
      <c r="D618">
        <f t="shared" si="91"/>
        <v>-2335.9419267341145</v>
      </c>
      <c r="E618">
        <f>MIN(VLOOKUP(C617+0.01,Gearing!$A$2:$G$7,2,TRUE)+1,5)</f>
        <v>5</v>
      </c>
      <c r="F618">
        <f>Misc!$B$4*Misc!$B$5/Misc!$B$2*VLOOKUP(E618,Gearing!$B$2:$G$7,5,FALSE)</f>
        <v>8966220.9668758679</v>
      </c>
      <c r="G618">
        <f t="shared" si="84"/>
        <v>14.598162865039285</v>
      </c>
      <c r="H618">
        <f t="shared" si="85"/>
        <v>341.46341463414501</v>
      </c>
      <c r="I618">
        <f t="shared" si="92"/>
        <v>0.29700000000000004</v>
      </c>
      <c r="J618">
        <f t="shared" si="87"/>
        <v>-7601.0895747776376</v>
      </c>
      <c r="K618">
        <f t="shared" si="88"/>
        <v>11712025.79482184</v>
      </c>
      <c r="L618">
        <f t="shared" si="89"/>
        <v>23700.167368851795</v>
      </c>
      <c r="M618">
        <f>2*$P$1*VLOOKUP(E617,Gearing!$B$3:$D$7,3)+B616</f>
        <v>23493.465817873785</v>
      </c>
      <c r="N618">
        <f>2*B617-B616+Misc!$B$6*$P$1^2</f>
        <v>23347.612759952903</v>
      </c>
    </row>
    <row r="619" spans="1:14" x14ac:dyDescent="0.25">
      <c r="A619">
        <f t="shared" si="86"/>
        <v>154</v>
      </c>
      <c r="B619">
        <f>MIN((-J618+SQRT(J618^2-4*I618*K618))/2/I618,2*$P$1*VLOOKUP(E618,Gearing!$B$3:$D$7,3,TRUE)+B617)</f>
        <v>23458.629583882856</v>
      </c>
      <c r="C619">
        <f t="shared" si="90"/>
        <v>152.64780487804819</v>
      </c>
      <c r="D619">
        <f t="shared" si="91"/>
        <v>2335.9419267341145</v>
      </c>
      <c r="E619">
        <f>MIN(VLOOKUP(C618+0.01,Gearing!$A$2:$G$7,2,TRUE)+1,5)</f>
        <v>5</v>
      </c>
      <c r="F619">
        <f>Misc!$B$4*Misc!$B$5/Misc!$B$2*VLOOKUP(E619,Gearing!$B$2:$G$7,5,FALSE)</f>
        <v>8966220.9668758679</v>
      </c>
      <c r="G619">
        <f t="shared" si="84"/>
        <v>14.576516632791284</v>
      </c>
      <c r="H619">
        <f t="shared" si="85"/>
        <v>341.46341463414501</v>
      </c>
      <c r="I619">
        <f t="shared" si="92"/>
        <v>0.29700000000000004</v>
      </c>
      <c r="J619">
        <f t="shared" si="87"/>
        <v>-7667.1186958170292</v>
      </c>
      <c r="K619">
        <f t="shared" si="88"/>
        <v>14396684.206435006</v>
      </c>
      <c r="L619">
        <f t="shared" si="89"/>
        <v>23946.094084818436</v>
      </c>
      <c r="M619">
        <f>2*$P$1*VLOOKUP(E618,Gearing!$B$3:$D$7,3)+B617</f>
        <v>23458.629583882856</v>
      </c>
      <c r="N619">
        <f>2*B618-B617+Misc!$B$6*$P$1^2</f>
        <v>23604.769266803738</v>
      </c>
    </row>
    <row r="620" spans="1:14" x14ac:dyDescent="0.25">
      <c r="A620">
        <f t="shared" si="86"/>
        <v>154.25</v>
      </c>
      <c r="B620">
        <f>MIN((-J619+SQRT(J619^2-4*I619*K619))/2/I619,2*$P$1*VLOOKUP(E619,Gearing!$B$3:$D$7,3,TRUE)+B618)</f>
        <v>23569.789720312809</v>
      </c>
      <c r="C620">
        <f t="shared" si="90"/>
        <v>152.64780487804819</v>
      </c>
      <c r="D620">
        <f t="shared" si="91"/>
        <v>-2335.9419267341145</v>
      </c>
      <c r="E620">
        <f>MIN(VLOOKUP(C619+0.01,Gearing!$A$2:$G$7,2,TRUE)+1,5)</f>
        <v>5</v>
      </c>
      <c r="F620">
        <f>Misc!$B$4*Misc!$B$5/Misc!$B$2*VLOOKUP(E620,Gearing!$B$2:$G$7,5,FALSE)</f>
        <v>8966220.9668758679</v>
      </c>
      <c r="G620">
        <f t="shared" si="84"/>
        <v>14.645588339294029</v>
      </c>
      <c r="H620">
        <f t="shared" si="85"/>
        <v>341.46341463414501</v>
      </c>
      <c r="I620">
        <f t="shared" si="92"/>
        <v>0.29700000000000004</v>
      </c>
      <c r="J620">
        <f t="shared" si="87"/>
        <v>-7646.4259728264187</v>
      </c>
      <c r="K620">
        <f t="shared" si="88"/>
        <v>12293900.739368271</v>
      </c>
      <c r="L620">
        <f t="shared" si="89"/>
        <v>23776.491271290812</v>
      </c>
      <c r="M620">
        <f>2*$P$1*VLOOKUP(E619,Gearing!$B$3:$D$7,3)+B618</f>
        <v>23569.789720312809</v>
      </c>
      <c r="N620">
        <f>2*B619-B618+Misc!$B$6*$P$1^2</f>
        <v>23423.936662391927</v>
      </c>
    </row>
    <row r="621" spans="1:14" x14ac:dyDescent="0.25">
      <c r="A621">
        <f t="shared" si="86"/>
        <v>154.5</v>
      </c>
      <c r="B621">
        <f>MIN((-J620+SQRT(J620^2-4*I620*K620))/2/I620,2*$P$1*VLOOKUP(E620,Gearing!$B$3:$D$7,3,TRUE)+B619)</f>
        <v>23534.95348632188</v>
      </c>
      <c r="C621">
        <f t="shared" si="90"/>
        <v>152.64780487804819</v>
      </c>
      <c r="D621">
        <f t="shared" si="91"/>
        <v>2335.9419267341145</v>
      </c>
      <c r="E621">
        <f>MIN(VLOOKUP(C620+0.01,Gearing!$A$2:$G$7,2,TRUE)+1,5)</f>
        <v>5</v>
      </c>
      <c r="F621">
        <f>Misc!$B$4*Misc!$B$5/Misc!$B$2*VLOOKUP(E621,Gearing!$B$2:$G$7,5,FALSE)</f>
        <v>8966220.9668758679</v>
      </c>
      <c r="G621">
        <f t="shared" si="84"/>
        <v>14.623942107046025</v>
      </c>
      <c r="H621">
        <f t="shared" si="85"/>
        <v>341.46341463414501</v>
      </c>
      <c r="I621">
        <f t="shared" si="92"/>
        <v>0.29700000000000004</v>
      </c>
      <c r="J621">
        <f t="shared" si="87"/>
        <v>-7712.4550938658103</v>
      </c>
      <c r="K621">
        <f t="shared" si="88"/>
        <v>14983598.751173746</v>
      </c>
      <c r="L621">
        <f t="shared" si="89"/>
        <v>24022.41798725746</v>
      </c>
      <c r="M621">
        <f>2*$P$1*VLOOKUP(E620,Gearing!$B$3:$D$7,3)+B619</f>
        <v>23534.95348632188</v>
      </c>
      <c r="N621">
        <f>2*B620-B619+Misc!$B$6*$P$1^2</f>
        <v>23681.093169242762</v>
      </c>
    </row>
    <row r="622" spans="1:14" x14ac:dyDescent="0.25">
      <c r="A622">
        <f t="shared" si="86"/>
        <v>154.75</v>
      </c>
      <c r="B622">
        <f>MIN((-J621+SQRT(J621^2-4*I621*K621))/2/I621,2*$P$1*VLOOKUP(E621,Gearing!$B$3:$D$7,3,TRUE)+B620)</f>
        <v>23646.113622751833</v>
      </c>
      <c r="C622">
        <f t="shared" si="90"/>
        <v>152.64780487804819</v>
      </c>
      <c r="D622">
        <f t="shared" si="91"/>
        <v>-2335.9419267341145</v>
      </c>
      <c r="E622">
        <f>MIN(VLOOKUP(C621+0.01,Gearing!$A$2:$G$7,2,TRUE)+1,5)</f>
        <v>5</v>
      </c>
      <c r="F622">
        <f>Misc!$B$4*Misc!$B$5/Misc!$B$2*VLOOKUP(E622,Gearing!$B$2:$G$7,5,FALSE)</f>
        <v>8966220.9668758679</v>
      </c>
      <c r="G622">
        <f t="shared" si="84"/>
        <v>14.69301381354877</v>
      </c>
      <c r="H622">
        <f t="shared" si="85"/>
        <v>341.46341463414501</v>
      </c>
      <c r="I622">
        <f t="shared" si="92"/>
        <v>0.29700000000000004</v>
      </c>
      <c r="J622">
        <f t="shared" si="87"/>
        <v>-7691.762370875198</v>
      </c>
      <c r="K622">
        <f t="shared" si="88"/>
        <v>12879235.934736323</v>
      </c>
      <c r="L622">
        <f t="shared" si="89"/>
        <v>23852.815173729847</v>
      </c>
      <c r="M622">
        <f>2*$P$1*VLOOKUP(E621,Gearing!$B$3:$D$7,3)+B620</f>
        <v>23646.113622751833</v>
      </c>
      <c r="N622">
        <f>2*B621-B620+Misc!$B$6*$P$1^2</f>
        <v>23500.260564830951</v>
      </c>
    </row>
    <row r="623" spans="1:14" x14ac:dyDescent="0.25">
      <c r="A623">
        <f t="shared" si="86"/>
        <v>155</v>
      </c>
      <c r="B623">
        <f>MIN((-J622+SQRT(J622^2-4*I622*K622))/2/I622,2*$P$1*VLOOKUP(E622,Gearing!$B$3:$D$7,3,TRUE)+B621)</f>
        <v>23611.277388760904</v>
      </c>
      <c r="C623">
        <f t="shared" si="90"/>
        <v>152.64780487804819</v>
      </c>
      <c r="D623">
        <f t="shared" si="91"/>
        <v>2335.9419267341145</v>
      </c>
      <c r="E623">
        <f>MIN(VLOOKUP(C622+0.01,Gearing!$A$2:$G$7,2,TRUE)+1,5)</f>
        <v>5</v>
      </c>
      <c r="F623">
        <f>Misc!$B$4*Misc!$B$5/Misc!$B$2*VLOOKUP(E623,Gearing!$B$2:$G$7,5,FALSE)</f>
        <v>8966220.9668758679</v>
      </c>
      <c r="G623">
        <f t="shared" si="84"/>
        <v>14.671367581300768</v>
      </c>
      <c r="H623">
        <f t="shared" si="85"/>
        <v>341.46341463414501</v>
      </c>
      <c r="I623">
        <f t="shared" si="92"/>
        <v>0.29700000000000004</v>
      </c>
      <c r="J623">
        <f t="shared" si="87"/>
        <v>-7757.7914919145915</v>
      </c>
      <c r="K623">
        <f t="shared" si="88"/>
        <v>15573973.546734136</v>
      </c>
      <c r="L623">
        <f t="shared" si="89"/>
        <v>24098.741889696477</v>
      </c>
      <c r="M623">
        <f>2*$P$1*VLOOKUP(E622,Gearing!$B$3:$D$7,3)+B621</f>
        <v>23611.277388760904</v>
      </c>
      <c r="N623">
        <f>2*B622-B621+Misc!$B$6*$P$1^2</f>
        <v>23757.417071681786</v>
      </c>
    </row>
    <row r="624" spans="1:14" x14ac:dyDescent="0.25">
      <c r="A624">
        <f t="shared" si="86"/>
        <v>155.25</v>
      </c>
      <c r="B624">
        <f>MIN((-J623+SQRT(J623^2-4*I623*K623))/2/I623,2*$P$1*VLOOKUP(E623,Gearing!$B$3:$D$7,3,TRUE)+B622)</f>
        <v>23722.437525190857</v>
      </c>
      <c r="C624">
        <f t="shared" si="90"/>
        <v>152.64780487804819</v>
      </c>
      <c r="D624">
        <f t="shared" si="91"/>
        <v>-2335.9419267341145</v>
      </c>
      <c r="E624">
        <f>MIN(VLOOKUP(C623+0.01,Gearing!$A$2:$G$7,2,TRUE)+1,5)</f>
        <v>5</v>
      </c>
      <c r="F624">
        <f>Misc!$B$4*Misc!$B$5/Misc!$B$2*VLOOKUP(E624,Gearing!$B$2:$G$7,5,FALSE)</f>
        <v>8966220.9668758679</v>
      </c>
      <c r="G624">
        <f t="shared" si="84"/>
        <v>14.740439287803513</v>
      </c>
      <c r="H624">
        <f t="shared" si="85"/>
        <v>341.46341463414501</v>
      </c>
      <c r="I624">
        <f t="shared" si="92"/>
        <v>0.29700000000000004</v>
      </c>
      <c r="J624">
        <f t="shared" si="87"/>
        <v>-7737.0987689239792</v>
      </c>
      <c r="K624">
        <f t="shared" si="88"/>
        <v>13468031.380925935</v>
      </c>
      <c r="L624">
        <f t="shared" si="89"/>
        <v>23929.139076168871</v>
      </c>
      <c r="M624">
        <f>2*$P$1*VLOOKUP(E623,Gearing!$B$3:$D$7,3)+B622</f>
        <v>23722.437525190857</v>
      </c>
      <c r="N624">
        <f>2*B623-B622+Misc!$B$6*$P$1^2</f>
        <v>23576.584467269975</v>
      </c>
    </row>
    <row r="625" spans="1:14" x14ac:dyDescent="0.25">
      <c r="A625">
        <f t="shared" si="86"/>
        <v>155.5</v>
      </c>
      <c r="B625">
        <f>MIN((-J624+SQRT(J624^2-4*I624*K624))/2/I624,2*$P$1*VLOOKUP(E624,Gearing!$B$3:$D$7,3,TRUE)+B623)</f>
        <v>23687.601291199928</v>
      </c>
      <c r="C625">
        <f t="shared" si="90"/>
        <v>152.64780487804819</v>
      </c>
      <c r="D625">
        <f t="shared" si="91"/>
        <v>2335.9419267341145</v>
      </c>
      <c r="E625">
        <f>MIN(VLOOKUP(C624+0.01,Gearing!$A$2:$G$7,2,TRUE)+1,5)</f>
        <v>5</v>
      </c>
      <c r="F625">
        <f>Misc!$B$4*Misc!$B$5/Misc!$B$2*VLOOKUP(E625,Gearing!$B$2:$G$7,5,FALSE)</f>
        <v>8966220.9668758679</v>
      </c>
      <c r="G625">
        <f t="shared" si="84"/>
        <v>14.71879305555551</v>
      </c>
      <c r="H625">
        <f t="shared" si="85"/>
        <v>341.46341463414501</v>
      </c>
      <c r="I625">
        <f t="shared" si="92"/>
        <v>0.29700000000000004</v>
      </c>
      <c r="J625">
        <f t="shared" si="87"/>
        <v>-7803.1278899633708</v>
      </c>
      <c r="K625">
        <f t="shared" si="88"/>
        <v>16167808.593116116</v>
      </c>
      <c r="L625">
        <f t="shared" si="89"/>
        <v>24175.065792135505</v>
      </c>
      <c r="M625">
        <f>2*$P$1*VLOOKUP(E624,Gearing!$B$3:$D$7,3)+B623</f>
        <v>23687.601291199928</v>
      </c>
      <c r="N625">
        <f>2*B624-B623+Misc!$B$6*$P$1^2</f>
        <v>23833.74097412081</v>
      </c>
    </row>
    <row r="626" spans="1:14" x14ac:dyDescent="0.25">
      <c r="A626">
        <f t="shared" si="86"/>
        <v>155.75</v>
      </c>
      <c r="B626">
        <f>MIN((-J625+SQRT(J625^2-4*I625*K625))/2/I625,2*$P$1*VLOOKUP(E625,Gearing!$B$3:$D$7,3,TRUE)+B624)</f>
        <v>23798.761427629881</v>
      </c>
      <c r="C626">
        <f t="shared" si="90"/>
        <v>152.64780487804819</v>
      </c>
      <c r="D626">
        <f t="shared" si="91"/>
        <v>-2335.9419267341145</v>
      </c>
      <c r="E626">
        <f>MIN(VLOOKUP(C625+0.01,Gearing!$A$2:$G$7,2,TRUE)+1,5)</f>
        <v>5</v>
      </c>
      <c r="F626">
        <f>Misc!$B$4*Misc!$B$5/Misc!$B$2*VLOOKUP(E626,Gearing!$B$2:$G$7,5,FALSE)</f>
        <v>8966220.9668758679</v>
      </c>
      <c r="G626">
        <f t="shared" si="84"/>
        <v>14.787864762058256</v>
      </c>
      <c r="H626">
        <f t="shared" si="85"/>
        <v>341.46341463414501</v>
      </c>
      <c r="I626">
        <f t="shared" si="92"/>
        <v>0.29700000000000004</v>
      </c>
      <c r="J626">
        <f t="shared" si="87"/>
        <v>-7782.4351669727585</v>
      </c>
      <c r="K626">
        <f t="shared" si="88"/>
        <v>14060287.077937197</v>
      </c>
      <c r="L626">
        <f t="shared" si="89"/>
        <v>24005.462978607891</v>
      </c>
      <c r="M626">
        <f>2*$P$1*VLOOKUP(E625,Gearing!$B$3:$D$7,3)+B624</f>
        <v>23798.761427629881</v>
      </c>
      <c r="N626">
        <f>2*B625-B624+Misc!$B$6*$P$1^2</f>
        <v>23652.908369708999</v>
      </c>
    </row>
    <row r="627" spans="1:14" x14ac:dyDescent="0.25">
      <c r="A627">
        <f t="shared" si="86"/>
        <v>156</v>
      </c>
      <c r="B627">
        <f>MIN((-J626+SQRT(J626^2-4*I626*K626))/2/I626,2*$P$1*VLOOKUP(E626,Gearing!$B$3:$D$7,3,TRUE)+B625)</f>
        <v>23763.925193638952</v>
      </c>
      <c r="C627">
        <f t="shared" si="90"/>
        <v>152.64780487804819</v>
      </c>
      <c r="D627">
        <f t="shared" si="91"/>
        <v>2335.9419267341145</v>
      </c>
      <c r="E627">
        <f>MIN(VLOOKUP(C626+0.01,Gearing!$A$2:$G$7,2,TRUE)+1,5)</f>
        <v>5</v>
      </c>
      <c r="F627">
        <f>Misc!$B$4*Misc!$B$5/Misc!$B$2*VLOOKUP(E627,Gearing!$B$2:$G$7,5,FALSE)</f>
        <v>8966220.9668758679</v>
      </c>
      <c r="G627">
        <f t="shared" si="84"/>
        <v>14.766218529810255</v>
      </c>
      <c r="H627">
        <f t="shared" si="85"/>
        <v>341.46341463414501</v>
      </c>
      <c r="I627">
        <f t="shared" si="92"/>
        <v>0.29700000000000004</v>
      </c>
      <c r="J627">
        <f t="shared" si="87"/>
        <v>-7848.4642880121519</v>
      </c>
      <c r="K627">
        <f t="shared" si="88"/>
        <v>16765103.890319716</v>
      </c>
      <c r="L627">
        <f t="shared" si="89"/>
        <v>24251.389694574525</v>
      </c>
      <c r="M627">
        <f>2*$P$1*VLOOKUP(E626,Gearing!$B$3:$D$7,3)+B625</f>
        <v>23763.925193638952</v>
      </c>
      <c r="N627">
        <f>2*B626-B625+Misc!$B$6*$P$1^2</f>
        <v>23910.064876559834</v>
      </c>
    </row>
    <row r="628" spans="1:14" x14ac:dyDescent="0.25">
      <c r="A628">
        <f t="shared" si="86"/>
        <v>156.25</v>
      </c>
      <c r="B628">
        <f>MIN((-J627+SQRT(J627^2-4*I627*K627))/2/I627,2*$P$1*VLOOKUP(E627,Gearing!$B$3:$D$7,3,TRUE)+B626)</f>
        <v>23875.085330068905</v>
      </c>
      <c r="C628">
        <f t="shared" si="90"/>
        <v>152.64780487804819</v>
      </c>
      <c r="D628">
        <f t="shared" si="91"/>
        <v>-2335.9419267341145</v>
      </c>
      <c r="E628">
        <f>MIN(VLOOKUP(C627+0.01,Gearing!$A$2:$G$7,2,TRUE)+1,5)</f>
        <v>5</v>
      </c>
      <c r="F628">
        <f>Misc!$B$4*Misc!$B$5/Misc!$B$2*VLOOKUP(E628,Gearing!$B$2:$G$7,5,FALSE)</f>
        <v>8966220.9668758679</v>
      </c>
      <c r="G628">
        <f t="shared" si="84"/>
        <v>14.835290236312998</v>
      </c>
      <c r="H628">
        <f t="shared" si="85"/>
        <v>341.46341463414501</v>
      </c>
      <c r="I628">
        <f t="shared" si="92"/>
        <v>0.29700000000000004</v>
      </c>
      <c r="J628">
        <f t="shared" si="87"/>
        <v>-7827.7715650215396</v>
      </c>
      <c r="K628">
        <f t="shared" si="88"/>
        <v>14656003.025770079</v>
      </c>
      <c r="L628">
        <f t="shared" si="89"/>
        <v>24081.786881046919</v>
      </c>
      <c r="M628">
        <f>2*$P$1*VLOOKUP(E627,Gearing!$B$3:$D$7,3)+B626</f>
        <v>23875.085330068905</v>
      </c>
      <c r="N628">
        <f>2*B627-B626+Misc!$B$6*$P$1^2</f>
        <v>23729.232272148023</v>
      </c>
    </row>
    <row r="629" spans="1:14" x14ac:dyDescent="0.25">
      <c r="A629">
        <f t="shared" si="86"/>
        <v>156.5</v>
      </c>
      <c r="B629">
        <f>MIN((-J628+SQRT(J628^2-4*I628*K628))/2/I628,2*$P$1*VLOOKUP(E628,Gearing!$B$3:$D$7,3,TRUE)+B627)</f>
        <v>23840.249096077976</v>
      </c>
      <c r="C629">
        <f t="shared" si="90"/>
        <v>152.64780487804819</v>
      </c>
      <c r="D629">
        <f t="shared" si="91"/>
        <v>2335.9419267341145</v>
      </c>
      <c r="E629">
        <f>MIN(VLOOKUP(C628+0.01,Gearing!$A$2:$G$7,2,TRUE)+1,5)</f>
        <v>5</v>
      </c>
      <c r="F629">
        <f>Misc!$B$4*Misc!$B$5/Misc!$B$2*VLOOKUP(E629,Gearing!$B$2:$G$7,5,FALSE)</f>
        <v>8966220.9668758679</v>
      </c>
      <c r="G629">
        <f t="shared" si="84"/>
        <v>14.813644004064995</v>
      </c>
      <c r="H629">
        <f t="shared" si="85"/>
        <v>341.46341463414501</v>
      </c>
      <c r="I629">
        <f t="shared" si="92"/>
        <v>0.29700000000000004</v>
      </c>
      <c r="J629">
        <f t="shared" si="87"/>
        <v>-7893.8006860609312</v>
      </c>
      <c r="K629">
        <f t="shared" si="88"/>
        <v>17365859.438344907</v>
      </c>
      <c r="L629">
        <f t="shared" si="89"/>
        <v>24327.71359701355</v>
      </c>
      <c r="M629">
        <f>2*$P$1*VLOOKUP(E628,Gearing!$B$3:$D$7,3)+B627</f>
        <v>23840.249096077976</v>
      </c>
      <c r="N629">
        <f>2*B628-B627+Misc!$B$6*$P$1^2</f>
        <v>23986.388778998858</v>
      </c>
    </row>
    <row r="630" spans="1:14" x14ac:dyDescent="0.25">
      <c r="A630">
        <f t="shared" si="86"/>
        <v>156.75</v>
      </c>
      <c r="B630">
        <f>MIN((-J629+SQRT(J629^2-4*I629*K629))/2/I629,2*$P$1*VLOOKUP(E629,Gearing!$B$3:$D$7,3,TRUE)+B628)</f>
        <v>23951.409232507929</v>
      </c>
      <c r="C630">
        <f t="shared" si="90"/>
        <v>152.64780487804819</v>
      </c>
      <c r="D630">
        <f t="shared" si="91"/>
        <v>-2335.9419267341145</v>
      </c>
      <c r="E630">
        <f>MIN(VLOOKUP(C629+0.01,Gearing!$A$2:$G$7,2,TRUE)+1,5)</f>
        <v>5</v>
      </c>
      <c r="F630">
        <f>Misc!$B$4*Misc!$B$5/Misc!$B$2*VLOOKUP(E630,Gearing!$B$2:$G$7,5,FALSE)</f>
        <v>8966220.9668758679</v>
      </c>
      <c r="G630">
        <f t="shared" si="84"/>
        <v>14.882715710567739</v>
      </c>
      <c r="H630">
        <f t="shared" si="85"/>
        <v>341.46341463414501</v>
      </c>
      <c r="I630">
        <f t="shared" si="92"/>
        <v>0.29700000000000004</v>
      </c>
      <c r="J630">
        <f t="shared" si="87"/>
        <v>-7873.1079630703189</v>
      </c>
      <c r="K630">
        <f t="shared" si="88"/>
        <v>15255179.224424522</v>
      </c>
      <c r="L630">
        <f t="shared" si="89"/>
        <v>24158.110783485939</v>
      </c>
      <c r="M630">
        <f>2*$P$1*VLOOKUP(E629,Gearing!$B$3:$D$7,3)+B628</f>
        <v>23951.409232507929</v>
      </c>
      <c r="N630">
        <f>2*B629-B628+Misc!$B$6*$P$1^2</f>
        <v>23805.556174587047</v>
      </c>
    </row>
    <row r="631" spans="1:14" x14ac:dyDescent="0.25">
      <c r="A631">
        <f t="shared" si="86"/>
        <v>157</v>
      </c>
      <c r="B631">
        <f>MIN((-J630+SQRT(J630^2-4*I630*K630))/2/I630,2*$P$1*VLOOKUP(E630,Gearing!$B$3:$D$7,3,TRUE)+B629)</f>
        <v>23916.572998517</v>
      </c>
      <c r="C631">
        <f t="shared" si="90"/>
        <v>152.64780487804819</v>
      </c>
      <c r="D631">
        <f t="shared" si="91"/>
        <v>2335.9419267341145</v>
      </c>
      <c r="E631">
        <f>MIN(VLOOKUP(C630+0.01,Gearing!$A$2:$G$7,2,TRUE)+1,5)</f>
        <v>5</v>
      </c>
      <c r="F631">
        <f>Misc!$B$4*Misc!$B$5/Misc!$B$2*VLOOKUP(E631,Gearing!$B$2:$G$7,5,FALSE)</f>
        <v>8966220.9668758679</v>
      </c>
      <c r="G631">
        <f t="shared" si="84"/>
        <v>14.861069478319738</v>
      </c>
      <c r="H631">
        <f t="shared" si="85"/>
        <v>341.46341463414501</v>
      </c>
      <c r="I631">
        <f t="shared" si="92"/>
        <v>0.29700000000000004</v>
      </c>
      <c r="J631">
        <f t="shared" si="87"/>
        <v>-7939.1370841097123</v>
      </c>
      <c r="K631">
        <f t="shared" si="88"/>
        <v>17970075.237191748</v>
      </c>
      <c r="L631">
        <f t="shared" si="89"/>
        <v>24404.037499452577</v>
      </c>
      <c r="M631">
        <f>2*$P$1*VLOOKUP(E630,Gearing!$B$3:$D$7,3)+B629</f>
        <v>23916.572998517</v>
      </c>
      <c r="N631">
        <f>2*B630-B629+Misc!$B$6*$P$1^2</f>
        <v>24062.712681437883</v>
      </c>
    </row>
    <row r="632" spans="1:14" x14ac:dyDescent="0.25">
      <c r="A632">
        <f t="shared" si="86"/>
        <v>157.25</v>
      </c>
      <c r="B632">
        <f>MIN((-J631+SQRT(J631^2-4*I631*K631))/2/I631,2*$P$1*VLOOKUP(E631,Gearing!$B$3:$D$7,3,TRUE)+B630)</f>
        <v>24027.733134946953</v>
      </c>
      <c r="C632">
        <f t="shared" si="90"/>
        <v>152.64780487804819</v>
      </c>
      <c r="D632">
        <f t="shared" si="91"/>
        <v>-2335.9419267341145</v>
      </c>
      <c r="E632">
        <f>MIN(VLOOKUP(C631+0.01,Gearing!$A$2:$G$7,2,TRUE)+1,5)</f>
        <v>5</v>
      </c>
      <c r="F632">
        <f>Misc!$B$4*Misc!$B$5/Misc!$B$2*VLOOKUP(E632,Gearing!$B$2:$G$7,5,FALSE)</f>
        <v>8966220.9668758679</v>
      </c>
      <c r="G632">
        <f t="shared" si="84"/>
        <v>14.930141184822482</v>
      </c>
      <c r="H632">
        <f t="shared" si="85"/>
        <v>341.46341463414501</v>
      </c>
      <c r="I632">
        <f t="shared" si="92"/>
        <v>0.29700000000000004</v>
      </c>
      <c r="J632">
        <f t="shared" si="87"/>
        <v>-7918.4443611191</v>
      </c>
      <c r="K632">
        <f t="shared" si="88"/>
        <v>15857815.673900615</v>
      </c>
      <c r="L632">
        <f t="shared" si="89"/>
        <v>24234.434685924967</v>
      </c>
      <c r="M632">
        <f>2*$P$1*VLOOKUP(E631,Gearing!$B$3:$D$7,3)+B630</f>
        <v>24027.733134946953</v>
      </c>
      <c r="N632">
        <f>2*B631-B630+Misc!$B$6*$P$1^2</f>
        <v>23881.880077026071</v>
      </c>
    </row>
    <row r="633" spans="1:14" x14ac:dyDescent="0.25">
      <c r="A633">
        <f t="shared" si="86"/>
        <v>157.5</v>
      </c>
      <c r="B633">
        <f>MIN((-J632+SQRT(J632^2-4*I632*K632))/2/I632,2*$P$1*VLOOKUP(E632,Gearing!$B$3:$D$7,3,TRUE)+B631)</f>
        <v>23992.896900956024</v>
      </c>
      <c r="C633">
        <f t="shared" si="90"/>
        <v>152.64780487804819</v>
      </c>
      <c r="D633">
        <f t="shared" si="91"/>
        <v>2335.9419267341145</v>
      </c>
      <c r="E633">
        <f>MIN(VLOOKUP(C632+0.01,Gearing!$A$2:$G$7,2,TRUE)+1,5)</f>
        <v>5</v>
      </c>
      <c r="F633">
        <f>Misc!$B$4*Misc!$B$5/Misc!$B$2*VLOOKUP(E633,Gearing!$B$2:$G$7,5,FALSE)</f>
        <v>8966220.9668758679</v>
      </c>
      <c r="G633">
        <f t="shared" si="84"/>
        <v>14.908494952574481</v>
      </c>
      <c r="H633">
        <f t="shared" si="85"/>
        <v>341.46341463414501</v>
      </c>
      <c r="I633">
        <f t="shared" si="92"/>
        <v>0.29700000000000004</v>
      </c>
      <c r="J633">
        <f t="shared" si="87"/>
        <v>-7984.4734821584916</v>
      </c>
      <c r="K633">
        <f t="shared" si="88"/>
        <v>18577751.286860179</v>
      </c>
      <c r="L633">
        <f t="shared" si="89"/>
        <v>24480.361401891601</v>
      </c>
      <c r="M633">
        <f>2*$P$1*VLOOKUP(E632,Gearing!$B$3:$D$7,3)+B631</f>
        <v>23992.896900956024</v>
      </c>
      <c r="N633">
        <f>2*B632-B631+Misc!$B$6*$P$1^2</f>
        <v>24139.036583876907</v>
      </c>
    </row>
    <row r="634" spans="1:14" x14ac:dyDescent="0.25">
      <c r="A634">
        <f t="shared" si="86"/>
        <v>157.75</v>
      </c>
      <c r="B634">
        <f>MIN((-J633+SQRT(J633^2-4*I633*K633))/2/I633,2*$P$1*VLOOKUP(E633,Gearing!$B$3:$D$7,3,TRUE)+B632)</f>
        <v>24104.057037385977</v>
      </c>
      <c r="C634">
        <f t="shared" si="90"/>
        <v>152.64780487804819</v>
      </c>
      <c r="D634">
        <f t="shared" si="91"/>
        <v>-2335.9419267341145</v>
      </c>
      <c r="E634">
        <f>MIN(VLOOKUP(C633+0.01,Gearing!$A$2:$G$7,2,TRUE)+1,5)</f>
        <v>5</v>
      </c>
      <c r="F634">
        <f>Misc!$B$4*Misc!$B$5/Misc!$B$2*VLOOKUP(E634,Gearing!$B$2:$G$7,5,FALSE)</f>
        <v>8966220.9668758679</v>
      </c>
      <c r="G634">
        <f t="shared" si="84"/>
        <v>14.977566659077226</v>
      </c>
      <c r="H634">
        <f t="shared" si="85"/>
        <v>341.46341463414501</v>
      </c>
      <c r="I634">
        <f t="shared" si="92"/>
        <v>0.29700000000000004</v>
      </c>
      <c r="J634">
        <f t="shared" si="87"/>
        <v>-7963.7807591678811</v>
      </c>
      <c r="K634">
        <f t="shared" si="88"/>
        <v>16463912.374198329</v>
      </c>
      <c r="L634">
        <f t="shared" si="89"/>
        <v>24310.758588363984</v>
      </c>
      <c r="M634">
        <f>2*$P$1*VLOOKUP(E633,Gearing!$B$3:$D$7,3)+B632</f>
        <v>24104.057037385977</v>
      </c>
      <c r="N634">
        <f>2*B633-B632+Misc!$B$6*$P$1^2</f>
        <v>23958.203979465095</v>
      </c>
    </row>
    <row r="635" spans="1:14" x14ac:dyDescent="0.25">
      <c r="A635">
        <f t="shared" si="86"/>
        <v>158</v>
      </c>
      <c r="B635">
        <f>MIN((-J634+SQRT(J634^2-4*I634*K634))/2/I634,2*$P$1*VLOOKUP(E634,Gearing!$B$3:$D$7,3,TRUE)+B633)</f>
        <v>24069.220803395048</v>
      </c>
      <c r="C635">
        <f t="shared" si="90"/>
        <v>152.64780487804819</v>
      </c>
      <c r="D635">
        <f t="shared" si="91"/>
        <v>2335.9419267341145</v>
      </c>
      <c r="E635">
        <f>MIN(VLOOKUP(C634+0.01,Gearing!$A$2:$G$7,2,TRUE)+1,5)</f>
        <v>5</v>
      </c>
      <c r="F635">
        <f>Misc!$B$4*Misc!$B$5/Misc!$B$2*VLOOKUP(E635,Gearing!$B$2:$G$7,5,FALSE)</f>
        <v>8966220.9668758679</v>
      </c>
      <c r="G635">
        <f t="shared" si="84"/>
        <v>14.955920426829222</v>
      </c>
      <c r="H635">
        <f t="shared" si="85"/>
        <v>341.46341463414501</v>
      </c>
      <c r="I635">
        <f t="shared" si="92"/>
        <v>0.29700000000000004</v>
      </c>
      <c r="J635">
        <f t="shared" si="87"/>
        <v>-8029.8098802072727</v>
      </c>
      <c r="K635">
        <f t="shared" si="88"/>
        <v>19188887.587350231</v>
      </c>
      <c r="L635">
        <f t="shared" si="89"/>
        <v>24556.685304330626</v>
      </c>
      <c r="M635">
        <f>2*$P$1*VLOOKUP(E634,Gearing!$B$3:$D$7,3)+B633</f>
        <v>24069.220803395048</v>
      </c>
      <c r="N635">
        <f>2*B634-B633+Misc!$B$6*$P$1^2</f>
        <v>24215.360486315931</v>
      </c>
    </row>
    <row r="636" spans="1:14" x14ac:dyDescent="0.25">
      <c r="A636">
        <f t="shared" si="86"/>
        <v>158.25</v>
      </c>
      <c r="B636">
        <f>MIN((-J635+SQRT(J635^2-4*I635*K635))/2/I635,2*$P$1*VLOOKUP(E635,Gearing!$B$3:$D$7,3,TRUE)+B634)</f>
        <v>24180.380939825001</v>
      </c>
      <c r="C636">
        <f t="shared" si="90"/>
        <v>152.64780487804819</v>
      </c>
      <c r="D636">
        <f t="shared" si="91"/>
        <v>-2335.9419267341145</v>
      </c>
      <c r="E636">
        <f>MIN(VLOOKUP(C635+0.01,Gearing!$A$2:$G$7,2,TRUE)+1,5)</f>
        <v>5</v>
      </c>
      <c r="F636">
        <f>Misc!$B$4*Misc!$B$5/Misc!$B$2*VLOOKUP(E636,Gearing!$B$2:$G$7,5,FALSE)</f>
        <v>8966220.9668758679</v>
      </c>
      <c r="G636">
        <f t="shared" si="84"/>
        <v>15.024992133331967</v>
      </c>
      <c r="H636">
        <f t="shared" si="85"/>
        <v>341.46341463414501</v>
      </c>
      <c r="I636">
        <f t="shared" si="92"/>
        <v>0.29700000000000004</v>
      </c>
      <c r="J636">
        <f t="shared" si="87"/>
        <v>-8009.1171572166604</v>
      </c>
      <c r="K636">
        <f t="shared" si="88"/>
        <v>17073469.325317662</v>
      </c>
      <c r="L636">
        <f t="shared" si="89"/>
        <v>24387.082490803012</v>
      </c>
      <c r="M636">
        <f>2*$P$1*VLOOKUP(E635,Gearing!$B$3:$D$7,3)+B634</f>
        <v>24180.380939825001</v>
      </c>
      <c r="N636">
        <f>2*B635-B634+Misc!$B$6*$P$1^2</f>
        <v>24034.52788190412</v>
      </c>
    </row>
    <row r="637" spans="1:14" x14ac:dyDescent="0.25">
      <c r="A637">
        <f t="shared" si="86"/>
        <v>158.5</v>
      </c>
      <c r="B637">
        <f>MIN((-J636+SQRT(J636^2-4*I636*K636))/2/I636,2*$P$1*VLOOKUP(E636,Gearing!$B$3:$D$7,3,TRUE)+B635)</f>
        <v>24145.544705834072</v>
      </c>
      <c r="C637">
        <f t="shared" si="90"/>
        <v>152.64780487804819</v>
      </c>
      <c r="D637">
        <f t="shared" si="91"/>
        <v>2335.9419267341145</v>
      </c>
      <c r="E637">
        <f>MIN(VLOOKUP(C636+0.01,Gearing!$A$2:$G$7,2,TRUE)+1,5)</f>
        <v>5</v>
      </c>
      <c r="F637">
        <f>Misc!$B$4*Misc!$B$5/Misc!$B$2*VLOOKUP(E637,Gearing!$B$2:$G$7,5,FALSE)</f>
        <v>8966220.9668758679</v>
      </c>
      <c r="G637">
        <f t="shared" si="84"/>
        <v>15.003345901083964</v>
      </c>
      <c r="H637">
        <f t="shared" si="85"/>
        <v>341.46341463414501</v>
      </c>
      <c r="I637">
        <f t="shared" si="92"/>
        <v>0.29700000000000004</v>
      </c>
      <c r="J637">
        <f t="shared" si="87"/>
        <v>-8075.146278256052</v>
      </c>
      <c r="K637">
        <f t="shared" si="88"/>
        <v>19803484.138661873</v>
      </c>
      <c r="L637">
        <f t="shared" si="89"/>
        <v>24633.009206769646</v>
      </c>
      <c r="M637">
        <f>2*$P$1*VLOOKUP(E636,Gearing!$B$3:$D$7,3)+B635</f>
        <v>24145.544705834072</v>
      </c>
      <c r="N637">
        <f>2*B636-B635+Misc!$B$6*$P$1^2</f>
        <v>24291.684388754955</v>
      </c>
    </row>
    <row r="638" spans="1:14" x14ac:dyDescent="0.25">
      <c r="A638">
        <f t="shared" si="86"/>
        <v>158.75</v>
      </c>
      <c r="B638">
        <f>MIN((-J637+SQRT(J637^2-4*I637*K637))/2/I637,2*$P$1*VLOOKUP(E637,Gearing!$B$3:$D$7,3,TRUE)+B636)</f>
        <v>24256.704842264026</v>
      </c>
      <c r="C638">
        <f t="shared" si="90"/>
        <v>152.64780487804819</v>
      </c>
      <c r="D638">
        <f t="shared" si="91"/>
        <v>-2335.9419267341145</v>
      </c>
      <c r="E638">
        <f>MIN(VLOOKUP(C637+0.01,Gearing!$A$2:$G$7,2,TRUE)+1,5)</f>
        <v>5</v>
      </c>
      <c r="F638">
        <f>Misc!$B$4*Misc!$B$5/Misc!$B$2*VLOOKUP(E638,Gearing!$B$2:$G$7,5,FALSE)</f>
        <v>8966220.9668758679</v>
      </c>
      <c r="G638">
        <f t="shared" si="84"/>
        <v>15.07241760758671</v>
      </c>
      <c r="H638">
        <f t="shared" si="85"/>
        <v>341.46341463414501</v>
      </c>
      <c r="I638">
        <f t="shared" si="92"/>
        <v>0.29700000000000004</v>
      </c>
      <c r="J638">
        <f t="shared" si="87"/>
        <v>-8054.4535552654415</v>
      </c>
      <c r="K638">
        <f t="shared" si="88"/>
        <v>17686486.527258556</v>
      </c>
      <c r="L638">
        <f t="shared" si="89"/>
        <v>24463.406393242036</v>
      </c>
      <c r="M638">
        <f>2*$P$1*VLOOKUP(E637,Gearing!$B$3:$D$7,3)+B636</f>
        <v>24256.704842264026</v>
      </c>
      <c r="N638">
        <f>2*B637-B636+Misc!$B$6*$P$1^2</f>
        <v>24110.851784343144</v>
      </c>
    </row>
    <row r="639" spans="1:14" x14ac:dyDescent="0.25">
      <c r="A639">
        <f t="shared" si="86"/>
        <v>159</v>
      </c>
      <c r="B639">
        <f>MIN((-J638+SQRT(J638^2-4*I638*K638))/2/I638,2*$P$1*VLOOKUP(E638,Gearing!$B$3:$D$7,3,TRUE)+B637)</f>
        <v>24221.868608273096</v>
      </c>
      <c r="C639">
        <f t="shared" si="90"/>
        <v>152.64780487804819</v>
      </c>
      <c r="D639">
        <f t="shared" si="91"/>
        <v>2335.9419267341145</v>
      </c>
      <c r="E639">
        <f>MIN(VLOOKUP(C638+0.01,Gearing!$A$2:$G$7,2,TRUE)+1,5)</f>
        <v>5</v>
      </c>
      <c r="F639">
        <f>Misc!$B$4*Misc!$B$5/Misc!$B$2*VLOOKUP(E639,Gearing!$B$2:$G$7,5,FALSE)</f>
        <v>8966220.9668758679</v>
      </c>
      <c r="G639">
        <f t="shared" si="84"/>
        <v>15.050771375338707</v>
      </c>
      <c r="H639">
        <f t="shared" si="85"/>
        <v>341.46341463414501</v>
      </c>
      <c r="I639">
        <f t="shared" si="92"/>
        <v>0.29700000000000004</v>
      </c>
      <c r="J639">
        <f t="shared" si="87"/>
        <v>-8120.4826763048331</v>
      </c>
      <c r="K639">
        <f t="shared" si="88"/>
        <v>20421540.940795165</v>
      </c>
      <c r="L639">
        <f t="shared" si="89"/>
        <v>24709.333109208677</v>
      </c>
      <c r="M639">
        <f>2*$P$1*VLOOKUP(E638,Gearing!$B$3:$D$7,3)+B637</f>
        <v>24221.868608273096</v>
      </c>
      <c r="N639">
        <f>2*B638-B637+Misc!$B$6*$P$1^2</f>
        <v>24368.008291193979</v>
      </c>
    </row>
    <row r="640" spans="1:14" x14ac:dyDescent="0.25">
      <c r="A640">
        <f t="shared" si="86"/>
        <v>159.25</v>
      </c>
      <c r="B640">
        <f>MIN((-J639+SQRT(J639^2-4*I639*K639))/2/I639,2*$P$1*VLOOKUP(E639,Gearing!$B$3:$D$7,3,TRUE)+B638)</f>
        <v>24333.02874470305</v>
      </c>
      <c r="C640">
        <f t="shared" si="90"/>
        <v>152.64780487804819</v>
      </c>
      <c r="D640">
        <f t="shared" si="91"/>
        <v>-2335.9419267341145</v>
      </c>
      <c r="E640">
        <f>MIN(VLOOKUP(C639+0.01,Gearing!$A$2:$G$7,2,TRUE)+1,5)</f>
        <v>5</v>
      </c>
      <c r="F640">
        <f>Misc!$B$4*Misc!$B$5/Misc!$B$2*VLOOKUP(E640,Gearing!$B$2:$G$7,5,FALSE)</f>
        <v>8966220.9668758679</v>
      </c>
      <c r="G640">
        <f t="shared" si="84"/>
        <v>15.119843081841452</v>
      </c>
      <c r="H640">
        <f t="shared" si="85"/>
        <v>341.46341463414501</v>
      </c>
      <c r="I640">
        <f t="shared" si="92"/>
        <v>0.29700000000000004</v>
      </c>
      <c r="J640">
        <f t="shared" si="87"/>
        <v>-8099.7899533142208</v>
      </c>
      <c r="K640">
        <f t="shared" si="88"/>
        <v>18302963.9800211</v>
      </c>
      <c r="L640">
        <f t="shared" si="89"/>
        <v>24539.730295681056</v>
      </c>
      <c r="M640">
        <f>2*$P$1*VLOOKUP(E639,Gearing!$B$3:$D$7,3)+B638</f>
        <v>24333.02874470305</v>
      </c>
      <c r="N640">
        <f>2*B639-B638+Misc!$B$6*$P$1^2</f>
        <v>24187.175686782168</v>
      </c>
    </row>
    <row r="641" spans="1:14" x14ac:dyDescent="0.25">
      <c r="A641">
        <f t="shared" si="86"/>
        <v>159.5</v>
      </c>
      <c r="B641">
        <f>MIN((-J640+SQRT(J640^2-4*I640*K640))/2/I640,2*$P$1*VLOOKUP(E640,Gearing!$B$3:$D$7,3,TRUE)+B639)</f>
        <v>24298.192510712121</v>
      </c>
      <c r="C641">
        <f t="shared" si="90"/>
        <v>152.64780487804819</v>
      </c>
      <c r="D641">
        <f t="shared" si="91"/>
        <v>2335.9419267341145</v>
      </c>
      <c r="E641">
        <f>MIN(VLOOKUP(C640+0.01,Gearing!$A$2:$G$7,2,TRUE)+1,5)</f>
        <v>5</v>
      </c>
      <c r="F641">
        <f>Misc!$B$4*Misc!$B$5/Misc!$B$2*VLOOKUP(E641,Gearing!$B$2:$G$7,5,FALSE)</f>
        <v>8966220.9668758679</v>
      </c>
      <c r="G641">
        <f t="shared" si="84"/>
        <v>15.09819684959345</v>
      </c>
      <c r="H641">
        <f t="shared" si="85"/>
        <v>341.46341463414501</v>
      </c>
      <c r="I641">
        <f t="shared" si="92"/>
        <v>0.29700000000000004</v>
      </c>
      <c r="J641">
        <f t="shared" si="87"/>
        <v>-8165.8190743536143</v>
      </c>
      <c r="K641">
        <f t="shared" si="88"/>
        <v>21043057.993750017</v>
      </c>
      <c r="L641">
        <f t="shared" si="89"/>
        <v>24785.657011647698</v>
      </c>
      <c r="M641">
        <f>2*$P$1*VLOOKUP(E640,Gearing!$B$3:$D$7,3)+B639</f>
        <v>24298.192510712121</v>
      </c>
      <c r="N641">
        <f>2*B640-B639+Misc!$B$6*$P$1^2</f>
        <v>24444.332193633003</v>
      </c>
    </row>
    <row r="642" spans="1:14" x14ac:dyDescent="0.25">
      <c r="A642">
        <f t="shared" si="86"/>
        <v>159.75</v>
      </c>
      <c r="B642">
        <f>MIN((-J641+SQRT(J641^2-4*I641*K641))/2/I641,2*$P$1*VLOOKUP(E641,Gearing!$B$3:$D$7,3,TRUE)+B640)</f>
        <v>24409.352647142074</v>
      </c>
      <c r="C642">
        <f t="shared" si="90"/>
        <v>152.64780487804819</v>
      </c>
      <c r="D642">
        <f t="shared" si="91"/>
        <v>-2335.9419267341145</v>
      </c>
      <c r="E642">
        <f>MIN(VLOOKUP(C641+0.01,Gearing!$A$2:$G$7,2,TRUE)+1,5)</f>
        <v>5</v>
      </c>
      <c r="F642">
        <f>Misc!$B$4*Misc!$B$5/Misc!$B$2*VLOOKUP(E642,Gearing!$B$2:$G$7,5,FALSE)</f>
        <v>8966220.9668758679</v>
      </c>
      <c r="G642">
        <f t="shared" si="84"/>
        <v>15.167268556096195</v>
      </c>
      <c r="H642">
        <f t="shared" si="85"/>
        <v>341.46341463414501</v>
      </c>
      <c r="I642">
        <f t="shared" si="92"/>
        <v>0.29700000000000004</v>
      </c>
      <c r="J642">
        <f t="shared" si="87"/>
        <v>-8145.126351363002</v>
      </c>
      <c r="K642">
        <f t="shared" si="88"/>
        <v>18922901.683605265</v>
      </c>
      <c r="L642">
        <f t="shared" si="89"/>
        <v>24616.054198120088</v>
      </c>
      <c r="M642">
        <f>2*$P$1*VLOOKUP(E641,Gearing!$B$3:$D$7,3)+B640</f>
        <v>24409.352647142074</v>
      </c>
      <c r="N642">
        <f>2*B641-B640+Misc!$B$6*$P$1^2</f>
        <v>24263.499589221192</v>
      </c>
    </row>
    <row r="643" spans="1:14" x14ac:dyDescent="0.25">
      <c r="A643">
        <f t="shared" si="86"/>
        <v>160</v>
      </c>
      <c r="B643">
        <f>MIN((-J642+SQRT(J642^2-4*I642*K642))/2/I642,2*$P$1*VLOOKUP(E642,Gearing!$B$3:$D$7,3,TRUE)+B641)</f>
        <v>24374.516413151145</v>
      </c>
      <c r="C643">
        <f t="shared" si="90"/>
        <v>152.64780487804819</v>
      </c>
      <c r="D643">
        <f t="shared" si="91"/>
        <v>2335.9419267341145</v>
      </c>
      <c r="E643">
        <f>MIN(VLOOKUP(C642+0.01,Gearing!$A$2:$G$7,2,TRUE)+1,5)</f>
        <v>5</v>
      </c>
      <c r="F643">
        <f>Misc!$B$4*Misc!$B$5/Misc!$B$2*VLOOKUP(E643,Gearing!$B$2:$G$7,5,FALSE)</f>
        <v>8966220.9668758679</v>
      </c>
      <c r="G643">
        <f t="shared" ref="G643:G701" si="93">CONVERT(B643,$B$1,$G$1)</f>
        <v>15.145622323848192</v>
      </c>
      <c r="H643">
        <f t="shared" ref="H643:H701" si="94">CONVERT(C643,$C$1,$H$1)</f>
        <v>341.46341463414501</v>
      </c>
      <c r="I643">
        <f t="shared" si="92"/>
        <v>0.29700000000000004</v>
      </c>
      <c r="J643">
        <f t="shared" si="87"/>
        <v>-8211.1554724023936</v>
      </c>
      <c r="K643">
        <f t="shared" si="88"/>
        <v>21668035.29752652</v>
      </c>
      <c r="L643">
        <f t="shared" si="89"/>
        <v>24861.980914086722</v>
      </c>
      <c r="M643">
        <f>2*$P$1*VLOOKUP(E642,Gearing!$B$3:$D$7,3)+B641</f>
        <v>24374.516413151145</v>
      </c>
      <c r="N643">
        <f>2*B642-B641+Misc!$B$6*$P$1^2</f>
        <v>24520.656096072027</v>
      </c>
    </row>
    <row r="644" spans="1:14" x14ac:dyDescent="0.25">
      <c r="A644">
        <f t="shared" ref="A644:A701" si="95">A643+$P$1</f>
        <v>160.25</v>
      </c>
      <c r="B644">
        <f>MIN((-J643+SQRT(J643^2-4*I643*K643))/2/I643,2*$P$1*VLOOKUP(E643,Gearing!$B$3:$D$7,3,TRUE)+B642)</f>
        <v>24485.676549581098</v>
      </c>
      <c r="C644">
        <f t="shared" si="90"/>
        <v>152.64780487804819</v>
      </c>
      <c r="D644">
        <f t="shared" si="91"/>
        <v>-2335.9419267341145</v>
      </c>
      <c r="E644">
        <f>MIN(VLOOKUP(C643+0.01,Gearing!$A$2:$G$7,2,TRUE)+1,5)</f>
        <v>5</v>
      </c>
      <c r="F644">
        <f>Misc!$B$4*Misc!$B$5/Misc!$B$2*VLOOKUP(E644,Gearing!$B$2:$G$7,5,FALSE)</f>
        <v>8966220.9668758679</v>
      </c>
      <c r="G644">
        <f t="shared" si="93"/>
        <v>15.214694030350936</v>
      </c>
      <c r="H644">
        <f t="shared" si="94"/>
        <v>341.46341463414501</v>
      </c>
      <c r="I644">
        <f t="shared" si="92"/>
        <v>0.29700000000000004</v>
      </c>
      <c r="J644">
        <f t="shared" ref="J644:J701" si="96">(4*$P$2-2*$P$3*B643)</f>
        <v>-8190.4627494117813</v>
      </c>
      <c r="K644">
        <f t="shared" ref="K644:K701" si="97">4*$P$2*(B643-2*B644)+$P$3*B643*B643-4*F644*$P$1*$P$1</f>
        <v>19546299.63801099</v>
      </c>
      <c r="L644">
        <f t="shared" si="89"/>
        <v>24692.378100559108</v>
      </c>
      <c r="M644">
        <f>2*$P$1*VLOOKUP(E643,Gearing!$B$3:$D$7,3)+B642</f>
        <v>24485.676549581098</v>
      </c>
      <c r="N644">
        <f>2*B643-B642+Misc!$B$6*$P$1^2</f>
        <v>24339.823491660216</v>
      </c>
    </row>
    <row r="645" spans="1:14" x14ac:dyDescent="0.25">
      <c r="A645">
        <f t="shared" si="95"/>
        <v>160.5</v>
      </c>
      <c r="B645">
        <f>MIN((-J644+SQRT(J644^2-4*I644*K644))/2/I644,2*$P$1*VLOOKUP(E644,Gearing!$B$3:$D$7,3,TRUE)+B643)</f>
        <v>24450.840315590169</v>
      </c>
      <c r="C645">
        <f t="shared" si="90"/>
        <v>152.64780487804819</v>
      </c>
      <c r="D645">
        <f t="shared" si="91"/>
        <v>2335.9419267341145</v>
      </c>
      <c r="E645">
        <f>MIN(VLOOKUP(C644+0.01,Gearing!$A$2:$G$7,2,TRUE)+1,5)</f>
        <v>5</v>
      </c>
      <c r="F645">
        <f>Misc!$B$4*Misc!$B$5/Misc!$B$2*VLOOKUP(E645,Gearing!$B$2:$G$7,5,FALSE)</f>
        <v>8966220.9668758679</v>
      </c>
      <c r="G645">
        <f t="shared" si="93"/>
        <v>15.193047798102935</v>
      </c>
      <c r="H645">
        <f t="shared" si="94"/>
        <v>341.46341463414501</v>
      </c>
      <c r="I645">
        <f t="shared" si="92"/>
        <v>0.29700000000000004</v>
      </c>
      <c r="J645">
        <f t="shared" si="96"/>
        <v>-8256.4918704511747</v>
      </c>
      <c r="K645">
        <f t="shared" si="97"/>
        <v>22296472.852124643</v>
      </c>
      <c r="L645">
        <f t="shared" si="89"/>
        <v>24938.304816525746</v>
      </c>
      <c r="M645">
        <f>2*$P$1*VLOOKUP(E644,Gearing!$B$3:$D$7,3)+B643</f>
        <v>24450.840315590169</v>
      </c>
      <c r="N645">
        <f>2*B644-B643+Misc!$B$6*$P$1^2</f>
        <v>24596.979998511051</v>
      </c>
    </row>
    <row r="646" spans="1:14" x14ac:dyDescent="0.25">
      <c r="A646">
        <f t="shared" si="95"/>
        <v>160.75</v>
      </c>
      <c r="B646">
        <f>MIN((-J645+SQRT(J645^2-4*I645*K645))/2/I645,2*$P$1*VLOOKUP(E645,Gearing!$B$3:$D$7,3,TRUE)+B644)</f>
        <v>24562.000452020122</v>
      </c>
      <c r="C646">
        <f t="shared" si="90"/>
        <v>152.64780487804819</v>
      </c>
      <c r="D646">
        <f t="shared" si="91"/>
        <v>-2335.9419267341145</v>
      </c>
      <c r="E646">
        <f>MIN(VLOOKUP(C645+0.01,Gearing!$A$2:$G$7,2,TRUE)+1,5)</f>
        <v>5</v>
      </c>
      <c r="F646">
        <f>Misc!$B$4*Misc!$B$5/Misc!$B$2*VLOOKUP(E646,Gearing!$B$2:$G$7,5,FALSE)</f>
        <v>8966220.9668758679</v>
      </c>
      <c r="G646">
        <f t="shared" si="93"/>
        <v>15.262119504605678</v>
      </c>
      <c r="H646">
        <f t="shared" si="94"/>
        <v>341.46341463414501</v>
      </c>
      <c r="I646">
        <f t="shared" si="92"/>
        <v>0.29700000000000004</v>
      </c>
      <c r="J646">
        <f t="shared" si="96"/>
        <v>-8235.7991474605624</v>
      </c>
      <c r="K646">
        <f t="shared" si="97"/>
        <v>20173157.843238365</v>
      </c>
      <c r="L646">
        <f t="shared" ref="L646:L701" si="98">(-J645+SQRT(J645^2-4*I645*K645))/2/I645</f>
        <v>24768.702002998132</v>
      </c>
      <c r="M646">
        <f>2*$P$1*VLOOKUP(E645,Gearing!$B$3:$D$7,3)+B644</f>
        <v>24562.000452020122</v>
      </c>
      <c r="N646">
        <f>2*B645-B644+Misc!$B$6*$P$1^2</f>
        <v>24416.14739409924</v>
      </c>
    </row>
    <row r="647" spans="1:14" x14ac:dyDescent="0.25">
      <c r="A647">
        <f t="shared" si="95"/>
        <v>161</v>
      </c>
      <c r="B647">
        <f>MIN((-J646+SQRT(J646^2-4*I646*K646))/2/I646,2*$P$1*VLOOKUP(E646,Gearing!$B$3:$D$7,3,TRUE)+B645)</f>
        <v>24527.164218029193</v>
      </c>
      <c r="C647">
        <f t="shared" si="90"/>
        <v>152.64780487804819</v>
      </c>
      <c r="D647">
        <f t="shared" si="91"/>
        <v>2335.9419267341145</v>
      </c>
      <c r="E647">
        <f>MIN(VLOOKUP(C646+0.01,Gearing!$A$2:$G$7,2,TRUE)+1,5)</f>
        <v>5</v>
      </c>
      <c r="F647">
        <f>Misc!$B$4*Misc!$B$5/Misc!$B$2*VLOOKUP(E647,Gearing!$B$2:$G$7,5,FALSE)</f>
        <v>8966220.9668758679</v>
      </c>
      <c r="G647">
        <f t="shared" si="93"/>
        <v>15.240473272357677</v>
      </c>
      <c r="H647">
        <f t="shared" si="94"/>
        <v>341.46341463414501</v>
      </c>
      <c r="I647">
        <f t="shared" si="92"/>
        <v>0.29700000000000004</v>
      </c>
      <c r="J647">
        <f t="shared" si="96"/>
        <v>-8301.828268499954</v>
      </c>
      <c r="K647">
        <f t="shared" si="97"/>
        <v>22928370.657544356</v>
      </c>
      <c r="L647">
        <f t="shared" si="98"/>
        <v>25014.628718964774</v>
      </c>
      <c r="M647">
        <f>2*$P$1*VLOOKUP(E646,Gearing!$B$3:$D$7,3)+B645</f>
        <v>24527.164218029193</v>
      </c>
      <c r="N647">
        <f>2*B646-B645+Misc!$B$6*$P$1^2</f>
        <v>24673.303900950075</v>
      </c>
    </row>
    <row r="648" spans="1:14" x14ac:dyDescent="0.25">
      <c r="A648">
        <f t="shared" si="95"/>
        <v>161.25</v>
      </c>
      <c r="B648">
        <f>MIN((-J647+SQRT(J647^2-4*I647*K647))/2/I647,2*$P$1*VLOOKUP(E647,Gearing!$B$3:$D$7,3,TRUE)+B646)</f>
        <v>24638.324354459146</v>
      </c>
      <c r="C648">
        <f t="shared" si="90"/>
        <v>152.64780487804819</v>
      </c>
      <c r="D648">
        <f t="shared" si="91"/>
        <v>-2335.9419267341145</v>
      </c>
      <c r="E648">
        <f>MIN(VLOOKUP(C647+0.01,Gearing!$A$2:$G$7,2,TRUE)+1,5)</f>
        <v>5</v>
      </c>
      <c r="F648">
        <f>Misc!$B$4*Misc!$B$5/Misc!$B$2*VLOOKUP(E648,Gearing!$B$2:$G$7,5,FALSE)</f>
        <v>8966220.9668758679</v>
      </c>
      <c r="G648">
        <f t="shared" si="93"/>
        <v>15.309544978860423</v>
      </c>
      <c r="H648">
        <f t="shared" si="94"/>
        <v>341.46341463414501</v>
      </c>
      <c r="I648">
        <f t="shared" si="92"/>
        <v>0.29700000000000004</v>
      </c>
      <c r="J648">
        <f t="shared" si="96"/>
        <v>-8281.1355455093435</v>
      </c>
      <c r="K648">
        <f t="shared" si="97"/>
        <v>20803476.29928739</v>
      </c>
      <c r="L648">
        <f t="shared" si="98"/>
        <v>24845.025905437153</v>
      </c>
      <c r="M648">
        <f>2*$P$1*VLOOKUP(E647,Gearing!$B$3:$D$7,3)+B646</f>
        <v>24638.324354459146</v>
      </c>
      <c r="N648">
        <f>2*B647-B646+Misc!$B$6*$P$1^2</f>
        <v>24492.471296538264</v>
      </c>
    </row>
    <row r="649" spans="1:14" x14ac:dyDescent="0.25">
      <c r="A649">
        <f t="shared" si="95"/>
        <v>161.5</v>
      </c>
      <c r="B649">
        <f>MIN((-J648+SQRT(J648^2-4*I648*K648))/2/I648,2*$P$1*VLOOKUP(E648,Gearing!$B$3:$D$7,3,TRUE)+B647)</f>
        <v>24603.488120468217</v>
      </c>
      <c r="C649">
        <f t="shared" si="90"/>
        <v>152.64780487804819</v>
      </c>
      <c r="D649">
        <f t="shared" si="91"/>
        <v>2335.9419267341145</v>
      </c>
      <c r="E649">
        <f>MIN(VLOOKUP(C648+0.01,Gearing!$A$2:$G$7,2,TRUE)+1,5)</f>
        <v>5</v>
      </c>
      <c r="F649">
        <f>Misc!$B$4*Misc!$B$5/Misc!$B$2*VLOOKUP(E649,Gearing!$B$2:$G$7,5,FALSE)</f>
        <v>8966220.9668758679</v>
      </c>
      <c r="G649">
        <f t="shared" si="93"/>
        <v>15.287898746612418</v>
      </c>
      <c r="H649">
        <f t="shared" si="94"/>
        <v>341.46341463414501</v>
      </c>
      <c r="I649">
        <f t="shared" si="92"/>
        <v>0.29700000000000004</v>
      </c>
      <c r="J649">
        <f t="shared" si="96"/>
        <v>-8347.1646665487351</v>
      </c>
      <c r="K649">
        <f t="shared" si="97"/>
        <v>23563728.71378566</v>
      </c>
      <c r="L649">
        <f t="shared" si="98"/>
        <v>25090.952621403791</v>
      </c>
      <c r="M649">
        <f>2*$P$1*VLOOKUP(E648,Gearing!$B$3:$D$7,3)+B647</f>
        <v>24603.488120468217</v>
      </c>
      <c r="N649">
        <f>2*B648-B647+Misc!$B$6*$P$1^2</f>
        <v>24749.627803389099</v>
      </c>
    </row>
    <row r="650" spans="1:14" x14ac:dyDescent="0.25">
      <c r="A650">
        <f t="shared" si="95"/>
        <v>161.75</v>
      </c>
      <c r="B650">
        <f>MIN((-J649+SQRT(J649^2-4*I649*K649))/2/I649,2*$P$1*VLOOKUP(E649,Gearing!$B$3:$D$7,3,TRUE)+B648)</f>
        <v>24714.64825689817</v>
      </c>
      <c r="C650">
        <f t="shared" si="90"/>
        <v>152.64780487804819</v>
      </c>
      <c r="D650">
        <f t="shared" si="91"/>
        <v>-2335.9419267341145</v>
      </c>
      <c r="E650">
        <f>MIN(VLOOKUP(C649+0.01,Gearing!$A$2:$G$7,2,TRUE)+1,5)</f>
        <v>5</v>
      </c>
      <c r="F650">
        <f>Misc!$B$4*Misc!$B$5/Misc!$B$2*VLOOKUP(E650,Gearing!$B$2:$G$7,5,FALSE)</f>
        <v>8966220.9668758679</v>
      </c>
      <c r="G650">
        <f t="shared" si="93"/>
        <v>15.356970453115164</v>
      </c>
      <c r="H650">
        <f t="shared" si="94"/>
        <v>341.46341463414501</v>
      </c>
      <c r="I650">
        <f t="shared" si="92"/>
        <v>0.29700000000000004</v>
      </c>
      <c r="J650">
        <f t="shared" si="96"/>
        <v>-8326.4719435581228</v>
      </c>
      <c r="K650">
        <f t="shared" si="97"/>
        <v>21437255.006157976</v>
      </c>
      <c r="L650">
        <f t="shared" si="98"/>
        <v>24921.349807876184</v>
      </c>
      <c r="M650">
        <f>2*$P$1*VLOOKUP(E649,Gearing!$B$3:$D$7,3)+B648</f>
        <v>24714.64825689817</v>
      </c>
      <c r="N650">
        <f>2*B649-B648+Misc!$B$6*$P$1^2</f>
        <v>24568.795198977288</v>
      </c>
    </row>
    <row r="651" spans="1:14" x14ac:dyDescent="0.25">
      <c r="A651">
        <f t="shared" si="95"/>
        <v>162</v>
      </c>
      <c r="B651">
        <f>MIN((-J650+SQRT(J650^2-4*I650*K650))/2/I650,2*$P$1*VLOOKUP(E650,Gearing!$B$3:$D$7,3,TRUE)+B649)</f>
        <v>24679.812022907241</v>
      </c>
      <c r="C651">
        <f t="shared" si="90"/>
        <v>152.64780487804819</v>
      </c>
      <c r="D651">
        <f t="shared" si="91"/>
        <v>2335.9419267341145</v>
      </c>
      <c r="E651">
        <f>MIN(VLOOKUP(C650+0.01,Gearing!$A$2:$G$7,2,TRUE)+1,5)</f>
        <v>5</v>
      </c>
      <c r="F651">
        <f>Misc!$B$4*Misc!$B$5/Misc!$B$2*VLOOKUP(E651,Gearing!$B$2:$G$7,5,FALSE)</f>
        <v>8966220.9668758679</v>
      </c>
      <c r="G651">
        <f t="shared" si="93"/>
        <v>15.335324220867161</v>
      </c>
      <c r="H651">
        <f t="shared" si="94"/>
        <v>341.46341463414501</v>
      </c>
      <c r="I651">
        <f t="shared" si="92"/>
        <v>0.29700000000000004</v>
      </c>
      <c r="J651">
        <f t="shared" si="96"/>
        <v>-8392.5010645975144</v>
      </c>
      <c r="K651">
        <f t="shared" si="97"/>
        <v>24202547.020848613</v>
      </c>
      <c r="L651">
        <f t="shared" si="98"/>
        <v>25167.276523842815</v>
      </c>
      <c r="M651">
        <f>2*$P$1*VLOOKUP(E650,Gearing!$B$3:$D$7,3)+B649</f>
        <v>24679.812022907241</v>
      </c>
      <c r="N651">
        <f>2*B650-B649+Misc!$B$6*$P$1^2</f>
        <v>24825.951705828124</v>
      </c>
    </row>
    <row r="652" spans="1:14" x14ac:dyDescent="0.25">
      <c r="A652">
        <f t="shared" si="95"/>
        <v>162.25</v>
      </c>
      <c r="B652">
        <f>MIN((-J651+SQRT(J651^2-4*I651*K651))/2/I651,2*$P$1*VLOOKUP(E651,Gearing!$B$3:$D$7,3,TRUE)+B650)</f>
        <v>24790.972159337194</v>
      </c>
      <c r="C652">
        <f t="shared" si="90"/>
        <v>152.64780487804819</v>
      </c>
      <c r="D652">
        <f t="shared" si="91"/>
        <v>-2335.9419267341145</v>
      </c>
      <c r="E652">
        <f>MIN(VLOOKUP(C651+0.01,Gearing!$A$2:$G$7,2,TRUE)+1,5)</f>
        <v>5</v>
      </c>
      <c r="F652">
        <f>Misc!$B$4*Misc!$B$5/Misc!$B$2*VLOOKUP(E652,Gearing!$B$2:$G$7,5,FALSE)</f>
        <v>8966220.9668758679</v>
      </c>
      <c r="G652">
        <f t="shared" si="93"/>
        <v>15.404395927369906</v>
      </c>
      <c r="H652">
        <f t="shared" si="94"/>
        <v>341.46341463414501</v>
      </c>
      <c r="I652">
        <f t="shared" si="92"/>
        <v>0.29700000000000004</v>
      </c>
      <c r="J652">
        <f t="shared" si="96"/>
        <v>-8371.8083416069039</v>
      </c>
      <c r="K652">
        <f t="shared" si="97"/>
        <v>22074493.963850182</v>
      </c>
      <c r="L652">
        <f t="shared" si="98"/>
        <v>24997.673710315201</v>
      </c>
      <c r="M652">
        <f>2*$P$1*VLOOKUP(E651,Gearing!$B$3:$D$7,3)+B650</f>
        <v>24790.972159337194</v>
      </c>
      <c r="N652">
        <f>2*B651-B650+Misc!$B$6*$P$1^2</f>
        <v>24645.119101416312</v>
      </c>
    </row>
    <row r="653" spans="1:14" x14ac:dyDescent="0.25">
      <c r="A653">
        <f t="shared" si="95"/>
        <v>162.5</v>
      </c>
      <c r="B653">
        <f>MIN((-J652+SQRT(J652^2-4*I652*K652))/2/I652,2*$P$1*VLOOKUP(E652,Gearing!$B$3:$D$7,3,TRUE)+B651)</f>
        <v>24756.135925346265</v>
      </c>
      <c r="C653">
        <f t="shared" si="90"/>
        <v>152.64780487804819</v>
      </c>
      <c r="D653">
        <f t="shared" si="91"/>
        <v>2335.9419267341145</v>
      </c>
      <c r="E653">
        <f>MIN(VLOOKUP(C652+0.01,Gearing!$A$2:$G$7,2,TRUE)+1,5)</f>
        <v>5</v>
      </c>
      <c r="F653">
        <f>Misc!$B$4*Misc!$B$5/Misc!$B$2*VLOOKUP(E653,Gearing!$B$2:$G$7,5,FALSE)</f>
        <v>8966220.9668758679</v>
      </c>
      <c r="G653">
        <f t="shared" si="93"/>
        <v>15.382749695121904</v>
      </c>
      <c r="H653">
        <f t="shared" si="94"/>
        <v>341.46341463414501</v>
      </c>
      <c r="I653">
        <f t="shared" si="92"/>
        <v>0.29700000000000004</v>
      </c>
      <c r="J653">
        <f t="shared" si="96"/>
        <v>-8437.8374626462955</v>
      </c>
      <c r="K653">
        <f t="shared" si="97"/>
        <v>24844825.578733187</v>
      </c>
      <c r="L653">
        <f t="shared" si="98"/>
        <v>25243.600426281842</v>
      </c>
      <c r="M653">
        <f>2*$P$1*VLOOKUP(E652,Gearing!$B$3:$D$7,3)+B651</f>
        <v>24756.135925346265</v>
      </c>
      <c r="N653">
        <f>2*B652-B651+Misc!$B$6*$P$1^2</f>
        <v>24902.275608267148</v>
      </c>
    </row>
    <row r="654" spans="1:14" x14ac:dyDescent="0.25">
      <c r="A654">
        <f t="shared" si="95"/>
        <v>162.75</v>
      </c>
      <c r="B654">
        <f>MIN((-J653+SQRT(J653^2-4*I653*K653))/2/I653,2*$P$1*VLOOKUP(E653,Gearing!$B$3:$D$7,3,TRUE)+B652)</f>
        <v>24867.296061776218</v>
      </c>
      <c r="C654">
        <f t="shared" si="90"/>
        <v>152.64780487804819</v>
      </c>
      <c r="D654">
        <f t="shared" si="91"/>
        <v>-2335.9419267341145</v>
      </c>
      <c r="E654">
        <f>MIN(VLOOKUP(C653+0.01,Gearing!$A$2:$G$7,2,TRUE)+1,5)</f>
        <v>5</v>
      </c>
      <c r="F654">
        <f>Misc!$B$4*Misc!$B$5/Misc!$B$2*VLOOKUP(E654,Gearing!$B$2:$G$7,5,FALSE)</f>
        <v>8966220.9668758679</v>
      </c>
      <c r="G654">
        <f t="shared" si="93"/>
        <v>15.451821401624649</v>
      </c>
      <c r="H654">
        <f t="shared" si="94"/>
        <v>341.46341463414501</v>
      </c>
      <c r="I654">
        <f t="shared" si="92"/>
        <v>0.29700000000000004</v>
      </c>
      <c r="J654">
        <f t="shared" si="96"/>
        <v>-8417.1447396556832</v>
      </c>
      <c r="K654">
        <f t="shared" si="97"/>
        <v>22715193.172363978</v>
      </c>
      <c r="L654">
        <f t="shared" si="98"/>
        <v>25073.997612754229</v>
      </c>
      <c r="M654">
        <f>2*$P$1*VLOOKUP(E653,Gearing!$B$3:$D$7,3)+B652</f>
        <v>24867.296061776218</v>
      </c>
      <c r="N654">
        <f>2*B653-B652+Misc!$B$6*$P$1^2</f>
        <v>24721.443003855336</v>
      </c>
    </row>
    <row r="655" spans="1:14" x14ac:dyDescent="0.25">
      <c r="A655">
        <f t="shared" si="95"/>
        <v>163</v>
      </c>
      <c r="B655">
        <f>MIN((-J654+SQRT(J654^2-4*I654*K654))/2/I654,2*$P$1*VLOOKUP(E654,Gearing!$B$3:$D$7,3,TRUE)+B653)</f>
        <v>24832.459827785289</v>
      </c>
      <c r="C655">
        <f t="shared" si="90"/>
        <v>152.64780487804819</v>
      </c>
      <c r="D655">
        <f t="shared" si="91"/>
        <v>2335.9419267341145</v>
      </c>
      <c r="E655">
        <f>MIN(VLOOKUP(C654+0.01,Gearing!$A$2:$G$7,2,TRUE)+1,5)</f>
        <v>5</v>
      </c>
      <c r="F655">
        <f>Misc!$B$4*Misc!$B$5/Misc!$B$2*VLOOKUP(E655,Gearing!$B$2:$G$7,5,FALSE)</f>
        <v>8966220.9668758679</v>
      </c>
      <c r="G655">
        <f t="shared" si="93"/>
        <v>15.430175169376646</v>
      </c>
      <c r="H655">
        <f t="shared" si="94"/>
        <v>341.46341463414501</v>
      </c>
      <c r="I655">
        <f t="shared" si="92"/>
        <v>0.29700000000000004</v>
      </c>
      <c r="J655">
        <f t="shared" si="96"/>
        <v>-8483.1738606950748</v>
      </c>
      <c r="K655">
        <f t="shared" si="97"/>
        <v>25490564.387439322</v>
      </c>
      <c r="L655">
        <f t="shared" si="98"/>
        <v>25319.92432872087</v>
      </c>
      <c r="M655">
        <f>2*$P$1*VLOOKUP(E654,Gearing!$B$3:$D$7,3)+B653</f>
        <v>24832.459827785289</v>
      </c>
      <c r="N655">
        <f>2*B654-B653+Misc!$B$6*$P$1^2</f>
        <v>24978.599510706172</v>
      </c>
    </row>
    <row r="656" spans="1:14" x14ac:dyDescent="0.25">
      <c r="A656">
        <f t="shared" si="95"/>
        <v>163.25</v>
      </c>
      <c r="B656">
        <f>MIN((-J655+SQRT(J655^2-4*I655*K655))/2/I655,2*$P$1*VLOOKUP(E655,Gearing!$B$3:$D$7,3,TRUE)+B654)</f>
        <v>24943.619964215242</v>
      </c>
      <c r="C656">
        <f t="shared" si="90"/>
        <v>152.64780487804819</v>
      </c>
      <c r="D656">
        <f t="shared" si="91"/>
        <v>-2335.9419267341145</v>
      </c>
      <c r="E656">
        <f>MIN(VLOOKUP(C655+0.01,Gearing!$A$2:$G$7,2,TRUE)+1,5)</f>
        <v>5</v>
      </c>
      <c r="F656">
        <f>Misc!$B$4*Misc!$B$5/Misc!$B$2*VLOOKUP(E656,Gearing!$B$2:$G$7,5,FALSE)</f>
        <v>8966220.9668758679</v>
      </c>
      <c r="G656">
        <f t="shared" si="93"/>
        <v>15.499246875879392</v>
      </c>
      <c r="H656">
        <f t="shared" si="94"/>
        <v>341.46341463414501</v>
      </c>
      <c r="I656">
        <f t="shared" si="92"/>
        <v>0.29700000000000004</v>
      </c>
      <c r="J656">
        <f t="shared" si="96"/>
        <v>-8462.4811377044643</v>
      </c>
      <c r="K656">
        <f t="shared" si="97"/>
        <v>23359352.631699424</v>
      </c>
      <c r="L656">
        <f t="shared" si="98"/>
        <v>25150.321515193253</v>
      </c>
      <c r="M656">
        <f>2*$P$1*VLOOKUP(E655,Gearing!$B$3:$D$7,3)+B654</f>
        <v>24943.619964215242</v>
      </c>
      <c r="N656">
        <f>2*B655-B654+Misc!$B$6*$P$1^2</f>
        <v>24797.766906294361</v>
      </c>
    </row>
    <row r="657" spans="1:14" x14ac:dyDescent="0.25">
      <c r="A657">
        <f t="shared" si="95"/>
        <v>163.5</v>
      </c>
      <c r="B657">
        <f>MIN((-J656+SQRT(J656^2-4*I656*K656))/2/I656,2*$P$1*VLOOKUP(E656,Gearing!$B$3:$D$7,3,TRUE)+B655)</f>
        <v>24908.783730224313</v>
      </c>
      <c r="C657">
        <f t="shared" si="90"/>
        <v>152.64780487804819</v>
      </c>
      <c r="D657">
        <f t="shared" si="91"/>
        <v>2335.9419267341145</v>
      </c>
      <c r="E657">
        <f>MIN(VLOOKUP(C656+0.01,Gearing!$A$2:$G$7,2,TRUE)+1,5)</f>
        <v>5</v>
      </c>
      <c r="F657">
        <f>Misc!$B$4*Misc!$B$5/Misc!$B$2*VLOOKUP(E657,Gearing!$B$2:$G$7,5,FALSE)</f>
        <v>8966220.9668758679</v>
      </c>
      <c r="G657">
        <f t="shared" si="93"/>
        <v>15.477600643631389</v>
      </c>
      <c r="H657">
        <f t="shared" si="94"/>
        <v>341.46341463414501</v>
      </c>
      <c r="I657">
        <f t="shared" si="92"/>
        <v>0.29700000000000004</v>
      </c>
      <c r="J657">
        <f t="shared" si="96"/>
        <v>-8528.510258743856</v>
      </c>
      <c r="K657">
        <f t="shared" si="97"/>
        <v>26139763.446967106</v>
      </c>
      <c r="L657">
        <f t="shared" si="98"/>
        <v>25396.248231159887</v>
      </c>
      <c r="M657">
        <f>2*$P$1*VLOOKUP(E656,Gearing!$B$3:$D$7,3)+B655</f>
        <v>24908.783730224313</v>
      </c>
      <c r="N657">
        <f>2*B656-B655+Misc!$B$6*$P$1^2</f>
        <v>25054.923413145196</v>
      </c>
    </row>
    <row r="658" spans="1:14" x14ac:dyDescent="0.25">
      <c r="A658">
        <f t="shared" si="95"/>
        <v>163.75</v>
      </c>
      <c r="B658">
        <f>MIN((-J657+SQRT(J657^2-4*I657*K657))/2/I657,2*$P$1*VLOOKUP(E657,Gearing!$B$3:$D$7,3,TRUE)+B656)</f>
        <v>25019.943866654266</v>
      </c>
      <c r="C658">
        <f t="shared" si="90"/>
        <v>152.64780487804819</v>
      </c>
      <c r="D658">
        <f t="shared" si="91"/>
        <v>-2335.9419267341145</v>
      </c>
      <c r="E658">
        <f>MIN(VLOOKUP(C657+0.01,Gearing!$A$2:$G$7,2,TRUE)+1,5)</f>
        <v>5</v>
      </c>
      <c r="F658">
        <f>Misc!$B$4*Misc!$B$5/Misc!$B$2*VLOOKUP(E658,Gearing!$B$2:$G$7,5,FALSE)</f>
        <v>8966220.9668758679</v>
      </c>
      <c r="G658">
        <f t="shared" si="93"/>
        <v>15.546672350134132</v>
      </c>
      <c r="H658">
        <f t="shared" si="94"/>
        <v>341.46341463414501</v>
      </c>
      <c r="I658">
        <f t="shared" si="92"/>
        <v>0.29700000000000004</v>
      </c>
      <c r="J658">
        <f t="shared" si="96"/>
        <v>-8507.8175357532436</v>
      </c>
      <c r="K658">
        <f t="shared" si="97"/>
        <v>24006972.341856431</v>
      </c>
      <c r="L658">
        <f t="shared" si="98"/>
        <v>25226.645417632277</v>
      </c>
      <c r="M658">
        <f>2*$P$1*VLOOKUP(E657,Gearing!$B$3:$D$7,3)+B656</f>
        <v>25019.943866654266</v>
      </c>
      <c r="N658">
        <f>2*B657-B656+Misc!$B$6*$P$1^2</f>
        <v>24874.090808733385</v>
      </c>
    </row>
    <row r="659" spans="1:14" x14ac:dyDescent="0.25">
      <c r="A659">
        <f t="shared" si="95"/>
        <v>164</v>
      </c>
      <c r="B659">
        <f>MIN((-J658+SQRT(J658^2-4*I658*K658))/2/I658,2*$P$1*VLOOKUP(E658,Gearing!$B$3:$D$7,3,TRUE)+B657)</f>
        <v>24985.107632663337</v>
      </c>
      <c r="C659">
        <f t="shared" si="90"/>
        <v>152.64780487804819</v>
      </c>
      <c r="D659">
        <f t="shared" si="91"/>
        <v>2335.9419267341145</v>
      </c>
      <c r="E659">
        <f>MIN(VLOOKUP(C658+0.01,Gearing!$A$2:$G$7,2,TRUE)+1,5)</f>
        <v>5</v>
      </c>
      <c r="F659">
        <f>Misc!$B$4*Misc!$B$5/Misc!$B$2*VLOOKUP(E659,Gearing!$B$2:$G$7,5,FALSE)</f>
        <v>8966220.9668758679</v>
      </c>
      <c r="G659">
        <f t="shared" si="93"/>
        <v>15.525026117886132</v>
      </c>
      <c r="H659">
        <f t="shared" si="94"/>
        <v>341.46341463414501</v>
      </c>
      <c r="I659">
        <f t="shared" si="92"/>
        <v>0.29700000000000004</v>
      </c>
      <c r="J659">
        <f t="shared" si="96"/>
        <v>-8573.8466567926371</v>
      </c>
      <c r="K659">
        <f t="shared" si="97"/>
        <v>26792422.757316511</v>
      </c>
      <c r="L659">
        <f t="shared" si="98"/>
        <v>25472.572133598915</v>
      </c>
      <c r="M659">
        <f>2*$P$1*VLOOKUP(E658,Gearing!$B$3:$D$7,3)+B657</f>
        <v>24985.107632663337</v>
      </c>
      <c r="N659">
        <f>2*B658-B657+Misc!$B$6*$P$1^2</f>
        <v>25131.24731558422</v>
      </c>
    </row>
    <row r="660" spans="1:14" x14ac:dyDescent="0.25">
      <c r="A660">
        <f t="shared" si="95"/>
        <v>164.25</v>
      </c>
      <c r="B660">
        <f>MIN((-J659+SQRT(J659^2-4*I659*K659))/2/I659,2*$P$1*VLOOKUP(E659,Gearing!$B$3:$D$7,3,TRUE)+B658)</f>
        <v>25096.267769093291</v>
      </c>
      <c r="C660">
        <f t="shared" si="90"/>
        <v>152.64780487804819</v>
      </c>
      <c r="D660">
        <f t="shared" si="91"/>
        <v>-2335.9419267341145</v>
      </c>
      <c r="E660">
        <f>MIN(VLOOKUP(C659+0.01,Gearing!$A$2:$G$7,2,TRUE)+1,5)</f>
        <v>5</v>
      </c>
      <c r="F660">
        <f>Misc!$B$4*Misc!$B$5/Misc!$B$2*VLOOKUP(E660,Gearing!$B$2:$G$7,5,FALSE)</f>
        <v>8966220.9668758679</v>
      </c>
      <c r="G660">
        <f t="shared" si="93"/>
        <v>15.594097824388875</v>
      </c>
      <c r="H660">
        <f t="shared" si="94"/>
        <v>341.46341463414501</v>
      </c>
      <c r="I660">
        <f t="shared" si="92"/>
        <v>0.29700000000000004</v>
      </c>
      <c r="J660">
        <f t="shared" si="96"/>
        <v>-8553.1539338020248</v>
      </c>
      <c r="K660">
        <f t="shared" si="97"/>
        <v>24658052.302835118</v>
      </c>
      <c r="L660">
        <f t="shared" si="98"/>
        <v>25302.969320071305</v>
      </c>
      <c r="M660">
        <f>2*$P$1*VLOOKUP(E659,Gearing!$B$3:$D$7,3)+B658</f>
        <v>25096.267769093291</v>
      </c>
      <c r="N660">
        <f>2*B659-B658+Misc!$B$6*$P$1^2</f>
        <v>24950.414711172409</v>
      </c>
    </row>
    <row r="661" spans="1:14" x14ac:dyDescent="0.25">
      <c r="A661">
        <f t="shared" si="95"/>
        <v>164.5</v>
      </c>
      <c r="B661">
        <f>MIN((-J660+SQRT(J660^2-4*I660*K660))/2/I660,2*$P$1*VLOOKUP(E660,Gearing!$B$3:$D$7,3,TRUE)+B659)</f>
        <v>25061.431535102362</v>
      </c>
      <c r="C661">
        <f t="shared" si="90"/>
        <v>152.64780487804819</v>
      </c>
      <c r="D661">
        <f t="shared" si="91"/>
        <v>2335.9419267341145</v>
      </c>
      <c r="E661">
        <f>MIN(VLOOKUP(C660+0.01,Gearing!$A$2:$G$7,2,TRUE)+1,5)</f>
        <v>5</v>
      </c>
      <c r="F661">
        <f>Misc!$B$4*Misc!$B$5/Misc!$B$2*VLOOKUP(E661,Gearing!$B$2:$G$7,5,FALSE)</f>
        <v>8966220.9668758679</v>
      </c>
      <c r="G661">
        <f t="shared" si="93"/>
        <v>15.572451592140874</v>
      </c>
      <c r="H661">
        <f t="shared" si="94"/>
        <v>341.46341463414501</v>
      </c>
      <c r="I661">
        <f t="shared" si="92"/>
        <v>0.29700000000000004</v>
      </c>
      <c r="J661">
        <f t="shared" si="96"/>
        <v>-8619.1830548414164</v>
      </c>
      <c r="K661">
        <f t="shared" si="97"/>
        <v>27448542.318487506</v>
      </c>
      <c r="L661">
        <f t="shared" si="98"/>
        <v>25548.896036037939</v>
      </c>
      <c r="M661">
        <f>2*$P$1*VLOOKUP(E660,Gearing!$B$3:$D$7,3)+B659</f>
        <v>25061.431535102362</v>
      </c>
      <c r="N661">
        <f>2*B660-B659+Misc!$B$6*$P$1^2</f>
        <v>25207.571218023244</v>
      </c>
    </row>
    <row r="662" spans="1:14" x14ac:dyDescent="0.25">
      <c r="A662">
        <f t="shared" si="95"/>
        <v>164.75</v>
      </c>
      <c r="B662">
        <f>MIN((-J661+SQRT(J661^2-4*I661*K661))/2/I661,2*$P$1*VLOOKUP(E661,Gearing!$B$3:$D$7,3,TRUE)+B660)</f>
        <v>25172.591671532315</v>
      </c>
      <c r="C662">
        <f t="shared" si="90"/>
        <v>152.64780487804819</v>
      </c>
      <c r="D662">
        <f t="shared" si="91"/>
        <v>-2335.9419267341145</v>
      </c>
      <c r="E662">
        <f>MIN(VLOOKUP(C661+0.01,Gearing!$A$2:$G$7,2,TRUE)+1,5)</f>
        <v>5</v>
      </c>
      <c r="F662">
        <f>Misc!$B$4*Misc!$B$5/Misc!$B$2*VLOOKUP(E662,Gearing!$B$2:$G$7,5,FALSE)</f>
        <v>8966220.9668758679</v>
      </c>
      <c r="G662">
        <f t="shared" si="93"/>
        <v>15.641523298643618</v>
      </c>
      <c r="H662">
        <f t="shared" si="94"/>
        <v>341.46341463414501</v>
      </c>
      <c r="I662">
        <f t="shared" si="92"/>
        <v>0.29700000000000004</v>
      </c>
      <c r="J662">
        <f t="shared" si="96"/>
        <v>-8598.4903318508041</v>
      </c>
      <c r="K662">
        <f t="shared" si="97"/>
        <v>25312592.514635365</v>
      </c>
      <c r="L662">
        <f t="shared" si="98"/>
        <v>25379.293222510325</v>
      </c>
      <c r="M662">
        <f>2*$P$1*VLOOKUP(E661,Gearing!$B$3:$D$7,3)+B660</f>
        <v>25172.591671532315</v>
      </c>
      <c r="N662">
        <f>2*B661-B660+Misc!$B$6*$P$1^2</f>
        <v>25026.738613611433</v>
      </c>
    </row>
    <row r="663" spans="1:14" x14ac:dyDescent="0.25">
      <c r="A663">
        <f t="shared" si="95"/>
        <v>165</v>
      </c>
      <c r="B663">
        <f>MIN((-J662+SQRT(J662^2-4*I662*K662))/2/I662,2*$P$1*VLOOKUP(E662,Gearing!$B$3:$D$7,3,TRUE)+B661)</f>
        <v>25137.755437541386</v>
      </c>
      <c r="C663">
        <f t="shared" si="90"/>
        <v>152.64780487804819</v>
      </c>
      <c r="D663">
        <f t="shared" si="91"/>
        <v>2335.9419267341145</v>
      </c>
      <c r="E663">
        <f>MIN(VLOOKUP(C662+0.01,Gearing!$A$2:$G$7,2,TRUE)+1,5)</f>
        <v>5</v>
      </c>
      <c r="F663">
        <f>Misc!$B$4*Misc!$B$5/Misc!$B$2*VLOOKUP(E663,Gearing!$B$2:$G$7,5,FALSE)</f>
        <v>8966220.9668758679</v>
      </c>
      <c r="G663">
        <f t="shared" si="93"/>
        <v>15.619877066395615</v>
      </c>
      <c r="H663">
        <f t="shared" si="94"/>
        <v>341.46341463414501</v>
      </c>
      <c r="I663">
        <f t="shared" si="92"/>
        <v>0.29700000000000004</v>
      </c>
      <c r="J663">
        <f t="shared" si="96"/>
        <v>-8664.5194528901975</v>
      </c>
      <c r="K663">
        <f t="shared" si="97"/>
        <v>28108122.130480122</v>
      </c>
      <c r="L663">
        <f t="shared" si="98"/>
        <v>25625.219938476963</v>
      </c>
      <c r="M663">
        <f>2*$P$1*VLOOKUP(E662,Gearing!$B$3:$D$7,3)+B661</f>
        <v>25137.755437541386</v>
      </c>
      <c r="N663">
        <f>2*B662-B661+Misc!$B$6*$P$1^2</f>
        <v>25283.895120462268</v>
      </c>
    </row>
    <row r="664" spans="1:14" x14ac:dyDescent="0.25">
      <c r="A664">
        <f t="shared" si="95"/>
        <v>165.25</v>
      </c>
      <c r="B664">
        <f>MIN((-J663+SQRT(J663^2-4*I663*K663))/2/I663,2*$P$1*VLOOKUP(E663,Gearing!$B$3:$D$7,3,TRUE)+B662)</f>
        <v>25248.915573971339</v>
      </c>
      <c r="C664">
        <f t="shared" si="90"/>
        <v>152.64780487804819</v>
      </c>
      <c r="D664">
        <f t="shared" si="91"/>
        <v>-2335.9419267341145</v>
      </c>
      <c r="E664">
        <f>MIN(VLOOKUP(C663+0.01,Gearing!$A$2:$G$7,2,TRUE)+1,5)</f>
        <v>5</v>
      </c>
      <c r="F664">
        <f>Misc!$B$4*Misc!$B$5/Misc!$B$2*VLOOKUP(E664,Gearing!$B$2:$G$7,5,FALSE)</f>
        <v>8966220.9668758679</v>
      </c>
      <c r="G664">
        <f t="shared" si="93"/>
        <v>15.68894877289836</v>
      </c>
      <c r="H664">
        <f t="shared" si="94"/>
        <v>341.46341463414501</v>
      </c>
      <c r="I664">
        <f t="shared" si="92"/>
        <v>0.29700000000000004</v>
      </c>
      <c r="J664">
        <f t="shared" si="96"/>
        <v>-8643.8267298995852</v>
      </c>
      <c r="K664">
        <f t="shared" si="97"/>
        <v>25970592.977257263</v>
      </c>
      <c r="L664">
        <f t="shared" si="98"/>
        <v>25455.617124949349</v>
      </c>
      <c r="M664">
        <f>2*$P$1*VLOOKUP(E663,Gearing!$B$3:$D$7,3)+B662</f>
        <v>25248.915573971339</v>
      </c>
      <c r="N664">
        <f>2*B663-B662+Misc!$B$6*$P$1^2</f>
        <v>25103.062516050457</v>
      </c>
    </row>
    <row r="665" spans="1:14" x14ac:dyDescent="0.25">
      <c r="A665">
        <f t="shared" si="95"/>
        <v>165.5</v>
      </c>
      <c r="B665">
        <f>MIN((-J664+SQRT(J664^2-4*I664*K664))/2/I664,2*$P$1*VLOOKUP(E664,Gearing!$B$3:$D$7,3,TRUE)+B663)</f>
        <v>25214.07933998041</v>
      </c>
      <c r="C665">
        <f t="shared" si="90"/>
        <v>152.64780487804819</v>
      </c>
      <c r="D665">
        <f t="shared" si="91"/>
        <v>2335.9419267341145</v>
      </c>
      <c r="E665">
        <f>MIN(VLOOKUP(C664+0.01,Gearing!$A$2:$G$7,2,TRUE)+1,5)</f>
        <v>5</v>
      </c>
      <c r="F665">
        <f>Misc!$B$4*Misc!$B$5/Misc!$B$2*VLOOKUP(E665,Gearing!$B$2:$G$7,5,FALSE)</f>
        <v>8966220.9668758679</v>
      </c>
      <c r="G665">
        <f t="shared" si="93"/>
        <v>15.667302540650358</v>
      </c>
      <c r="H665">
        <f t="shared" si="94"/>
        <v>341.46341463414501</v>
      </c>
      <c r="I665">
        <f t="shared" si="92"/>
        <v>0.29700000000000004</v>
      </c>
      <c r="J665">
        <f t="shared" si="96"/>
        <v>-8709.8558509389768</v>
      </c>
      <c r="K665">
        <f t="shared" si="97"/>
        <v>28771162.193294328</v>
      </c>
      <c r="L665">
        <f t="shared" si="98"/>
        <v>25701.543840915991</v>
      </c>
      <c r="M665">
        <f>2*$P$1*VLOOKUP(E664,Gearing!$B$3:$D$7,3)+B663</f>
        <v>25214.07933998041</v>
      </c>
      <c r="N665">
        <f>2*B664-B663+Misc!$B$6*$P$1^2</f>
        <v>25360.219022901292</v>
      </c>
    </row>
    <row r="666" spans="1:14" x14ac:dyDescent="0.25">
      <c r="A666">
        <f t="shared" si="95"/>
        <v>165.75</v>
      </c>
      <c r="B666">
        <f>MIN((-J665+SQRT(J665^2-4*I665*K665))/2/I665,2*$P$1*VLOOKUP(E665,Gearing!$B$3:$D$7,3,TRUE)+B664)</f>
        <v>25325.239476410363</v>
      </c>
      <c r="C666">
        <f t="shared" si="90"/>
        <v>152.64780487804819</v>
      </c>
      <c r="D666">
        <f t="shared" si="91"/>
        <v>-2335.9419267341145</v>
      </c>
      <c r="E666">
        <f>MIN(VLOOKUP(C665+0.01,Gearing!$A$2:$G$7,2,TRUE)+1,5)</f>
        <v>5</v>
      </c>
      <c r="F666">
        <f>Misc!$B$4*Misc!$B$5/Misc!$B$2*VLOOKUP(E666,Gearing!$B$2:$G$7,5,FALSE)</f>
        <v>8966220.9668758679</v>
      </c>
      <c r="G666">
        <f t="shared" si="93"/>
        <v>15.736374247153103</v>
      </c>
      <c r="H666">
        <f t="shared" si="94"/>
        <v>341.46341463414501</v>
      </c>
      <c r="I666">
        <f t="shared" si="92"/>
        <v>0.29700000000000004</v>
      </c>
      <c r="J666">
        <f t="shared" si="96"/>
        <v>-8689.1631279483663</v>
      </c>
      <c r="K666">
        <f t="shared" si="97"/>
        <v>26632053.690700751</v>
      </c>
      <c r="L666">
        <f t="shared" si="98"/>
        <v>25531.941027388373</v>
      </c>
      <c r="M666">
        <f>2*$P$1*VLOOKUP(E665,Gearing!$B$3:$D$7,3)+B664</f>
        <v>25325.239476410363</v>
      </c>
      <c r="N666">
        <f>2*B665-B664+Misc!$B$6*$P$1^2</f>
        <v>25179.386418489481</v>
      </c>
    </row>
    <row r="667" spans="1:14" x14ac:dyDescent="0.25">
      <c r="A667">
        <f t="shared" si="95"/>
        <v>166</v>
      </c>
      <c r="B667">
        <f>MIN((-J666+SQRT(J666^2-4*I666*K666))/2/I666,2*$P$1*VLOOKUP(E666,Gearing!$B$3:$D$7,3,TRUE)+B665)</f>
        <v>25290.403242419434</v>
      </c>
      <c r="C667">
        <f t="shared" si="90"/>
        <v>152.64780487804819</v>
      </c>
      <c r="D667">
        <f t="shared" si="91"/>
        <v>2335.9419267341145</v>
      </c>
      <c r="E667">
        <f>MIN(VLOOKUP(C666+0.01,Gearing!$A$2:$G$7,2,TRUE)+1,5)</f>
        <v>5</v>
      </c>
      <c r="F667">
        <f>Misc!$B$4*Misc!$B$5/Misc!$B$2*VLOOKUP(E667,Gearing!$B$2:$G$7,5,FALSE)</f>
        <v>8966220.9668758679</v>
      </c>
      <c r="G667">
        <f t="shared" si="93"/>
        <v>15.7147280149051</v>
      </c>
      <c r="H667">
        <f t="shared" si="94"/>
        <v>341.46341463414501</v>
      </c>
      <c r="I667">
        <f t="shared" si="92"/>
        <v>0.29700000000000004</v>
      </c>
      <c r="J667">
        <f t="shared" si="96"/>
        <v>-8755.1922489877579</v>
      </c>
      <c r="K667">
        <f t="shared" si="97"/>
        <v>29437662.506930184</v>
      </c>
      <c r="L667">
        <f t="shared" si="98"/>
        <v>25777.867743355015</v>
      </c>
      <c r="M667">
        <f>2*$P$1*VLOOKUP(E666,Gearing!$B$3:$D$7,3)+B665</f>
        <v>25290.403242419434</v>
      </c>
      <c r="N667">
        <f>2*B666-B665+Misc!$B$6*$P$1^2</f>
        <v>25436.542925340316</v>
      </c>
    </row>
    <row r="668" spans="1:14" x14ac:dyDescent="0.25">
      <c r="A668">
        <f t="shared" si="95"/>
        <v>166.25</v>
      </c>
      <c r="B668">
        <f>MIN((-J667+SQRT(J667^2-4*I667*K667))/2/I667,2*$P$1*VLOOKUP(E667,Gearing!$B$3:$D$7,3,TRUE)+B666)</f>
        <v>25401.563378849387</v>
      </c>
      <c r="C668">
        <f t="shared" si="90"/>
        <v>152.64780487804819</v>
      </c>
      <c r="D668">
        <f t="shared" si="91"/>
        <v>-2335.9419267341145</v>
      </c>
      <c r="E668">
        <f>MIN(VLOOKUP(C667+0.01,Gearing!$A$2:$G$7,2,TRUE)+1,5)</f>
        <v>5</v>
      </c>
      <c r="F668">
        <f>Misc!$B$4*Misc!$B$5/Misc!$B$2*VLOOKUP(E668,Gearing!$B$2:$G$7,5,FALSE)</f>
        <v>8966220.9668758679</v>
      </c>
      <c r="G668">
        <f t="shared" si="93"/>
        <v>15.783799721407846</v>
      </c>
      <c r="H668">
        <f t="shared" si="94"/>
        <v>341.46341463414501</v>
      </c>
      <c r="I668">
        <f t="shared" si="92"/>
        <v>0.29700000000000004</v>
      </c>
      <c r="J668">
        <f t="shared" si="96"/>
        <v>-8734.4995259971456</v>
      </c>
      <c r="K668">
        <f t="shared" si="97"/>
        <v>27296974.654965859</v>
      </c>
      <c r="L668">
        <f t="shared" si="98"/>
        <v>25608.264929827397</v>
      </c>
      <c r="M668">
        <f>2*$P$1*VLOOKUP(E667,Gearing!$B$3:$D$7,3)+B666</f>
        <v>25401.563378849387</v>
      </c>
      <c r="N668">
        <f>2*B667-B666+Misc!$B$6*$P$1^2</f>
        <v>25255.710320928505</v>
      </c>
    </row>
    <row r="669" spans="1:14" x14ac:dyDescent="0.25">
      <c r="A669">
        <f t="shared" si="95"/>
        <v>166.5</v>
      </c>
      <c r="B669">
        <f>MIN((-J668+SQRT(J668^2-4*I668*K668))/2/I668,2*$P$1*VLOOKUP(E668,Gearing!$B$3:$D$7,3,TRUE)+B667)</f>
        <v>25366.727144858458</v>
      </c>
      <c r="C669">
        <f t="shared" si="90"/>
        <v>152.64780487804819</v>
      </c>
      <c r="D669">
        <f t="shared" si="91"/>
        <v>2335.9419267341145</v>
      </c>
      <c r="E669">
        <f>MIN(VLOOKUP(C668+0.01,Gearing!$A$2:$G$7,2,TRUE)+1,5)</f>
        <v>5</v>
      </c>
      <c r="F669">
        <f>Misc!$B$4*Misc!$B$5/Misc!$B$2*VLOOKUP(E669,Gearing!$B$2:$G$7,5,FALSE)</f>
        <v>8966220.9668758679</v>
      </c>
      <c r="G669">
        <f t="shared" si="93"/>
        <v>15.762153489159843</v>
      </c>
      <c r="H669">
        <f t="shared" si="94"/>
        <v>341.46341463414501</v>
      </c>
      <c r="I669">
        <f t="shared" si="92"/>
        <v>0.29700000000000004</v>
      </c>
      <c r="J669">
        <f t="shared" si="96"/>
        <v>-8800.5286470365372</v>
      </c>
      <c r="K669">
        <f t="shared" si="97"/>
        <v>30107623.0713876</v>
      </c>
      <c r="L669">
        <f t="shared" si="98"/>
        <v>25854.191645794035</v>
      </c>
      <c r="M669">
        <f>2*$P$1*VLOOKUP(E668,Gearing!$B$3:$D$7,3)+B667</f>
        <v>25366.727144858458</v>
      </c>
      <c r="N669">
        <f>2*B668-B667+Misc!$B$6*$P$1^2</f>
        <v>25512.86682777934</v>
      </c>
    </row>
    <row r="670" spans="1:14" x14ac:dyDescent="0.25">
      <c r="A670">
        <f t="shared" si="95"/>
        <v>166.75</v>
      </c>
      <c r="B670">
        <f>MIN((-J669+SQRT(J669^2-4*I669*K669))/2/I669,2*$P$1*VLOOKUP(E669,Gearing!$B$3:$D$7,3,TRUE)+B668)</f>
        <v>25477.887281288411</v>
      </c>
      <c r="C670">
        <f t="shared" si="90"/>
        <v>152.64780487804819</v>
      </c>
      <c r="D670">
        <f t="shared" si="91"/>
        <v>-2335.9419267341145</v>
      </c>
      <c r="E670">
        <f>MIN(VLOOKUP(C669+0.01,Gearing!$A$2:$G$7,2,TRUE)+1,5)</f>
        <v>5</v>
      </c>
      <c r="F670">
        <f>Misc!$B$4*Misc!$B$5/Misc!$B$2*VLOOKUP(E670,Gearing!$B$2:$G$7,5,FALSE)</f>
        <v>8966220.9668758679</v>
      </c>
      <c r="G670">
        <f t="shared" si="93"/>
        <v>15.831225195662588</v>
      </c>
      <c r="H670">
        <f t="shared" si="94"/>
        <v>341.46341463414501</v>
      </c>
      <c r="I670">
        <f t="shared" si="92"/>
        <v>0.29700000000000004</v>
      </c>
      <c r="J670">
        <f t="shared" si="96"/>
        <v>-8779.8359240459267</v>
      </c>
      <c r="K670">
        <f t="shared" si="97"/>
        <v>27965355.870052587</v>
      </c>
      <c r="L670">
        <f t="shared" si="98"/>
        <v>25684.588832266418</v>
      </c>
      <c r="M670">
        <f>2*$P$1*VLOOKUP(E669,Gearing!$B$3:$D$7,3)+B668</f>
        <v>25477.887281288411</v>
      </c>
      <c r="N670">
        <f>2*B669-B668+Misc!$B$6*$P$1^2</f>
        <v>25332.034223367529</v>
      </c>
    </row>
    <row r="671" spans="1:14" x14ac:dyDescent="0.25">
      <c r="A671">
        <f t="shared" si="95"/>
        <v>167</v>
      </c>
      <c r="B671">
        <f>MIN((-J670+SQRT(J670^2-4*I670*K670))/2/I670,2*$P$1*VLOOKUP(E670,Gearing!$B$3:$D$7,3,TRUE)+B669)</f>
        <v>25443.051047297482</v>
      </c>
      <c r="C671">
        <f t="shared" si="90"/>
        <v>152.64780487804819</v>
      </c>
      <c r="D671">
        <f t="shared" si="91"/>
        <v>2335.9419267341145</v>
      </c>
      <c r="E671">
        <f>MIN(VLOOKUP(C670+0.01,Gearing!$A$2:$G$7,2,TRUE)+1,5)</f>
        <v>5</v>
      </c>
      <c r="F671">
        <f>Misc!$B$4*Misc!$B$5/Misc!$B$2*VLOOKUP(E671,Gearing!$B$2:$G$7,5,FALSE)</f>
        <v>8966220.9668758679</v>
      </c>
      <c r="G671">
        <f t="shared" si="93"/>
        <v>15.809578963414584</v>
      </c>
      <c r="H671">
        <f t="shared" si="94"/>
        <v>341.46341463414501</v>
      </c>
      <c r="I671">
        <f t="shared" si="92"/>
        <v>0.29700000000000004</v>
      </c>
      <c r="J671">
        <f t="shared" si="96"/>
        <v>-8845.8650450853183</v>
      </c>
      <c r="K671">
        <f t="shared" si="97"/>
        <v>30781043.886666667</v>
      </c>
      <c r="L671">
        <f t="shared" si="98"/>
        <v>25930.515548233056</v>
      </c>
      <c r="M671">
        <f>2*$P$1*VLOOKUP(E670,Gearing!$B$3:$D$7,3)+B669</f>
        <v>25443.051047297482</v>
      </c>
      <c r="N671">
        <f>2*B670-B669+Misc!$B$6*$P$1^2</f>
        <v>25589.190730218364</v>
      </c>
    </row>
    <row r="672" spans="1:14" x14ac:dyDescent="0.25">
      <c r="A672">
        <f t="shared" si="95"/>
        <v>167.25</v>
      </c>
      <c r="B672">
        <f>MIN((-J671+SQRT(J671^2-4*I671*K671))/2/I671,2*$P$1*VLOOKUP(E671,Gearing!$B$3:$D$7,3,TRUE)+B670)</f>
        <v>25554.211183727435</v>
      </c>
      <c r="C672">
        <f t="shared" si="90"/>
        <v>152.64780487804819</v>
      </c>
      <c r="D672">
        <f t="shared" si="91"/>
        <v>-2335.9419267341145</v>
      </c>
      <c r="E672">
        <f>MIN(VLOOKUP(C671+0.01,Gearing!$A$2:$G$7,2,TRUE)+1,5)</f>
        <v>5</v>
      </c>
      <c r="F672">
        <f>Misc!$B$4*Misc!$B$5/Misc!$B$2*VLOOKUP(E672,Gearing!$B$2:$G$7,5,FALSE)</f>
        <v>8966220.9668758679</v>
      </c>
      <c r="G672">
        <f t="shared" si="93"/>
        <v>15.878650669917329</v>
      </c>
      <c r="H672">
        <f t="shared" si="94"/>
        <v>341.46341463414501</v>
      </c>
      <c r="I672">
        <f t="shared" si="92"/>
        <v>0.29700000000000004</v>
      </c>
      <c r="J672">
        <f t="shared" si="96"/>
        <v>-8825.172322094706</v>
      </c>
      <c r="K672">
        <f t="shared" si="97"/>
        <v>28637197.335960876</v>
      </c>
      <c r="L672">
        <f t="shared" si="98"/>
        <v>25760.912734705449</v>
      </c>
      <c r="M672">
        <f>2*$P$1*VLOOKUP(E671,Gearing!$B$3:$D$7,3)+B670</f>
        <v>25554.211183727435</v>
      </c>
      <c r="N672">
        <f>2*B671-B670+Misc!$B$6*$P$1^2</f>
        <v>25408.358125806553</v>
      </c>
    </row>
    <row r="673" spans="1:14" x14ac:dyDescent="0.25">
      <c r="A673">
        <f t="shared" si="95"/>
        <v>167.5</v>
      </c>
      <c r="B673">
        <f>MIN((-J672+SQRT(J672^2-4*I672*K672))/2/I672,2*$P$1*VLOOKUP(E672,Gearing!$B$3:$D$7,3,TRUE)+B671)</f>
        <v>25519.374949736506</v>
      </c>
      <c r="C673">
        <f t="shared" si="90"/>
        <v>152.64780487804819</v>
      </c>
      <c r="D673">
        <f t="shared" si="91"/>
        <v>2335.9419267341145</v>
      </c>
      <c r="E673">
        <f>MIN(VLOOKUP(C672+0.01,Gearing!$A$2:$G$7,2,TRUE)+1,5)</f>
        <v>5</v>
      </c>
      <c r="F673">
        <f>Misc!$B$4*Misc!$B$5/Misc!$B$2*VLOOKUP(E673,Gearing!$B$2:$G$7,5,FALSE)</f>
        <v>8966220.9668758679</v>
      </c>
      <c r="G673">
        <f t="shared" si="93"/>
        <v>15.857004437669328</v>
      </c>
      <c r="H673">
        <f t="shared" si="94"/>
        <v>341.46341463414501</v>
      </c>
      <c r="I673">
        <f t="shared" si="92"/>
        <v>0.29700000000000004</v>
      </c>
      <c r="J673">
        <f t="shared" si="96"/>
        <v>-8891.2014431340995</v>
      </c>
      <c r="K673">
        <f t="shared" si="97"/>
        <v>31457924.952767354</v>
      </c>
      <c r="L673">
        <f t="shared" si="98"/>
        <v>26006.839450672087</v>
      </c>
      <c r="M673">
        <f>2*$P$1*VLOOKUP(E672,Gearing!$B$3:$D$7,3)+B671</f>
        <v>25519.374949736506</v>
      </c>
      <c r="N673">
        <f>2*B672-B671+Misc!$B$6*$P$1^2</f>
        <v>25665.514632657389</v>
      </c>
    </row>
    <row r="674" spans="1:14" x14ac:dyDescent="0.25">
      <c r="A674">
        <f t="shared" si="95"/>
        <v>167.75</v>
      </c>
      <c r="B674">
        <f>MIN((-J673+SQRT(J673^2-4*I673*K673))/2/I673,2*$P$1*VLOOKUP(E673,Gearing!$B$3:$D$7,3,TRUE)+B672)</f>
        <v>25630.535086166459</v>
      </c>
      <c r="C674">
        <f t="shared" si="90"/>
        <v>152.64780487804819</v>
      </c>
      <c r="D674">
        <f t="shared" si="91"/>
        <v>-2335.9419267341145</v>
      </c>
      <c r="E674">
        <f>MIN(VLOOKUP(C673+0.01,Gearing!$A$2:$G$7,2,TRUE)+1,5)</f>
        <v>5</v>
      </c>
      <c r="F674">
        <f>Misc!$B$4*Misc!$B$5/Misc!$B$2*VLOOKUP(E674,Gearing!$B$2:$G$7,5,FALSE)</f>
        <v>8966220.9668758679</v>
      </c>
      <c r="G674">
        <f t="shared" si="93"/>
        <v>15.926076144172072</v>
      </c>
      <c r="H674">
        <f t="shared" si="94"/>
        <v>341.46341463414501</v>
      </c>
      <c r="I674">
        <f t="shared" si="92"/>
        <v>0.29700000000000004</v>
      </c>
      <c r="J674">
        <f t="shared" si="96"/>
        <v>-8870.5087201434872</v>
      </c>
      <c r="K674">
        <f t="shared" si="97"/>
        <v>29312499.052690845</v>
      </c>
      <c r="L674">
        <f t="shared" si="98"/>
        <v>25837.23663714447</v>
      </c>
      <c r="M674">
        <f>2*$P$1*VLOOKUP(E673,Gearing!$B$3:$D$7,3)+B672</f>
        <v>25630.535086166459</v>
      </c>
      <c r="N674">
        <f>2*B673-B672+Misc!$B$6*$P$1^2</f>
        <v>25484.682028245577</v>
      </c>
    </row>
    <row r="675" spans="1:14" x14ac:dyDescent="0.25">
      <c r="A675">
        <f t="shared" si="95"/>
        <v>168</v>
      </c>
      <c r="B675">
        <f>MIN((-J674+SQRT(J674^2-4*I674*K674))/2/I674,2*$P$1*VLOOKUP(E674,Gearing!$B$3:$D$7,3,TRUE)+B673)</f>
        <v>25595.69885217553</v>
      </c>
      <c r="C675">
        <f t="shared" si="90"/>
        <v>152.64780487804819</v>
      </c>
      <c r="D675">
        <f t="shared" si="91"/>
        <v>2335.9419267341145</v>
      </c>
      <c r="E675">
        <f>MIN(VLOOKUP(C674+0.01,Gearing!$A$2:$G$7,2,TRUE)+1,5)</f>
        <v>5</v>
      </c>
      <c r="F675">
        <f>Misc!$B$4*Misc!$B$5/Misc!$B$2*VLOOKUP(E675,Gearing!$B$2:$G$7,5,FALSE)</f>
        <v>8966220.9668758679</v>
      </c>
      <c r="G675">
        <f t="shared" si="93"/>
        <v>15.904429911924071</v>
      </c>
      <c r="H675">
        <f t="shared" si="94"/>
        <v>341.46341463414501</v>
      </c>
      <c r="I675">
        <f t="shared" si="92"/>
        <v>0.29700000000000004</v>
      </c>
      <c r="J675">
        <f t="shared" si="96"/>
        <v>-8936.5378411828788</v>
      </c>
      <c r="K675">
        <f t="shared" si="97"/>
        <v>32138266.269689601</v>
      </c>
      <c r="L675">
        <f t="shared" si="98"/>
        <v>26083.163353111104</v>
      </c>
      <c r="M675">
        <f>2*$P$1*VLOOKUP(E674,Gearing!$B$3:$D$7,3)+B673</f>
        <v>25595.69885217553</v>
      </c>
      <c r="N675">
        <f>2*B674-B673+Misc!$B$6*$P$1^2</f>
        <v>25741.838535096413</v>
      </c>
    </row>
    <row r="676" spans="1:14" x14ac:dyDescent="0.25">
      <c r="A676">
        <f t="shared" si="95"/>
        <v>168.25</v>
      </c>
      <c r="B676">
        <f>MIN((-J675+SQRT(J675^2-4*I675*K675))/2/I675,2*$P$1*VLOOKUP(E675,Gearing!$B$3:$D$7,3,TRUE)+B674)</f>
        <v>25706.858988605483</v>
      </c>
      <c r="C676">
        <f t="shared" ref="C676:C701" si="99">(B677-B675)/2/$P$1</f>
        <v>152.64780487804819</v>
      </c>
      <c r="D676">
        <f t="shared" ref="D676:D701" si="100">(B677-2*B676+B675)/$P$1^2</f>
        <v>-2335.9419267341145</v>
      </c>
      <c r="E676">
        <f>MIN(VLOOKUP(C675+0.01,Gearing!$A$2:$G$7,2,TRUE)+1,5)</f>
        <v>5</v>
      </c>
      <c r="F676">
        <f>Misc!$B$4*Misc!$B$5/Misc!$B$2*VLOOKUP(E676,Gearing!$B$2:$G$7,5,FALSE)</f>
        <v>8966220.9668758679</v>
      </c>
      <c r="G676">
        <f t="shared" si="93"/>
        <v>15.973501618426814</v>
      </c>
      <c r="H676">
        <f t="shared" si="94"/>
        <v>341.46341463414501</v>
      </c>
      <c r="I676">
        <f t="shared" ref="I676:I701" si="101">$P$3</f>
        <v>0.29700000000000004</v>
      </c>
      <c r="J676">
        <f t="shared" si="96"/>
        <v>-8915.8451181922665</v>
      </c>
      <c r="K676">
        <f t="shared" si="97"/>
        <v>29991261.020242374</v>
      </c>
      <c r="L676">
        <f t="shared" si="98"/>
        <v>25913.560539583494</v>
      </c>
      <c r="M676">
        <f>2*$P$1*VLOOKUP(E675,Gearing!$B$3:$D$7,3)+B674</f>
        <v>25706.858988605483</v>
      </c>
      <c r="N676">
        <f>2*B675-B674+Misc!$B$6*$P$1^2</f>
        <v>25561.005930684601</v>
      </c>
    </row>
    <row r="677" spans="1:14" x14ac:dyDescent="0.25">
      <c r="A677">
        <f t="shared" si="95"/>
        <v>168.5</v>
      </c>
      <c r="B677">
        <f>MIN((-J676+SQRT(J676^2-4*I676*K676))/2/I676,2*$P$1*VLOOKUP(E676,Gearing!$B$3:$D$7,3,TRUE)+B675)</f>
        <v>25672.022754614554</v>
      </c>
      <c r="C677">
        <f t="shared" si="99"/>
        <v>152.64780487804819</v>
      </c>
      <c r="D677">
        <f t="shared" si="100"/>
        <v>2335.9419267341145</v>
      </c>
      <c r="E677">
        <f>MIN(VLOOKUP(C676+0.01,Gearing!$A$2:$G$7,2,TRUE)+1,5)</f>
        <v>5</v>
      </c>
      <c r="F677">
        <f>Misc!$B$4*Misc!$B$5/Misc!$B$2*VLOOKUP(E677,Gearing!$B$2:$G$7,5,FALSE)</f>
        <v>8966220.9668758679</v>
      </c>
      <c r="G677">
        <f t="shared" si="93"/>
        <v>15.951855386178812</v>
      </c>
      <c r="H677">
        <f t="shared" si="94"/>
        <v>341.46341463414501</v>
      </c>
      <c r="I677">
        <f t="shared" si="101"/>
        <v>0.29700000000000004</v>
      </c>
      <c r="J677">
        <f t="shared" si="96"/>
        <v>-8981.8742392316599</v>
      </c>
      <c r="K677">
        <f t="shared" si="97"/>
        <v>32822067.837433528</v>
      </c>
      <c r="L677">
        <f t="shared" si="98"/>
        <v>26159.487255550132</v>
      </c>
      <c r="M677">
        <f>2*$P$1*VLOOKUP(E676,Gearing!$B$3:$D$7,3)+B675</f>
        <v>25672.022754614554</v>
      </c>
      <c r="N677">
        <f>2*B676-B675+Misc!$B$6*$P$1^2</f>
        <v>25818.162437535437</v>
      </c>
    </row>
    <row r="678" spans="1:14" x14ac:dyDescent="0.25">
      <c r="A678">
        <f t="shared" si="95"/>
        <v>168.75</v>
      </c>
      <c r="B678">
        <f>MIN((-J677+SQRT(J677^2-4*I677*K677))/2/I677,2*$P$1*VLOOKUP(E677,Gearing!$B$3:$D$7,3,TRUE)+B676)</f>
        <v>25783.182891044507</v>
      </c>
      <c r="C678">
        <f t="shared" si="99"/>
        <v>152.64780487804819</v>
      </c>
      <c r="D678">
        <f t="shared" si="100"/>
        <v>-2335.9419267341145</v>
      </c>
      <c r="E678">
        <f>MIN(VLOOKUP(C677+0.01,Gearing!$A$2:$G$7,2,TRUE)+1,5)</f>
        <v>5</v>
      </c>
      <c r="F678">
        <f>Misc!$B$4*Misc!$B$5/Misc!$B$2*VLOOKUP(E678,Gearing!$B$2:$G$7,5,FALSE)</f>
        <v>8966220.9668758679</v>
      </c>
      <c r="G678">
        <f t="shared" si="93"/>
        <v>16.020927092681557</v>
      </c>
      <c r="H678">
        <f t="shared" si="94"/>
        <v>341.46341463414501</v>
      </c>
      <c r="I678">
        <f t="shared" si="101"/>
        <v>0.29700000000000004</v>
      </c>
      <c r="J678">
        <f t="shared" si="96"/>
        <v>-8961.1815162410476</v>
      </c>
      <c r="K678">
        <f t="shared" si="97"/>
        <v>30673483.238615554</v>
      </c>
      <c r="L678">
        <f t="shared" si="98"/>
        <v>25989.884442022521</v>
      </c>
      <c r="M678">
        <f>2*$P$1*VLOOKUP(E677,Gearing!$B$3:$D$7,3)+B676</f>
        <v>25783.182891044507</v>
      </c>
      <c r="N678">
        <f>2*B677-B676+Misc!$B$6*$P$1^2</f>
        <v>25637.329833123626</v>
      </c>
    </row>
    <row r="679" spans="1:14" x14ac:dyDescent="0.25">
      <c r="A679">
        <f t="shared" si="95"/>
        <v>169</v>
      </c>
      <c r="B679">
        <f>MIN((-J678+SQRT(J678^2-4*I678*K678))/2/I678,2*$P$1*VLOOKUP(E678,Gearing!$B$3:$D$7,3,TRUE)+B677)</f>
        <v>25748.346657053578</v>
      </c>
      <c r="C679">
        <f t="shared" si="99"/>
        <v>152.64780487804819</v>
      </c>
      <c r="D679">
        <f t="shared" si="100"/>
        <v>2335.9419267341145</v>
      </c>
      <c r="E679">
        <f>MIN(VLOOKUP(C678+0.01,Gearing!$A$2:$G$7,2,TRUE)+1,5)</f>
        <v>5</v>
      </c>
      <c r="F679">
        <f>Misc!$B$4*Misc!$B$5/Misc!$B$2*VLOOKUP(E679,Gearing!$B$2:$G$7,5,FALSE)</f>
        <v>8966220.9668758679</v>
      </c>
      <c r="G679">
        <f t="shared" si="93"/>
        <v>15.999280860433554</v>
      </c>
      <c r="H679">
        <f t="shared" si="94"/>
        <v>341.46341463414501</v>
      </c>
      <c r="I679">
        <f t="shared" si="101"/>
        <v>0.29700000000000004</v>
      </c>
      <c r="J679">
        <f t="shared" si="96"/>
        <v>-9027.2106372804392</v>
      </c>
      <c r="K679">
        <f t="shared" si="97"/>
        <v>33509329.655999016</v>
      </c>
      <c r="L679">
        <f t="shared" si="98"/>
        <v>26235.811157989156</v>
      </c>
      <c r="M679">
        <f>2*$P$1*VLOOKUP(E678,Gearing!$B$3:$D$7,3)+B677</f>
        <v>25748.346657053578</v>
      </c>
      <c r="N679">
        <f>2*B678-B677+Misc!$B$6*$P$1^2</f>
        <v>25894.486339974461</v>
      </c>
    </row>
    <row r="680" spans="1:14" x14ac:dyDescent="0.25">
      <c r="A680">
        <f t="shared" si="95"/>
        <v>169.25</v>
      </c>
      <c r="B680">
        <f>MIN((-J679+SQRT(J679^2-4*I679*K679))/2/I679,2*$P$1*VLOOKUP(E679,Gearing!$B$3:$D$7,3,TRUE)+B678)</f>
        <v>25859.506793483532</v>
      </c>
      <c r="C680">
        <f t="shared" si="99"/>
        <v>152.64780487804819</v>
      </c>
      <c r="D680">
        <f t="shared" si="100"/>
        <v>-2335.9419267341145</v>
      </c>
      <c r="E680">
        <f>MIN(VLOOKUP(C679+0.01,Gearing!$A$2:$G$7,2,TRUE)+1,5)</f>
        <v>5</v>
      </c>
      <c r="F680">
        <f>Misc!$B$4*Misc!$B$5/Misc!$B$2*VLOOKUP(E680,Gearing!$B$2:$G$7,5,FALSE)</f>
        <v>8966220.9668758679</v>
      </c>
      <c r="G680">
        <f t="shared" si="93"/>
        <v>16.068352566936298</v>
      </c>
      <c r="H680">
        <f t="shared" si="94"/>
        <v>341.46341463414501</v>
      </c>
      <c r="I680">
        <f t="shared" si="101"/>
        <v>0.29700000000000004</v>
      </c>
      <c r="J680">
        <f t="shared" si="96"/>
        <v>-9006.5179142898269</v>
      </c>
      <c r="K680">
        <f t="shared" si="97"/>
        <v>31359165.707810294</v>
      </c>
      <c r="L680">
        <f t="shared" si="98"/>
        <v>26066.208344461542</v>
      </c>
      <c r="M680">
        <f>2*$P$1*VLOOKUP(E679,Gearing!$B$3:$D$7,3)+B678</f>
        <v>25859.506793483532</v>
      </c>
      <c r="N680">
        <f>2*B679-B678+Misc!$B$6*$P$1^2</f>
        <v>25713.65373556265</v>
      </c>
    </row>
    <row r="681" spans="1:14" x14ac:dyDescent="0.25">
      <c r="A681">
        <f t="shared" si="95"/>
        <v>169.5</v>
      </c>
      <c r="B681">
        <f>MIN((-J680+SQRT(J680^2-4*I680*K680))/2/I680,2*$P$1*VLOOKUP(E680,Gearing!$B$3:$D$7,3,TRUE)+B679)</f>
        <v>25824.670559492602</v>
      </c>
      <c r="C681">
        <f t="shared" si="99"/>
        <v>152.64780487804819</v>
      </c>
      <c r="D681">
        <f t="shared" si="100"/>
        <v>2335.9419267341145</v>
      </c>
      <c r="E681">
        <f>MIN(VLOOKUP(C680+0.01,Gearing!$A$2:$G$7,2,TRUE)+1,5)</f>
        <v>5</v>
      </c>
      <c r="F681">
        <f>Misc!$B$4*Misc!$B$5/Misc!$B$2*VLOOKUP(E681,Gearing!$B$2:$G$7,5,FALSE)</f>
        <v>8966220.9668758679</v>
      </c>
      <c r="G681">
        <f t="shared" si="93"/>
        <v>16.046706334688299</v>
      </c>
      <c r="H681">
        <f t="shared" si="94"/>
        <v>341.46341463414501</v>
      </c>
      <c r="I681">
        <f t="shared" si="101"/>
        <v>0.29700000000000004</v>
      </c>
      <c r="J681">
        <f t="shared" si="96"/>
        <v>-9072.5470353292203</v>
      </c>
      <c r="K681">
        <f t="shared" si="97"/>
        <v>34200051.72538615</v>
      </c>
      <c r="L681">
        <f t="shared" si="98"/>
        <v>26312.13506042818</v>
      </c>
      <c r="M681">
        <f>2*$P$1*VLOOKUP(E680,Gearing!$B$3:$D$7,3)+B679</f>
        <v>25824.670559492602</v>
      </c>
      <c r="N681">
        <f>2*B680-B679+Misc!$B$6*$P$1^2</f>
        <v>25970.810242413485</v>
      </c>
    </row>
    <row r="682" spans="1:14" x14ac:dyDescent="0.25">
      <c r="A682">
        <f t="shared" si="95"/>
        <v>169.75</v>
      </c>
      <c r="B682">
        <f>MIN((-J681+SQRT(J681^2-4*I681*K681))/2/I681,2*$P$1*VLOOKUP(E681,Gearing!$B$3:$D$7,3,TRUE)+B680)</f>
        <v>25935.830695922556</v>
      </c>
      <c r="C682">
        <f t="shared" si="99"/>
        <v>152.64780487804819</v>
      </c>
      <c r="D682">
        <f t="shared" si="100"/>
        <v>-2335.9419267341145</v>
      </c>
      <c r="E682">
        <f>MIN(VLOOKUP(C681+0.01,Gearing!$A$2:$G$7,2,TRUE)+1,5)</f>
        <v>5</v>
      </c>
      <c r="F682">
        <f>Misc!$B$4*Misc!$B$5/Misc!$B$2*VLOOKUP(E682,Gearing!$B$2:$G$7,5,FALSE)</f>
        <v>8966220.9668758679</v>
      </c>
      <c r="G682">
        <f t="shared" si="93"/>
        <v>16.115778041191042</v>
      </c>
      <c r="H682">
        <f t="shared" si="94"/>
        <v>341.46341463414501</v>
      </c>
      <c r="I682">
        <f t="shared" si="101"/>
        <v>0.29700000000000004</v>
      </c>
      <c r="J682">
        <f t="shared" si="96"/>
        <v>-9051.854312338608</v>
      </c>
      <c r="K682">
        <f t="shared" si="97"/>
        <v>32048308.427826714</v>
      </c>
      <c r="L682">
        <f t="shared" si="98"/>
        <v>26142.53224690057</v>
      </c>
      <c r="M682">
        <f>2*$P$1*VLOOKUP(E681,Gearing!$B$3:$D$7,3)+B680</f>
        <v>25935.830695922556</v>
      </c>
      <c r="N682">
        <f>2*B681-B680+Misc!$B$6*$P$1^2</f>
        <v>25789.977638001674</v>
      </c>
    </row>
    <row r="683" spans="1:14" x14ac:dyDescent="0.25">
      <c r="A683">
        <f t="shared" si="95"/>
        <v>170</v>
      </c>
      <c r="B683">
        <f>MIN((-J682+SQRT(J682^2-4*I682*K682))/2/I682,2*$P$1*VLOOKUP(E682,Gearing!$B$3:$D$7,3,TRUE)+B681)</f>
        <v>25900.994461931627</v>
      </c>
      <c r="C683">
        <f t="shared" si="99"/>
        <v>152.64780487804819</v>
      </c>
      <c r="D683">
        <f t="shared" si="100"/>
        <v>2335.9419267341145</v>
      </c>
      <c r="E683">
        <f>MIN(VLOOKUP(C682+0.01,Gearing!$A$2:$G$7,2,TRUE)+1,5)</f>
        <v>5</v>
      </c>
      <c r="F683">
        <f>Misc!$B$4*Misc!$B$5/Misc!$B$2*VLOOKUP(E683,Gearing!$B$2:$G$7,5,FALSE)</f>
        <v>8966220.9668758679</v>
      </c>
      <c r="G683">
        <f t="shared" si="93"/>
        <v>16.09413180894304</v>
      </c>
      <c r="H683">
        <f t="shared" si="94"/>
        <v>341.46341463414501</v>
      </c>
      <c r="I683">
        <f t="shared" si="101"/>
        <v>0.29700000000000004</v>
      </c>
      <c r="J683">
        <f t="shared" si="96"/>
        <v>-9117.8834333779996</v>
      </c>
      <c r="K683">
        <f t="shared" si="97"/>
        <v>34894234.045594849</v>
      </c>
      <c r="L683">
        <f t="shared" si="98"/>
        <v>26388.4589628672</v>
      </c>
      <c r="M683">
        <f>2*$P$1*VLOOKUP(E682,Gearing!$B$3:$D$7,3)+B681</f>
        <v>25900.994461931627</v>
      </c>
      <c r="N683">
        <f>2*B682-B681+Misc!$B$6*$P$1^2</f>
        <v>26047.134144852509</v>
      </c>
    </row>
    <row r="684" spans="1:14" x14ac:dyDescent="0.25">
      <c r="A684">
        <f t="shared" si="95"/>
        <v>170.25</v>
      </c>
      <c r="B684">
        <f>MIN((-J683+SQRT(J683^2-4*I683*K683))/2/I683,2*$P$1*VLOOKUP(E683,Gearing!$B$3:$D$7,3,TRUE)+B682)</f>
        <v>26012.15459836158</v>
      </c>
      <c r="C684">
        <f t="shared" si="99"/>
        <v>152.64780487804819</v>
      </c>
      <c r="D684">
        <f t="shared" si="100"/>
        <v>-2335.9419267341145</v>
      </c>
      <c r="E684">
        <f>MIN(VLOOKUP(C683+0.01,Gearing!$A$2:$G$7,2,TRUE)+1,5)</f>
        <v>5</v>
      </c>
      <c r="F684">
        <f>Misc!$B$4*Misc!$B$5/Misc!$B$2*VLOOKUP(E684,Gearing!$B$2:$G$7,5,FALSE)</f>
        <v>8966220.9668758679</v>
      </c>
      <c r="G684">
        <f t="shared" si="93"/>
        <v>16.163203515445783</v>
      </c>
      <c r="H684">
        <f t="shared" si="94"/>
        <v>341.46341463414501</v>
      </c>
      <c r="I684">
        <f t="shared" si="101"/>
        <v>0.29700000000000004</v>
      </c>
      <c r="J684">
        <f t="shared" si="96"/>
        <v>-9097.1907103873891</v>
      </c>
      <c r="K684">
        <f t="shared" si="97"/>
        <v>32740911.398664724</v>
      </c>
      <c r="L684">
        <f t="shared" si="98"/>
        <v>26218.85614933959</v>
      </c>
      <c r="M684">
        <f>2*$P$1*VLOOKUP(E683,Gearing!$B$3:$D$7,3)+B682</f>
        <v>26012.15459836158</v>
      </c>
      <c r="N684">
        <f>2*B683-B682+Misc!$B$6*$P$1^2</f>
        <v>25866.301540440698</v>
      </c>
    </row>
    <row r="685" spans="1:14" x14ac:dyDescent="0.25">
      <c r="A685">
        <f t="shared" si="95"/>
        <v>170.5</v>
      </c>
      <c r="B685">
        <f>MIN((-J684+SQRT(J684^2-4*I684*K684))/2/I684,2*$P$1*VLOOKUP(E684,Gearing!$B$3:$D$7,3,TRUE)+B683)</f>
        <v>25977.318364370651</v>
      </c>
      <c r="C685">
        <f t="shared" si="99"/>
        <v>152.64780487804819</v>
      </c>
      <c r="D685">
        <f t="shared" si="100"/>
        <v>2335.9419267341145</v>
      </c>
      <c r="E685">
        <f>MIN(VLOOKUP(C684+0.01,Gearing!$A$2:$G$7,2,TRUE)+1,5)</f>
        <v>5</v>
      </c>
      <c r="F685">
        <f>Misc!$B$4*Misc!$B$5/Misc!$B$2*VLOOKUP(E685,Gearing!$B$2:$G$7,5,FALSE)</f>
        <v>8966220.9668758679</v>
      </c>
      <c r="G685">
        <f t="shared" si="93"/>
        <v>16.14155728319778</v>
      </c>
      <c r="H685">
        <f t="shared" si="94"/>
        <v>341.46341463414501</v>
      </c>
      <c r="I685">
        <f t="shared" si="101"/>
        <v>0.29700000000000004</v>
      </c>
      <c r="J685">
        <f t="shared" si="96"/>
        <v>-9163.2198314267807</v>
      </c>
      <c r="K685">
        <f t="shared" si="97"/>
        <v>35591876.616625227</v>
      </c>
      <c r="L685">
        <f t="shared" si="98"/>
        <v>26464.782865306224</v>
      </c>
      <c r="M685">
        <f>2*$P$1*VLOOKUP(E684,Gearing!$B$3:$D$7,3)+B683</f>
        <v>25977.318364370651</v>
      </c>
      <c r="N685">
        <f>2*B684-B683+Misc!$B$6*$P$1^2</f>
        <v>26123.458047291533</v>
      </c>
    </row>
    <row r="686" spans="1:14" x14ac:dyDescent="0.25">
      <c r="A686">
        <f t="shared" si="95"/>
        <v>170.75</v>
      </c>
      <c r="B686">
        <f>MIN((-J685+SQRT(J685^2-4*I685*K685))/2/I685,2*$P$1*VLOOKUP(E685,Gearing!$B$3:$D$7,3,TRUE)+B684)</f>
        <v>26088.478500800604</v>
      </c>
      <c r="C686">
        <f t="shared" si="99"/>
        <v>152.64780487804819</v>
      </c>
      <c r="D686">
        <f t="shared" si="100"/>
        <v>-2335.9419267341145</v>
      </c>
      <c r="E686">
        <f>MIN(VLOOKUP(C685+0.01,Gearing!$A$2:$G$7,2,TRUE)+1,5)</f>
        <v>5</v>
      </c>
      <c r="F686">
        <f>Misc!$B$4*Misc!$B$5/Misc!$B$2*VLOOKUP(E686,Gearing!$B$2:$G$7,5,FALSE)</f>
        <v>8966220.9668758679</v>
      </c>
      <c r="G686">
        <f t="shared" si="93"/>
        <v>16.210628989700528</v>
      </c>
      <c r="H686">
        <f t="shared" si="94"/>
        <v>341.46341463414501</v>
      </c>
      <c r="I686">
        <f t="shared" si="101"/>
        <v>0.29700000000000004</v>
      </c>
      <c r="J686">
        <f t="shared" si="96"/>
        <v>-9142.5271084361684</v>
      </c>
      <c r="K686">
        <f t="shared" si="97"/>
        <v>33436974.620324295</v>
      </c>
      <c r="L686">
        <f t="shared" si="98"/>
        <v>26295.180051778618</v>
      </c>
      <c r="M686">
        <f>2*$P$1*VLOOKUP(E685,Gearing!$B$3:$D$7,3)+B684</f>
        <v>26088.478500800604</v>
      </c>
      <c r="N686">
        <f>2*B685-B684+Misc!$B$6*$P$1^2</f>
        <v>25942.625442879722</v>
      </c>
    </row>
    <row r="687" spans="1:14" x14ac:dyDescent="0.25">
      <c r="A687">
        <f t="shared" si="95"/>
        <v>171</v>
      </c>
      <c r="B687">
        <f>MIN((-J686+SQRT(J686^2-4*I686*K686))/2/I686,2*$P$1*VLOOKUP(E686,Gearing!$B$3:$D$7,3,TRUE)+B685)</f>
        <v>26053.642266809675</v>
      </c>
      <c r="C687">
        <f t="shared" si="99"/>
        <v>152.64780487804819</v>
      </c>
      <c r="D687">
        <f t="shared" si="100"/>
        <v>2335.9419267341145</v>
      </c>
      <c r="E687">
        <f>MIN(VLOOKUP(C686+0.01,Gearing!$A$2:$G$7,2,TRUE)+1,5)</f>
        <v>5</v>
      </c>
      <c r="F687">
        <f>Misc!$B$4*Misc!$B$5/Misc!$B$2*VLOOKUP(E687,Gearing!$B$2:$G$7,5,FALSE)</f>
        <v>8966220.9668758679</v>
      </c>
      <c r="G687">
        <f t="shared" si="93"/>
        <v>16.188982757452525</v>
      </c>
      <c r="H687">
        <f t="shared" si="94"/>
        <v>341.46341463414501</v>
      </c>
      <c r="I687">
        <f t="shared" si="101"/>
        <v>0.29700000000000004</v>
      </c>
      <c r="J687">
        <f t="shared" si="96"/>
        <v>-9208.55622947556</v>
      </c>
      <c r="K687">
        <f t="shared" si="97"/>
        <v>36292979.438477166</v>
      </c>
      <c r="L687">
        <f t="shared" si="98"/>
        <v>26541.106767745252</v>
      </c>
      <c r="M687">
        <f>2*$P$1*VLOOKUP(E686,Gearing!$B$3:$D$7,3)+B685</f>
        <v>26053.642266809675</v>
      </c>
      <c r="N687">
        <f>2*B686-B685+Misc!$B$6*$P$1^2</f>
        <v>26199.781949730557</v>
      </c>
    </row>
    <row r="688" spans="1:14" x14ac:dyDescent="0.25">
      <c r="A688">
        <f t="shared" si="95"/>
        <v>171.25</v>
      </c>
      <c r="B688">
        <f>MIN((-J687+SQRT(J687^2-4*I687*K687))/2/I687,2*$P$1*VLOOKUP(E687,Gearing!$B$3:$D$7,3,TRUE)+B686)</f>
        <v>26164.802403239628</v>
      </c>
      <c r="C688">
        <f t="shared" si="99"/>
        <v>152.64780487804819</v>
      </c>
      <c r="D688">
        <f t="shared" si="100"/>
        <v>-2335.9419267341145</v>
      </c>
      <c r="E688">
        <f>MIN(VLOOKUP(C687+0.01,Gearing!$A$2:$G$7,2,TRUE)+1,5)</f>
        <v>5</v>
      </c>
      <c r="F688">
        <f>Misc!$B$4*Misc!$B$5/Misc!$B$2*VLOOKUP(E688,Gearing!$B$2:$G$7,5,FALSE)</f>
        <v>8966220.9668758679</v>
      </c>
      <c r="G688">
        <f t="shared" si="93"/>
        <v>16.258054463955268</v>
      </c>
      <c r="H688">
        <f t="shared" si="94"/>
        <v>341.46341463414501</v>
      </c>
      <c r="I688">
        <f t="shared" si="101"/>
        <v>0.29700000000000004</v>
      </c>
      <c r="J688">
        <f t="shared" si="96"/>
        <v>-9187.8635064849495</v>
      </c>
      <c r="K688">
        <f t="shared" si="97"/>
        <v>34136498.092805542</v>
      </c>
      <c r="L688">
        <f t="shared" si="98"/>
        <v>26371.503954217635</v>
      </c>
      <c r="M688">
        <f>2*$P$1*VLOOKUP(E687,Gearing!$B$3:$D$7,3)+B686</f>
        <v>26164.802403239628</v>
      </c>
      <c r="N688">
        <f>2*B687-B686+Misc!$B$6*$P$1^2</f>
        <v>26018.949345318746</v>
      </c>
    </row>
    <row r="689" spans="1:14" x14ac:dyDescent="0.25">
      <c r="A689">
        <f t="shared" si="95"/>
        <v>171.5</v>
      </c>
      <c r="B689">
        <f>MIN((-J688+SQRT(J688^2-4*I688*K688))/2/I688,2*$P$1*VLOOKUP(E688,Gearing!$B$3:$D$7,3,TRUE)+B687)</f>
        <v>26129.966169248699</v>
      </c>
      <c r="C689">
        <f t="shared" si="99"/>
        <v>152.64780487804819</v>
      </c>
      <c r="D689">
        <f t="shared" si="100"/>
        <v>2335.9419267341145</v>
      </c>
      <c r="E689">
        <f>MIN(VLOOKUP(C688+0.01,Gearing!$A$2:$G$7,2,TRUE)+1,5)</f>
        <v>5</v>
      </c>
      <c r="F689">
        <f>Misc!$B$4*Misc!$B$5/Misc!$B$2*VLOOKUP(E689,Gearing!$B$2:$G$7,5,FALSE)</f>
        <v>8966220.9668758679</v>
      </c>
      <c r="G689">
        <f t="shared" si="93"/>
        <v>16.236408231707266</v>
      </c>
      <c r="H689">
        <f t="shared" si="94"/>
        <v>341.46341463414501</v>
      </c>
      <c r="I689">
        <f t="shared" si="101"/>
        <v>0.29700000000000004</v>
      </c>
      <c r="J689">
        <f t="shared" si="96"/>
        <v>-9253.8926275243412</v>
      </c>
      <c r="K689">
        <f t="shared" si="97"/>
        <v>36997542.511150725</v>
      </c>
      <c r="L689">
        <f t="shared" si="98"/>
        <v>26617.430670184276</v>
      </c>
      <c r="M689">
        <f>2*$P$1*VLOOKUP(E688,Gearing!$B$3:$D$7,3)+B687</f>
        <v>26129.966169248699</v>
      </c>
      <c r="N689">
        <f>2*B688-B687+Misc!$B$6*$P$1^2</f>
        <v>26276.105852169581</v>
      </c>
    </row>
    <row r="690" spans="1:14" x14ac:dyDescent="0.25">
      <c r="A690">
        <f t="shared" si="95"/>
        <v>171.75</v>
      </c>
      <c r="B690">
        <f>MIN((-J689+SQRT(J689^2-4*I689*K689))/2/I689,2*$P$1*VLOOKUP(E689,Gearing!$B$3:$D$7,3,TRUE)+B688)</f>
        <v>26241.126305678652</v>
      </c>
      <c r="C690">
        <f t="shared" si="99"/>
        <v>152.64780487804819</v>
      </c>
      <c r="D690">
        <f t="shared" si="100"/>
        <v>-2335.9419267341145</v>
      </c>
      <c r="E690">
        <f>MIN(VLOOKUP(C689+0.01,Gearing!$A$2:$G$7,2,TRUE)+1,5)</f>
        <v>5</v>
      </c>
      <c r="F690">
        <f>Misc!$B$4*Misc!$B$5/Misc!$B$2*VLOOKUP(E690,Gearing!$B$2:$G$7,5,FALSE)</f>
        <v>8966220.9668758679</v>
      </c>
      <c r="G690">
        <f t="shared" si="93"/>
        <v>16.305479938210013</v>
      </c>
      <c r="H690">
        <f t="shared" si="94"/>
        <v>341.46341463414501</v>
      </c>
      <c r="I690">
        <f t="shared" si="101"/>
        <v>0.29700000000000004</v>
      </c>
      <c r="J690">
        <f t="shared" si="96"/>
        <v>-9233.1999045337288</v>
      </c>
      <c r="K690">
        <f t="shared" si="97"/>
        <v>34839481.816108353</v>
      </c>
      <c r="L690">
        <f t="shared" si="98"/>
        <v>26447.827856656666</v>
      </c>
      <c r="M690">
        <f>2*$P$1*VLOOKUP(E689,Gearing!$B$3:$D$7,3)+B688</f>
        <v>26241.126305678652</v>
      </c>
      <c r="N690">
        <f>2*B689-B688+Misc!$B$6*$P$1^2</f>
        <v>26095.27324775777</v>
      </c>
    </row>
    <row r="691" spans="1:14" x14ac:dyDescent="0.25">
      <c r="A691">
        <f t="shared" si="95"/>
        <v>172</v>
      </c>
      <c r="B691">
        <f>MIN((-J690+SQRT(J690^2-4*I690*K690))/2/I690,2*$P$1*VLOOKUP(E690,Gearing!$B$3:$D$7,3,TRUE)+B689)</f>
        <v>26206.290071687723</v>
      </c>
      <c r="C691">
        <f t="shared" si="99"/>
        <v>152.64780487804819</v>
      </c>
      <c r="D691">
        <f t="shared" si="100"/>
        <v>2335.9419267341145</v>
      </c>
      <c r="E691">
        <f>MIN(VLOOKUP(C690+0.01,Gearing!$A$2:$G$7,2,TRUE)+1,5)</f>
        <v>5</v>
      </c>
      <c r="F691">
        <f>Misc!$B$4*Misc!$B$5/Misc!$B$2*VLOOKUP(E691,Gearing!$B$2:$G$7,5,FALSE)</f>
        <v>8966220.9668758679</v>
      </c>
      <c r="G691">
        <f t="shared" si="93"/>
        <v>16.283833705962007</v>
      </c>
      <c r="H691">
        <f t="shared" si="94"/>
        <v>341.46341463414501</v>
      </c>
      <c r="I691">
        <f t="shared" si="101"/>
        <v>0.29700000000000004</v>
      </c>
      <c r="J691">
        <f t="shared" si="96"/>
        <v>-9299.2290255731223</v>
      </c>
      <c r="K691">
        <f t="shared" si="97"/>
        <v>37705565.834645934</v>
      </c>
      <c r="L691">
        <f t="shared" si="98"/>
        <v>26693.7545726233</v>
      </c>
      <c r="M691">
        <f>2*$P$1*VLOOKUP(E690,Gearing!$B$3:$D$7,3)+B689</f>
        <v>26206.290071687723</v>
      </c>
      <c r="N691">
        <f>2*B690-B689+Misc!$B$6*$P$1^2</f>
        <v>26352.429754608605</v>
      </c>
    </row>
    <row r="692" spans="1:14" x14ac:dyDescent="0.25">
      <c r="A692">
        <f t="shared" si="95"/>
        <v>172.25</v>
      </c>
      <c r="B692">
        <f>MIN((-J691+SQRT(J691^2-4*I691*K691))/2/I691,2*$P$1*VLOOKUP(E691,Gearing!$B$3:$D$7,3,TRUE)+B690)</f>
        <v>26317.450208117676</v>
      </c>
      <c r="C692">
        <f t="shared" si="99"/>
        <v>152.64780487804819</v>
      </c>
      <c r="D692">
        <f t="shared" si="100"/>
        <v>-2335.9419267341145</v>
      </c>
      <c r="E692">
        <f>MIN(VLOOKUP(C691+0.01,Gearing!$A$2:$G$7,2,TRUE)+1,5)</f>
        <v>5</v>
      </c>
      <c r="F692">
        <f>Misc!$B$4*Misc!$B$5/Misc!$B$2*VLOOKUP(E692,Gearing!$B$2:$G$7,5,FALSE)</f>
        <v>8966220.9668758679</v>
      </c>
      <c r="G692">
        <f t="shared" si="93"/>
        <v>16.352905412464754</v>
      </c>
      <c r="H692">
        <f t="shared" si="94"/>
        <v>341.46341463414501</v>
      </c>
      <c r="I692">
        <f t="shared" si="101"/>
        <v>0.29700000000000004</v>
      </c>
      <c r="J692">
        <f t="shared" si="96"/>
        <v>-9278.53630258251</v>
      </c>
      <c r="K692">
        <f t="shared" si="97"/>
        <v>35545925.790232785</v>
      </c>
      <c r="L692">
        <f t="shared" si="98"/>
        <v>26524.151759095686</v>
      </c>
      <c r="M692">
        <f>2*$P$1*VLOOKUP(E691,Gearing!$B$3:$D$7,3)+B690</f>
        <v>26317.450208117676</v>
      </c>
      <c r="N692">
        <f>2*B691-B690+Misc!$B$6*$P$1^2</f>
        <v>26171.597150196794</v>
      </c>
    </row>
    <row r="693" spans="1:14" x14ac:dyDescent="0.25">
      <c r="A693">
        <f t="shared" si="95"/>
        <v>172.5</v>
      </c>
      <c r="B693">
        <f>MIN((-J692+SQRT(J692^2-4*I692*K692))/2/I692,2*$P$1*VLOOKUP(E692,Gearing!$B$3:$D$7,3,TRUE)+B691)</f>
        <v>26282.613974126747</v>
      </c>
      <c r="C693">
        <f t="shared" si="99"/>
        <v>152.64780487804819</v>
      </c>
      <c r="D693">
        <f t="shared" si="100"/>
        <v>2335.9419267341145</v>
      </c>
      <c r="E693">
        <f>MIN(VLOOKUP(C692+0.01,Gearing!$A$2:$G$7,2,TRUE)+1,5)</f>
        <v>5</v>
      </c>
      <c r="F693">
        <f>Misc!$B$4*Misc!$B$5/Misc!$B$2*VLOOKUP(E693,Gearing!$B$2:$G$7,5,FALSE)</f>
        <v>8966220.9668758679</v>
      </c>
      <c r="G693">
        <f t="shared" si="93"/>
        <v>16.331259180216751</v>
      </c>
      <c r="H693">
        <f t="shared" si="94"/>
        <v>341.46341463414501</v>
      </c>
      <c r="I693">
        <f t="shared" si="101"/>
        <v>0.29700000000000004</v>
      </c>
      <c r="J693">
        <f t="shared" si="96"/>
        <v>-9344.5654236219016</v>
      </c>
      <c r="K693">
        <f t="shared" si="97"/>
        <v>38417049.408962704</v>
      </c>
      <c r="L693">
        <f t="shared" si="98"/>
        <v>26770.078475062328</v>
      </c>
      <c r="M693">
        <f>2*$P$1*VLOOKUP(E692,Gearing!$B$3:$D$7,3)+B691</f>
        <v>26282.613974126747</v>
      </c>
      <c r="N693">
        <f>2*B692-B691+Misc!$B$6*$P$1^2</f>
        <v>26428.75365704763</v>
      </c>
    </row>
    <row r="694" spans="1:14" x14ac:dyDescent="0.25">
      <c r="A694">
        <f t="shared" si="95"/>
        <v>172.75</v>
      </c>
      <c r="B694">
        <f>MIN((-J693+SQRT(J693^2-4*I693*K693))/2/I693,2*$P$1*VLOOKUP(E693,Gearing!$B$3:$D$7,3,TRUE)+B692)</f>
        <v>26393.7741105567</v>
      </c>
      <c r="C694">
        <f t="shared" si="99"/>
        <v>152.64780487804819</v>
      </c>
      <c r="D694">
        <f t="shared" si="100"/>
        <v>-2335.9419267341145</v>
      </c>
      <c r="E694">
        <f>MIN(VLOOKUP(C693+0.01,Gearing!$A$2:$G$7,2,TRUE)+1,5)</f>
        <v>5</v>
      </c>
      <c r="F694">
        <f>Misc!$B$4*Misc!$B$5/Misc!$B$2*VLOOKUP(E694,Gearing!$B$2:$G$7,5,FALSE)</f>
        <v>8966220.9668758679</v>
      </c>
      <c r="G694">
        <f t="shared" si="93"/>
        <v>16.400330886719495</v>
      </c>
      <c r="H694">
        <f t="shared" si="94"/>
        <v>341.46341463414501</v>
      </c>
      <c r="I694">
        <f t="shared" si="101"/>
        <v>0.29700000000000004</v>
      </c>
      <c r="J694">
        <f t="shared" si="96"/>
        <v>-9323.8727006312893</v>
      </c>
      <c r="K694">
        <f t="shared" si="97"/>
        <v>36255830.015178837</v>
      </c>
      <c r="L694">
        <f t="shared" si="98"/>
        <v>26600.475661534711</v>
      </c>
      <c r="M694">
        <f>2*$P$1*VLOOKUP(E693,Gearing!$B$3:$D$7,3)+B692</f>
        <v>26393.7741105567</v>
      </c>
      <c r="N694">
        <f>2*B693-B692+Misc!$B$6*$P$1^2</f>
        <v>26247.921052635818</v>
      </c>
    </row>
    <row r="695" spans="1:14" x14ac:dyDescent="0.25">
      <c r="A695">
        <f t="shared" si="95"/>
        <v>173</v>
      </c>
      <c r="B695">
        <f>MIN((-J694+SQRT(J694^2-4*I694*K694))/2/I694,2*$P$1*VLOOKUP(E694,Gearing!$B$3:$D$7,3,TRUE)+B693)</f>
        <v>26358.937876565771</v>
      </c>
      <c r="C695">
        <f t="shared" si="99"/>
        <v>152.64780487804819</v>
      </c>
      <c r="D695">
        <f t="shared" si="100"/>
        <v>2335.9419267341145</v>
      </c>
      <c r="E695">
        <f>MIN(VLOOKUP(C694+0.01,Gearing!$A$2:$G$7,2,TRUE)+1,5)</f>
        <v>5</v>
      </c>
      <c r="F695">
        <f>Misc!$B$4*Misc!$B$5/Misc!$B$2*VLOOKUP(E695,Gearing!$B$2:$G$7,5,FALSE)</f>
        <v>8966220.9668758679</v>
      </c>
      <c r="G695">
        <f t="shared" si="93"/>
        <v>16.378684654471495</v>
      </c>
      <c r="H695">
        <f t="shared" si="94"/>
        <v>341.46341463414501</v>
      </c>
      <c r="I695">
        <f t="shared" si="101"/>
        <v>0.29700000000000004</v>
      </c>
      <c r="J695">
        <f t="shared" si="96"/>
        <v>-9389.9018216706827</v>
      </c>
      <c r="K695">
        <f t="shared" si="97"/>
        <v>39131993.234101124</v>
      </c>
      <c r="L695">
        <f t="shared" si="98"/>
        <v>26846.402377501348</v>
      </c>
      <c r="M695">
        <f>2*$P$1*VLOOKUP(E694,Gearing!$B$3:$D$7,3)+B693</f>
        <v>26358.937876565771</v>
      </c>
      <c r="N695">
        <f>2*B694-B693+Misc!$B$6*$P$1^2</f>
        <v>26505.077559486654</v>
      </c>
    </row>
    <row r="696" spans="1:14" x14ac:dyDescent="0.25">
      <c r="A696">
        <f t="shared" si="95"/>
        <v>173.25</v>
      </c>
      <c r="B696">
        <f>MIN((-J695+SQRT(J695^2-4*I695*K695))/2/I695,2*$P$1*VLOOKUP(E695,Gearing!$B$3:$D$7,3,TRUE)+B694)</f>
        <v>26470.098012995724</v>
      </c>
      <c r="C696">
        <f t="shared" si="99"/>
        <v>152.64780487804819</v>
      </c>
      <c r="D696">
        <f t="shared" si="100"/>
        <v>-2335.9419267341145</v>
      </c>
      <c r="E696">
        <f>MIN(VLOOKUP(C695+0.01,Gearing!$A$2:$G$7,2,TRUE)+1,5)</f>
        <v>5</v>
      </c>
      <c r="F696">
        <f>Misc!$B$4*Misc!$B$5/Misc!$B$2*VLOOKUP(E696,Gearing!$B$2:$G$7,5,FALSE)</f>
        <v>8966220.9668758679</v>
      </c>
      <c r="G696">
        <f t="shared" si="93"/>
        <v>16.447756360974239</v>
      </c>
      <c r="H696">
        <f t="shared" si="94"/>
        <v>341.46341463414501</v>
      </c>
      <c r="I696">
        <f t="shared" si="101"/>
        <v>0.29700000000000004</v>
      </c>
      <c r="J696">
        <f t="shared" si="96"/>
        <v>-9369.2090986800704</v>
      </c>
      <c r="K696">
        <f t="shared" si="97"/>
        <v>36969194.490946539</v>
      </c>
      <c r="L696">
        <f t="shared" si="98"/>
        <v>26676.799563973738</v>
      </c>
      <c r="M696">
        <f>2*$P$1*VLOOKUP(E695,Gearing!$B$3:$D$7,3)+B694</f>
        <v>26470.098012995724</v>
      </c>
      <c r="N696">
        <f>2*B695-B694+Misc!$B$6*$P$1^2</f>
        <v>26324.244955074842</v>
      </c>
    </row>
    <row r="697" spans="1:14" x14ac:dyDescent="0.25">
      <c r="A697">
        <f t="shared" si="95"/>
        <v>173.5</v>
      </c>
      <c r="B697">
        <f>MIN((-J696+SQRT(J696^2-4*I696*K696))/2/I696,2*$P$1*VLOOKUP(E696,Gearing!$B$3:$D$7,3,TRUE)+B695)</f>
        <v>26435.261779004795</v>
      </c>
      <c r="C697">
        <f t="shared" si="99"/>
        <v>152.64780487804819</v>
      </c>
      <c r="D697">
        <f t="shared" si="100"/>
        <v>2335.9419267341145</v>
      </c>
      <c r="E697">
        <f>MIN(VLOOKUP(C696+0.01,Gearing!$A$2:$G$7,2,TRUE)+1,5)</f>
        <v>5</v>
      </c>
      <c r="F697">
        <f>Misc!$B$4*Misc!$B$5/Misc!$B$2*VLOOKUP(E697,Gearing!$B$2:$G$7,5,FALSE)</f>
        <v>8966220.9668758679</v>
      </c>
      <c r="G697">
        <f t="shared" si="93"/>
        <v>16.426110128726236</v>
      </c>
      <c r="H697">
        <f t="shared" si="94"/>
        <v>341.46341463414501</v>
      </c>
      <c r="I697">
        <f t="shared" si="101"/>
        <v>0.29700000000000004</v>
      </c>
      <c r="J697">
        <f t="shared" si="96"/>
        <v>-9435.238219719462</v>
      </c>
      <c r="K697">
        <f t="shared" si="97"/>
        <v>39850397.310061105</v>
      </c>
      <c r="L697">
        <f t="shared" si="98"/>
        <v>26922.726279940372</v>
      </c>
      <c r="M697">
        <f>2*$P$1*VLOOKUP(E696,Gearing!$B$3:$D$7,3)+B695</f>
        <v>26435.261779004795</v>
      </c>
      <c r="N697">
        <f>2*B696-B695+Misc!$B$6*$P$1^2</f>
        <v>26581.401461925678</v>
      </c>
    </row>
    <row r="698" spans="1:14" x14ac:dyDescent="0.25">
      <c r="A698">
        <f t="shared" si="95"/>
        <v>173.75</v>
      </c>
      <c r="B698">
        <f>MIN((-J697+SQRT(J697^2-4*I697*K697))/2/I697,2*$P$1*VLOOKUP(E697,Gearing!$B$3:$D$7,3,TRUE)+B696)</f>
        <v>26546.421915434748</v>
      </c>
      <c r="C698">
        <f t="shared" si="99"/>
        <v>152.64780487804819</v>
      </c>
      <c r="D698">
        <f t="shared" si="100"/>
        <v>-2335.9419267341145</v>
      </c>
      <c r="E698">
        <f>MIN(VLOOKUP(C697+0.01,Gearing!$A$2:$G$7,2,TRUE)+1,5)</f>
        <v>5</v>
      </c>
      <c r="F698">
        <f>Misc!$B$4*Misc!$B$5/Misc!$B$2*VLOOKUP(E698,Gearing!$B$2:$G$7,5,FALSE)</f>
        <v>8966220.9668758679</v>
      </c>
      <c r="G698">
        <f t="shared" si="93"/>
        <v>16.49518183522898</v>
      </c>
      <c r="H698">
        <f t="shared" si="94"/>
        <v>341.46341463414501</v>
      </c>
      <c r="I698">
        <f t="shared" si="101"/>
        <v>0.29700000000000004</v>
      </c>
      <c r="J698">
        <f t="shared" si="96"/>
        <v>-9414.5454967288497</v>
      </c>
      <c r="K698">
        <f t="shared" si="97"/>
        <v>37686019.217535801</v>
      </c>
      <c r="L698">
        <f t="shared" si="98"/>
        <v>26753.123466412762</v>
      </c>
      <c r="M698">
        <f>2*$P$1*VLOOKUP(E697,Gearing!$B$3:$D$7,3)+B696</f>
        <v>26546.421915434748</v>
      </c>
      <c r="N698">
        <f>2*B697-B696+Misc!$B$6*$P$1^2</f>
        <v>26400.568857513867</v>
      </c>
    </row>
    <row r="699" spans="1:14" x14ac:dyDescent="0.25">
      <c r="A699">
        <f t="shared" si="95"/>
        <v>174</v>
      </c>
      <c r="B699">
        <f>MIN((-J698+SQRT(J698^2-4*I698*K698))/2/I698,2*$P$1*VLOOKUP(E698,Gearing!$B$3:$D$7,3,TRUE)+B697)</f>
        <v>26511.585681443819</v>
      </c>
      <c r="C699">
        <f t="shared" si="99"/>
        <v>152.64780487804819</v>
      </c>
      <c r="D699">
        <f t="shared" si="100"/>
        <v>2335.9419267341145</v>
      </c>
      <c r="E699">
        <f>MIN(VLOOKUP(C698+0.01,Gearing!$A$2:$G$7,2,TRUE)+1,5)</f>
        <v>5</v>
      </c>
      <c r="F699">
        <f>Misc!$B$4*Misc!$B$5/Misc!$B$2*VLOOKUP(E699,Gearing!$B$2:$G$7,5,FALSE)</f>
        <v>8966220.9668758679</v>
      </c>
      <c r="G699">
        <f t="shared" si="93"/>
        <v>16.473535602980977</v>
      </c>
      <c r="H699">
        <f t="shared" si="94"/>
        <v>341.46341463414501</v>
      </c>
      <c r="I699">
        <f t="shared" si="101"/>
        <v>0.29700000000000004</v>
      </c>
      <c r="J699">
        <f t="shared" si="96"/>
        <v>-9480.5746177682431</v>
      </c>
      <c r="K699">
        <f t="shared" si="97"/>
        <v>40572261.636842765</v>
      </c>
      <c r="L699">
        <f t="shared" si="98"/>
        <v>26999.050182379393</v>
      </c>
      <c r="M699">
        <f>2*$P$1*VLOOKUP(E698,Gearing!$B$3:$D$7,3)+B697</f>
        <v>26511.585681443819</v>
      </c>
      <c r="N699">
        <f>2*B698-B697+Misc!$B$6*$P$1^2</f>
        <v>26657.725364364702</v>
      </c>
    </row>
    <row r="700" spans="1:14" x14ac:dyDescent="0.25">
      <c r="A700">
        <f t="shared" si="95"/>
        <v>174.25</v>
      </c>
      <c r="B700">
        <f>MIN((-J699+SQRT(J699^2-4*I699*K699))/2/I699,2*$P$1*VLOOKUP(E699,Gearing!$B$3:$D$7,3,TRUE)+B698)</f>
        <v>26622.745817873772</v>
      </c>
      <c r="C700">
        <f t="shared" si="99"/>
        <v>152.64780487804819</v>
      </c>
      <c r="D700">
        <f t="shared" si="100"/>
        <v>-2335.9419267341145</v>
      </c>
      <c r="E700">
        <f>MIN(VLOOKUP(C699+0.01,Gearing!$A$2:$G$7,2,TRUE)+1,5)</f>
        <v>5</v>
      </c>
      <c r="F700">
        <f>Misc!$B$4*Misc!$B$5/Misc!$B$2*VLOOKUP(E700,Gearing!$B$2:$G$7,5,FALSE)</f>
        <v>8966220.9668758679</v>
      </c>
      <c r="G700">
        <f t="shared" si="93"/>
        <v>16.542607309483721</v>
      </c>
      <c r="H700">
        <f t="shared" si="94"/>
        <v>341.46341463414501</v>
      </c>
      <c r="I700">
        <f t="shared" si="101"/>
        <v>0.29700000000000004</v>
      </c>
      <c r="J700">
        <f t="shared" si="96"/>
        <v>-9459.8818947776308</v>
      </c>
      <c r="K700">
        <f t="shared" si="97"/>
        <v>38406304.194946684</v>
      </c>
      <c r="L700">
        <f t="shared" si="98"/>
        <v>26829.447368851783</v>
      </c>
      <c r="M700">
        <f>2*$P$1*VLOOKUP(E699,Gearing!$B$3:$D$7,3)+B698</f>
        <v>26622.745817873772</v>
      </c>
      <c r="N700">
        <f>2*B699-B698+Misc!$B$6*$P$1^2</f>
        <v>26476.892759952891</v>
      </c>
    </row>
    <row r="701" spans="1:14" x14ac:dyDescent="0.25">
      <c r="A701">
        <f t="shared" si="95"/>
        <v>174.5</v>
      </c>
      <c r="B701">
        <f>MIN((-J700+SQRT(J700^2-4*I700*K700))/2/I700,2*$P$1*VLOOKUP(E700,Gearing!$B$3:$D$7,3,TRUE)+B699)</f>
        <v>26587.909583882843</v>
      </c>
      <c r="C701">
        <f t="shared" si="99"/>
        <v>-53245.491635747545</v>
      </c>
      <c r="D701">
        <f t="shared" si="100"/>
        <v>-424849.17359827063</v>
      </c>
      <c r="E701">
        <f>MIN(VLOOKUP(C700+0.01,Gearing!$A$2:$G$7,2,TRUE)+1,5)</f>
        <v>5</v>
      </c>
      <c r="F701">
        <f>Misc!$B$4*Misc!$B$5/Misc!$B$2*VLOOKUP(E701,Gearing!$B$2:$G$7,5,FALSE)</f>
        <v>8966220.9668758679</v>
      </c>
      <c r="G701">
        <f t="shared" si="93"/>
        <v>16.520961077235722</v>
      </c>
      <c r="H701">
        <f t="shared" si="94"/>
        <v>-119106.77262828281</v>
      </c>
      <c r="I701">
        <f t="shared" si="101"/>
        <v>0.29700000000000004</v>
      </c>
      <c r="J701">
        <f t="shared" si="96"/>
        <v>-9525.9110158170224</v>
      </c>
      <c r="K701">
        <f t="shared" si="97"/>
        <v>41297586.214445986</v>
      </c>
      <c r="L701">
        <f t="shared" si="98"/>
        <v>27075.374084818424</v>
      </c>
      <c r="M701">
        <f>2*$P$1*VLOOKUP(E700,Gearing!$B$3:$D$7,3)+B699</f>
        <v>26587.909583882843</v>
      </c>
      <c r="N701">
        <f>2*B700-B699+Misc!$B$6*$P$1^2</f>
        <v>26734.049266803726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E701"/>
  <sheetViews>
    <sheetView tabSelected="1" workbookViewId="0">
      <pane ySplit="2" topLeftCell="A3" activePane="bottomLeft" state="frozen"/>
      <selection pane="bottomLeft" activeCell="P13" sqref="P13"/>
    </sheetView>
  </sheetViews>
  <sheetFormatPr defaultColWidth="8.85546875" defaultRowHeight="15" x14ac:dyDescent="0.25"/>
  <cols>
    <col min="12" max="12" width="12.28515625" bestFit="1" customWidth="1"/>
    <col min="13" max="13" width="12" bestFit="1" customWidth="1"/>
    <col min="14" max="14" width="9.5703125" bestFit="1" customWidth="1"/>
    <col min="15" max="23" width="9.5703125" customWidth="1"/>
  </cols>
  <sheetData>
    <row r="1" spans="1:31" x14ac:dyDescent="0.25">
      <c r="B1" t="s">
        <v>34</v>
      </c>
      <c r="C1" t="s">
        <v>19</v>
      </c>
      <c r="D1" t="s">
        <v>50</v>
      </c>
      <c r="G1" t="s">
        <v>51</v>
      </c>
      <c r="H1" t="s">
        <v>11</v>
      </c>
      <c r="O1">
        <f>SUM(O3:O701)</f>
        <v>96</v>
      </c>
      <c r="P1">
        <f>SUM(P3:P701)</f>
        <v>50</v>
      </c>
      <c r="Q1">
        <f>SUM(Q3:Q701)</f>
        <v>65</v>
      </c>
      <c r="R1">
        <f>SUM(R3:R701)</f>
        <v>185</v>
      </c>
      <c r="S1">
        <f>SUM(S3:S701)</f>
        <v>0</v>
      </c>
      <c r="T1" t="s">
        <v>38</v>
      </c>
      <c r="U1" t="s">
        <v>38</v>
      </c>
      <c r="V1" t="s">
        <v>43</v>
      </c>
      <c r="X1" s="7" t="s">
        <v>46</v>
      </c>
      <c r="Y1">
        <v>0.25</v>
      </c>
      <c r="Z1" s="6" t="s">
        <v>47</v>
      </c>
    </row>
    <row r="2" spans="1:31" x14ac:dyDescent="0.25">
      <c r="A2" t="s">
        <v>45</v>
      </c>
      <c r="B2" t="s">
        <v>31</v>
      </c>
      <c r="C2" t="s">
        <v>32</v>
      </c>
      <c r="D2" t="s">
        <v>33</v>
      </c>
      <c r="E2" t="s">
        <v>37</v>
      </c>
      <c r="F2" t="s">
        <v>44</v>
      </c>
      <c r="G2" t="s">
        <v>31</v>
      </c>
      <c r="H2" t="s">
        <v>32</v>
      </c>
      <c r="I2" s="7" t="s">
        <v>52</v>
      </c>
      <c r="J2" s="7" t="s">
        <v>53</v>
      </c>
      <c r="K2" s="7" t="s">
        <v>54</v>
      </c>
      <c r="L2" s="7" t="s">
        <v>62</v>
      </c>
      <c r="M2" s="7" t="s">
        <v>60</v>
      </c>
      <c r="N2" s="7" t="s">
        <v>61</v>
      </c>
      <c r="O2" s="7" t="s">
        <v>66</v>
      </c>
      <c r="P2" s="7" t="s">
        <v>67</v>
      </c>
      <c r="Q2" s="7" t="s">
        <v>68</v>
      </c>
      <c r="R2" s="7" t="s">
        <v>69</v>
      </c>
      <c r="S2" s="7" t="s">
        <v>70</v>
      </c>
      <c r="T2" s="7" t="s">
        <v>77</v>
      </c>
      <c r="U2" s="7" t="s">
        <v>76</v>
      </c>
      <c r="V2" s="7" t="s">
        <v>78</v>
      </c>
      <c r="W2" s="7"/>
      <c r="X2" t="s">
        <v>34</v>
      </c>
      <c r="Y2">
        <f>Misc!B8</f>
        <v>1572</v>
      </c>
    </row>
    <row r="3" spans="1:31" x14ac:dyDescent="0.25">
      <c r="A3">
        <v>0</v>
      </c>
      <c r="B3">
        <v>0</v>
      </c>
      <c r="C3">
        <v>0</v>
      </c>
      <c r="D3">
        <f>MIN(F3/$Y$2,Misc!$B$6)</f>
        <v>2.2930000000000001</v>
      </c>
      <c r="E3">
        <f>MIN(VLOOKUP(C3,Gearing!$A$2:$G$7,2,TRUE)+1,5)</f>
        <v>1</v>
      </c>
      <c r="F3">
        <f>Misc!$B$4*Misc!$B$5/Misc!$B$2*VLOOKUP(E3,Gearing!$B$2:$G$7,6,FALSE)</f>
        <v>8517.554749642597</v>
      </c>
      <c r="G3">
        <f t="shared" ref="G3:G66" si="0">CONVERT(B3,$B$1,$G$1)</f>
        <v>0</v>
      </c>
      <c r="H3">
        <f t="shared" ref="H3:H66" si="1">CONVERT(C3,$C$1,$H$1)</f>
        <v>0</v>
      </c>
      <c r="O3">
        <f>IF(AND(E3=1,G3&lt;=5),1,0)</f>
        <v>1</v>
      </c>
      <c r="P3">
        <f>IF(AND(E3=2,G3&lt;=5),1,0)</f>
        <v>0</v>
      </c>
      <c r="Q3">
        <f>IF(AND(E3=3,G3&lt;=5),1,0)</f>
        <v>0</v>
      </c>
      <c r="R3">
        <f>IF(AND(E3=4,G3&lt;=5),1,0)</f>
        <v>0</v>
      </c>
      <c r="S3">
        <f>IF(AND(E3=5,G3&lt;=5),1,0)</f>
        <v>0</v>
      </c>
      <c r="T3">
        <f>C3/Misc!$B$2*60/2/PI()</f>
        <v>0</v>
      </c>
      <c r="U3">
        <f>C3/Misc!$B$2*60/2/PI()*VLOOKUP(E3,Gearing!$B$2:$G$7,5,FALSE)</f>
        <v>0</v>
      </c>
      <c r="X3" t="s">
        <v>35</v>
      </c>
      <c r="Y3">
        <f>Misc!B9</f>
        <v>0.29700000000000004</v>
      </c>
    </row>
    <row r="4" spans="1:31" x14ac:dyDescent="0.25">
      <c r="A4">
        <f t="shared" ref="A4:A67" si="2">A3+$Y$1</f>
        <v>0.25</v>
      </c>
      <c r="B4">
        <f>0.5*D3*A4^2</f>
        <v>7.1656250000000005E-2</v>
      </c>
      <c r="C4">
        <f>C3+D3*A4</f>
        <v>0.57325000000000004</v>
      </c>
      <c r="D4">
        <f>(C4-C3)/$Y$1</f>
        <v>2.2930000000000001</v>
      </c>
      <c r="E4">
        <f>MIN(VLOOKUP(C3,Gearing!$A$2:$G$7,2,TRUE)+1,5)</f>
        <v>1</v>
      </c>
      <c r="F4">
        <f>Misc!$B$4*Misc!$B$5/Misc!$B$2*VLOOKUP(E4,Gearing!$B$2:$G$7,6,FALSE)</f>
        <v>8517.554749642597</v>
      </c>
      <c r="G4">
        <f t="shared" si="0"/>
        <v>4.4525129493756462E-5</v>
      </c>
      <c r="H4">
        <f t="shared" si="1"/>
        <v>1.2823237294201861</v>
      </c>
      <c r="I4">
        <f t="shared" ref="I4:I67" si="3">$Y$3</f>
        <v>0.29700000000000004</v>
      </c>
      <c r="J4">
        <f t="shared" ref="J4:J67" si="4">(4*$Y$2-2*$Y$3*B3)</f>
        <v>6288</v>
      </c>
      <c r="K4">
        <f t="shared" ref="K4:K67" si="5">4*$Y$2*(B3-2*B4)+$Y$3*B3*B3-4*F4*$Y$1*$Y$1</f>
        <v>-3030.5376874106496</v>
      </c>
      <c r="O4">
        <f t="shared" ref="O4:O67" si="6">IF(AND(E4=1,G4&lt;=5),1,0)</f>
        <v>1</v>
      </c>
      <c r="P4">
        <f t="shared" ref="P4:P67" si="7">IF(AND(E4=2,G4&lt;=5),1,0)</f>
        <v>0</v>
      </c>
      <c r="Q4">
        <f t="shared" ref="Q4:Q67" si="8">IF(AND(E4=3,G4&lt;=5),1,0)</f>
        <v>0</v>
      </c>
      <c r="R4">
        <f t="shared" ref="R4:R67" si="9">IF(AND(E4=4,G4&lt;=5),1,0)</f>
        <v>0</v>
      </c>
      <c r="S4">
        <f t="shared" ref="S4:S67" si="10">IF(AND(E4=5,G4&lt;=5),1,0)</f>
        <v>0</v>
      </c>
      <c r="T4">
        <f>C4/Misc!$B$2*60/2/PI()</f>
        <v>18.247114225485806</v>
      </c>
      <c r="U4">
        <f>C4/Misc!$B$2*60/2/PI()*VLOOKUP(E4,Gearing!$B$2:$G$7,6,FALSE)</f>
        <v>86.330497382968204</v>
      </c>
      <c r="V4">
        <f ca="1">FORECAST(U4,OFFSET(Engine!$E$3:$E$26,MATCH(U4,Engine!$A$3:$A$26,1)-1,0,2),OFFSET(Engine!$A$3:$A$26,MATCH(U4,Engine!$A$3:$A$26,1)-1,0,2))</f>
        <v>30.211061373726753</v>
      </c>
    </row>
    <row r="5" spans="1:31" x14ac:dyDescent="0.25">
      <c r="A5">
        <f t="shared" si="2"/>
        <v>0.5</v>
      </c>
      <c r="B5">
        <f>MIN(L5:N5)</f>
        <v>0.28662500000000002</v>
      </c>
      <c r="C5">
        <f t="shared" ref="C5:C68" si="11">(B6-B4)/2/$Y$1</f>
        <v>1.1465000000000001</v>
      </c>
      <c r="D5">
        <f t="shared" ref="D5:D68" si="12">(B6-2*B5+B4)/$Y$1^2</f>
        <v>2.2929999999999997</v>
      </c>
      <c r="E5">
        <f>MIN(VLOOKUP(C4+0.01,Gearing!$A$2:$G$7,2,TRUE)+1,5)</f>
        <v>1</v>
      </c>
      <c r="F5">
        <f>Misc!$B$4*Misc!$B$5/Misc!$B$2*VLOOKUP(E5,Gearing!$B$2:$G$7,6,FALSE)</f>
        <v>8517.554749642597</v>
      </c>
      <c r="G5">
        <f t="shared" si="0"/>
        <v>1.7810051797502585E-4</v>
      </c>
      <c r="H5">
        <f t="shared" si="1"/>
        <v>2.5646474588403723</v>
      </c>
      <c r="I5">
        <f t="shared" si="3"/>
        <v>0.29700000000000004</v>
      </c>
      <c r="J5">
        <f t="shared" si="4"/>
        <v>6287.9574361875002</v>
      </c>
      <c r="K5">
        <f t="shared" si="5"/>
        <v>-5283.4086624290549</v>
      </c>
      <c r="L5">
        <f>(-J4+SQRT(J4^2-4*I4*K4))/2/I4</f>
        <v>0.48194476828798644</v>
      </c>
      <c r="M5">
        <f>2*$Y$1*VLOOKUP(E4,Gearing!$B$3:$D$7,3)+B3</f>
        <v>27.191535102439023</v>
      </c>
      <c r="N5">
        <f>2*B4-B3+Misc!$B$6*$Y$1^2</f>
        <v>0.28662500000000002</v>
      </c>
      <c r="O5">
        <f t="shared" si="6"/>
        <v>1</v>
      </c>
      <c r="P5">
        <f t="shared" si="7"/>
        <v>0</v>
      </c>
      <c r="Q5">
        <f t="shared" si="8"/>
        <v>0</v>
      </c>
      <c r="R5">
        <f t="shared" si="9"/>
        <v>0</v>
      </c>
      <c r="S5">
        <f t="shared" si="10"/>
        <v>0</v>
      </c>
      <c r="T5">
        <f>C5/Misc!$B$2*60/2/PI()</f>
        <v>36.494228450971612</v>
      </c>
      <c r="U5">
        <f>C5/Misc!$B$2*60/2/PI()*VLOOKUP(E5,Gearing!$B$2:$G$7,6,FALSE)</f>
        <v>172.66099476593641</v>
      </c>
      <c r="V5">
        <f ca="1">FORECAST(U5,OFFSET(Engine!$E$3:$E$26,MATCH(U5,Engine!$A$3:$A$26,1)-1,0,2),OFFSET(Engine!$A$3:$A$26,MATCH(U5,Engine!$A$3:$A$26,1)-1,0,2))</f>
        <v>60.422122747453507</v>
      </c>
      <c r="X5" t="s">
        <v>37</v>
      </c>
      <c r="Y5" t="s">
        <v>58</v>
      </c>
      <c r="Z5" t="s">
        <v>56</v>
      </c>
      <c r="AA5" t="s">
        <v>57</v>
      </c>
    </row>
    <row r="6" spans="1:31" x14ac:dyDescent="0.25">
      <c r="A6">
        <f t="shared" si="2"/>
        <v>0.75</v>
      </c>
      <c r="B6">
        <f t="shared" ref="B6:B69" si="13">MIN(L6:N6)</f>
        <v>0.64490625000000001</v>
      </c>
      <c r="C6">
        <f t="shared" si="11"/>
        <v>1.7197500000000001</v>
      </c>
      <c r="D6">
        <f t="shared" si="12"/>
        <v>2.293000000000001</v>
      </c>
      <c r="E6">
        <f>MIN(VLOOKUP(C5+0.01,Gearing!$A$2:$G$7,2,TRUE)+1,5)</f>
        <v>1</v>
      </c>
      <c r="F6">
        <f>Misc!$B$4*Misc!$B$5/Misc!$B$2*VLOOKUP(E6,Gearing!$B$2:$G$7,6,FALSE)</f>
        <v>8517.554749642597</v>
      </c>
      <c r="G6">
        <f t="shared" si="0"/>
        <v>4.0072616544380813E-4</v>
      </c>
      <c r="H6">
        <f t="shared" si="1"/>
        <v>3.8469711882605586</v>
      </c>
      <c r="I6">
        <f t="shared" si="3"/>
        <v>0.29700000000000004</v>
      </c>
      <c r="J6">
        <f t="shared" si="4"/>
        <v>6287.8297447499999</v>
      </c>
      <c r="K6">
        <f t="shared" si="5"/>
        <v>-8437.4072877051331</v>
      </c>
      <c r="L6">
        <f t="shared" ref="L6:L69" si="14">(-J5+SQRT(J5^2-4*I5*K5))/2/I5</f>
        <v>0.8402090899164818</v>
      </c>
      <c r="M6">
        <f>2*$Y$1*VLOOKUP(E5,Gearing!$B$3:$D$7,3)+B4</f>
        <v>27.263191352439023</v>
      </c>
      <c r="N6">
        <f>2*B5-B4+Misc!$B$6*$Y$1^2</f>
        <v>0.64490625000000001</v>
      </c>
      <c r="O6">
        <f t="shared" si="6"/>
        <v>1</v>
      </c>
      <c r="P6">
        <f t="shared" si="7"/>
        <v>0</v>
      </c>
      <c r="Q6">
        <f t="shared" si="8"/>
        <v>0</v>
      </c>
      <c r="R6">
        <f t="shared" si="9"/>
        <v>0</v>
      </c>
      <c r="S6">
        <f t="shared" si="10"/>
        <v>0</v>
      </c>
      <c r="T6">
        <f>C6/Misc!$B$2*60/2/PI()</f>
        <v>54.741342676457407</v>
      </c>
      <c r="U6">
        <f>C6/Misc!$B$2*60/2/PI()*VLOOKUP(E6,Gearing!$B$2:$G$7,6,FALSE)</f>
        <v>258.99149214890457</v>
      </c>
      <c r="V6">
        <f ca="1">FORECAST(U6,OFFSET(Engine!$E$3:$E$26,MATCH(U6,Engine!$A$3:$A$26,1)-1,0,2),OFFSET(Engine!$A$3:$A$26,MATCH(U6,Engine!$A$3:$A$26,1)-1,0,2))</f>
        <v>90.633184121180236</v>
      </c>
      <c r="X6">
        <v>1</v>
      </c>
      <c r="Y6" s="3">
        <v>121.8</v>
      </c>
      <c r="Z6" s="3">
        <v>8190</v>
      </c>
      <c r="AA6">
        <f>Gearing!$I3</f>
        <v>121.65146341463414</v>
      </c>
      <c r="AB6">
        <f>Gearing!G3</f>
        <v>4.7311863298575787</v>
      </c>
      <c r="AC6">
        <v>5</v>
      </c>
      <c r="AE6">
        <v>2.4700000000000002</v>
      </c>
    </row>
    <row r="7" spans="1:31" x14ac:dyDescent="0.25">
      <c r="A7">
        <f t="shared" si="2"/>
        <v>1</v>
      </c>
      <c r="B7">
        <f t="shared" si="13"/>
        <v>1.1465000000000001</v>
      </c>
      <c r="C7">
        <f t="shared" si="11"/>
        <v>2.2930000000000001</v>
      </c>
      <c r="D7">
        <f t="shared" si="12"/>
        <v>2.2929999999999993</v>
      </c>
      <c r="E7">
        <f>MIN(VLOOKUP(C6+0.01,Gearing!$A$2:$G$7,2,TRUE)+1,5)</f>
        <v>1</v>
      </c>
      <c r="F7">
        <f>Misc!$B$4*Misc!$B$5/Misc!$B$2*VLOOKUP(E7,Gearing!$B$2:$G$7,6,FALSE)</f>
        <v>8517.554749642597</v>
      </c>
      <c r="G7">
        <f t="shared" si="0"/>
        <v>7.1240207190010338E-4</v>
      </c>
      <c r="H7">
        <f t="shared" si="1"/>
        <v>5.1292949176807445</v>
      </c>
      <c r="I7">
        <f t="shared" si="3"/>
        <v>0.29700000000000004</v>
      </c>
      <c r="J7">
        <f t="shared" si="4"/>
        <v>6287.6169256875</v>
      </c>
      <c r="K7">
        <f t="shared" si="5"/>
        <v>-12492.478663901478</v>
      </c>
      <c r="L7">
        <f t="shared" si="14"/>
        <v>1.3417781525133021</v>
      </c>
      <c r="M7">
        <f>2*$Y$1*VLOOKUP(E6,Gearing!$B$3:$D$7,3)+B5</f>
        <v>27.478160102439023</v>
      </c>
      <c r="N7">
        <f>2*B6-B5+Misc!$B$6*$Y$1^2</f>
        <v>1.1465000000000001</v>
      </c>
      <c r="O7">
        <f t="shared" si="6"/>
        <v>1</v>
      </c>
      <c r="P7">
        <f t="shared" si="7"/>
        <v>0</v>
      </c>
      <c r="Q7">
        <f t="shared" si="8"/>
        <v>0</v>
      </c>
      <c r="R7">
        <f t="shared" si="9"/>
        <v>0</v>
      </c>
      <c r="S7">
        <f t="shared" si="10"/>
        <v>0</v>
      </c>
      <c r="T7">
        <f>C7/Misc!$B$2*60/2/PI()</f>
        <v>72.988456901943223</v>
      </c>
      <c r="U7">
        <f>C7/Misc!$B$2*60/2/PI()*VLOOKUP(E7,Gearing!$B$2:$G$7,6,FALSE)</f>
        <v>345.32198953187282</v>
      </c>
      <c r="V7">
        <f ca="1">FORECAST(U7,OFFSET(Engine!$E$3:$E$26,MATCH(U7,Engine!$A$3:$A$26,1)-1,0,2),OFFSET(Engine!$A$3:$A$26,MATCH(U7,Engine!$A$3:$A$26,1)-1,0,2))</f>
        <v>120.84424549490701</v>
      </c>
      <c r="X7">
        <v>2</v>
      </c>
      <c r="Y7" s="3">
        <v>185.19</v>
      </c>
      <c r="Z7" s="3">
        <v>8170</v>
      </c>
      <c r="AA7">
        <f>Gearing!$I4</f>
        <v>184.51247560975611</v>
      </c>
      <c r="AB7">
        <f>Gearing!G4</f>
        <v>3.1231410942392852</v>
      </c>
      <c r="AC7">
        <v>4</v>
      </c>
      <c r="AE7">
        <v>2.9735565476190482</v>
      </c>
    </row>
    <row r="8" spans="1:31" x14ac:dyDescent="0.25">
      <c r="A8">
        <f t="shared" si="2"/>
        <v>1.25</v>
      </c>
      <c r="B8">
        <f t="shared" si="13"/>
        <v>1.7914062500000001</v>
      </c>
      <c r="C8">
        <f t="shared" si="11"/>
        <v>2.86625</v>
      </c>
      <c r="D8">
        <f t="shared" si="12"/>
        <v>2.2929999999999993</v>
      </c>
      <c r="E8">
        <f>MIN(VLOOKUP(C7+0.01,Gearing!$A$2:$G$7,2,TRUE)+1,5)</f>
        <v>1</v>
      </c>
      <c r="F8">
        <f>Misc!$B$4*Misc!$B$5/Misc!$B$2*VLOOKUP(E8,Gearing!$B$2:$G$7,6,FALSE)</f>
        <v>8517.554749642597</v>
      </c>
      <c r="G8">
        <f t="shared" si="0"/>
        <v>1.1131282373439116E-3</v>
      </c>
      <c r="H8">
        <f t="shared" si="1"/>
        <v>6.4116186471009309</v>
      </c>
      <c r="I8">
        <f t="shared" si="3"/>
        <v>0.29700000000000004</v>
      </c>
      <c r="J8">
        <f t="shared" si="4"/>
        <v>6287.3189789999997</v>
      </c>
      <c r="K8">
        <f t="shared" si="5"/>
        <v>-17448.531292122399</v>
      </c>
      <c r="L8">
        <f t="shared" si="14"/>
        <v>1.9866519567108065</v>
      </c>
      <c r="M8">
        <f>2*$Y$1*VLOOKUP(E7,Gearing!$B$3:$D$7,3)+B6</f>
        <v>27.836441352439024</v>
      </c>
      <c r="N8">
        <f>2*B7-B6+Misc!$B$6*$Y$1^2</f>
        <v>1.7914062500000001</v>
      </c>
      <c r="O8">
        <f t="shared" si="6"/>
        <v>1</v>
      </c>
      <c r="P8">
        <f t="shared" si="7"/>
        <v>0</v>
      </c>
      <c r="Q8">
        <f t="shared" si="8"/>
        <v>0</v>
      </c>
      <c r="R8">
        <f t="shared" si="9"/>
        <v>0</v>
      </c>
      <c r="S8">
        <f t="shared" si="10"/>
        <v>0</v>
      </c>
      <c r="T8">
        <f>C8/Misc!$B$2*60/2/PI()</f>
        <v>91.235571127429012</v>
      </c>
      <c r="U8">
        <f>C8/Misc!$B$2*60/2/PI()*VLOOKUP(E8,Gearing!$B$2:$G$7,6,FALSE)</f>
        <v>431.65248691484095</v>
      </c>
      <c r="V8">
        <f ca="1">FORECAST(U8,OFFSET(Engine!$E$3:$E$26,MATCH(U8,Engine!$A$3:$A$26,1)-1,0,2),OFFSET(Engine!$A$3:$A$26,MATCH(U8,Engine!$A$3:$A$26,1)-1,0,2))</f>
        <v>151.05530686863372</v>
      </c>
      <c r="X8">
        <v>3</v>
      </c>
      <c r="Y8" s="3">
        <v>231.07</v>
      </c>
      <c r="Z8" s="3">
        <v>8090</v>
      </c>
      <c r="AA8">
        <f>Gearing!$I5</f>
        <v>227.97028048780487</v>
      </c>
      <c r="AB8">
        <f>Gearing!G5</f>
        <v>2.527779032177309</v>
      </c>
      <c r="AC8">
        <v>3</v>
      </c>
      <c r="AE8">
        <v>4.2146931935817813</v>
      </c>
    </row>
    <row r="9" spans="1:31" x14ac:dyDescent="0.25">
      <c r="A9">
        <f t="shared" si="2"/>
        <v>1.5</v>
      </c>
      <c r="B9">
        <f t="shared" si="13"/>
        <v>2.5796250000000001</v>
      </c>
      <c r="C9">
        <f t="shared" si="11"/>
        <v>3.4394999999999998</v>
      </c>
      <c r="D9">
        <f t="shared" si="12"/>
        <v>2.2929999999999993</v>
      </c>
      <c r="E9">
        <f>MIN(VLOOKUP(C8+0.01,Gearing!$A$2:$G$7,2,TRUE)+1,5)</f>
        <v>1</v>
      </c>
      <c r="F9">
        <f>Misc!$B$4*Misc!$B$5/Misc!$B$2*VLOOKUP(E9,Gearing!$B$2:$G$7,6,FALSE)</f>
        <v>8517.554749642597</v>
      </c>
      <c r="G9">
        <f t="shared" si="0"/>
        <v>1.6029046617752325E-3</v>
      </c>
      <c r="H9">
        <f t="shared" si="1"/>
        <v>7.6939423765211163</v>
      </c>
      <c r="I9">
        <f t="shared" si="3"/>
        <v>0.29700000000000004</v>
      </c>
      <c r="J9">
        <f t="shared" si="4"/>
        <v>6286.9359046874997</v>
      </c>
      <c r="K9">
        <f t="shared" si="5"/>
        <v>-23305.437073913945</v>
      </c>
      <c r="L9">
        <f t="shared" si="14"/>
        <v>2.7748305031367608</v>
      </c>
      <c r="M9">
        <f>2*$Y$1*VLOOKUP(E8,Gearing!$B$3:$D$7,3)+B7</f>
        <v>28.338035102439022</v>
      </c>
      <c r="N9">
        <f>2*B8-B7+Misc!$B$6*$Y$1^2</f>
        <v>2.5796250000000001</v>
      </c>
      <c r="O9">
        <f t="shared" si="6"/>
        <v>1</v>
      </c>
      <c r="P9">
        <f t="shared" si="7"/>
        <v>0</v>
      </c>
      <c r="Q9">
        <f t="shared" si="8"/>
        <v>0</v>
      </c>
      <c r="R9">
        <f t="shared" si="9"/>
        <v>0</v>
      </c>
      <c r="S9">
        <f t="shared" si="10"/>
        <v>0</v>
      </c>
      <c r="T9">
        <f>C9/Misc!$B$2*60/2/PI()</f>
        <v>109.4826853529148</v>
      </c>
      <c r="U9">
        <f>C9/Misc!$B$2*60/2/PI()*VLOOKUP(E9,Gearing!$B$2:$G$7,6,FALSE)</f>
        <v>517.98298429780903</v>
      </c>
      <c r="V9">
        <f ca="1">FORECAST(U9,OFFSET(Engine!$E$3:$E$26,MATCH(U9,Engine!$A$3:$A$26,1)-1,0,2),OFFSET(Engine!$A$3:$A$26,MATCH(U9,Engine!$A$3:$A$26,1)-1,0,2))</f>
        <v>181.26636824236044</v>
      </c>
      <c r="X9">
        <v>4</v>
      </c>
      <c r="Y9" s="3">
        <v>267.5503699146451</v>
      </c>
      <c r="Z9" s="3">
        <v>8200</v>
      </c>
      <c r="AA9">
        <f>Gearing!$I6</f>
        <v>267.5503699146451</v>
      </c>
      <c r="AB9">
        <f>Gearing!G6</f>
        <v>2.1538318005708352</v>
      </c>
      <c r="AC9">
        <v>2</v>
      </c>
      <c r="AE9">
        <v>6.2607351621023914</v>
      </c>
    </row>
    <row r="10" spans="1:31" x14ac:dyDescent="0.25">
      <c r="A10">
        <f t="shared" si="2"/>
        <v>1.75</v>
      </c>
      <c r="B10">
        <f t="shared" si="13"/>
        <v>3.51115625</v>
      </c>
      <c r="C10">
        <f t="shared" si="11"/>
        <v>4.0127500000000005</v>
      </c>
      <c r="D10">
        <f t="shared" si="12"/>
        <v>2.2930000000000064</v>
      </c>
      <c r="E10">
        <f>MIN(VLOOKUP(C9+0.01,Gearing!$A$2:$G$7,2,TRUE)+1,5)</f>
        <v>1</v>
      </c>
      <c r="F10">
        <f>Misc!$B$4*Misc!$B$5/Misc!$B$2*VLOOKUP(E10,Gearing!$B$2:$G$7,6,FALSE)</f>
        <v>8517.554749642597</v>
      </c>
      <c r="G10">
        <f t="shared" si="0"/>
        <v>2.1817313451940666E-3</v>
      </c>
      <c r="H10">
        <f t="shared" si="1"/>
        <v>8.9762661059413045</v>
      </c>
      <c r="I10">
        <f t="shared" si="3"/>
        <v>0.29700000000000004</v>
      </c>
      <c r="J10">
        <f t="shared" si="4"/>
        <v>6286.4677027500002</v>
      </c>
      <c r="K10">
        <f t="shared" si="5"/>
        <v>-30063.031311263883</v>
      </c>
      <c r="L10">
        <f t="shared" si="14"/>
        <v>3.7063137924235239</v>
      </c>
      <c r="M10">
        <f>2*$Y$1*VLOOKUP(E9,Gearing!$B$3:$D$7,3)+B8</f>
        <v>28.982941352439024</v>
      </c>
      <c r="N10">
        <f>2*B9-B8+Misc!$B$6*$Y$1^2</f>
        <v>3.51115625</v>
      </c>
      <c r="O10">
        <f t="shared" si="6"/>
        <v>1</v>
      </c>
      <c r="P10">
        <f t="shared" si="7"/>
        <v>0</v>
      </c>
      <c r="Q10">
        <f t="shared" si="8"/>
        <v>0</v>
      </c>
      <c r="R10">
        <f t="shared" si="9"/>
        <v>0</v>
      </c>
      <c r="S10">
        <f t="shared" si="10"/>
        <v>0</v>
      </c>
      <c r="T10">
        <f>C10/Misc!$B$2*60/2/PI()</f>
        <v>127.72979957840063</v>
      </c>
      <c r="U10">
        <f>C10/Misc!$B$2*60/2/PI()*VLOOKUP(E10,Gearing!$B$2:$G$7,6,FALSE)</f>
        <v>604.31348168077739</v>
      </c>
      <c r="V10">
        <f ca="1">FORECAST(U10,OFFSET(Engine!$E$3:$E$26,MATCH(U10,Engine!$A$3:$A$26,1)-1,0,2),OFFSET(Engine!$A$3:$A$26,MATCH(U10,Engine!$A$3:$A$26,1)-1,0,2))</f>
        <v>211.47742961608725</v>
      </c>
      <c r="X10">
        <v>5</v>
      </c>
      <c r="Y10" s="3">
        <v>350</v>
      </c>
      <c r="Z10" s="3">
        <v>8000</v>
      </c>
      <c r="AA10">
        <f>Gearing!$I7</f>
        <v>341.46341463414637</v>
      </c>
      <c r="AB10">
        <f>Gearing!G7</f>
        <v>1.6876141638601985</v>
      </c>
      <c r="AC10">
        <v>1</v>
      </c>
      <c r="AE10">
        <v>12.324059756030383</v>
      </c>
    </row>
    <row r="11" spans="1:31" x14ac:dyDescent="0.25">
      <c r="A11">
        <f t="shared" si="2"/>
        <v>2</v>
      </c>
      <c r="B11">
        <f t="shared" si="13"/>
        <v>4.5860000000000003</v>
      </c>
      <c r="C11">
        <f t="shared" si="11"/>
        <v>4.5860000000000021</v>
      </c>
      <c r="D11">
        <f t="shared" si="12"/>
        <v>2.2930000000000064</v>
      </c>
      <c r="E11">
        <f>MIN(VLOOKUP(C10+0.01,Gearing!$A$2:$G$7,2,TRUE)+1,5)</f>
        <v>1</v>
      </c>
      <c r="F11">
        <f>Misc!$B$4*Misc!$B$5/Misc!$B$2*VLOOKUP(E11,Gearing!$B$2:$G$7,6,FALSE)</f>
        <v>8517.554749642597</v>
      </c>
      <c r="G11">
        <f t="shared" si="0"/>
        <v>2.8496082876004135E-3</v>
      </c>
      <c r="H11">
        <f t="shared" si="1"/>
        <v>10.258589835361494</v>
      </c>
      <c r="I11">
        <f t="shared" si="3"/>
        <v>0.29700000000000004</v>
      </c>
      <c r="J11">
        <f t="shared" si="4"/>
        <v>6285.9143731875001</v>
      </c>
      <c r="K11">
        <f t="shared" si="5"/>
        <v>-37721.112706601714</v>
      </c>
      <c r="L11">
        <f t="shared" si="14"/>
        <v>4.7811018251973305</v>
      </c>
      <c r="M11">
        <f>2*$Y$1*VLOOKUP(E10,Gearing!$B$3:$D$7,3)+B9</f>
        <v>29.771160102439023</v>
      </c>
      <c r="N11">
        <f>2*B10-B9+Misc!$B$6*$Y$1^2</f>
        <v>4.5860000000000003</v>
      </c>
      <c r="O11">
        <f t="shared" si="6"/>
        <v>1</v>
      </c>
      <c r="P11">
        <f t="shared" si="7"/>
        <v>0</v>
      </c>
      <c r="Q11">
        <f t="shared" si="8"/>
        <v>0</v>
      </c>
      <c r="R11">
        <f t="shared" si="9"/>
        <v>0</v>
      </c>
      <c r="S11">
        <f t="shared" si="10"/>
        <v>0</v>
      </c>
      <c r="T11">
        <f>C11/Misc!$B$2*60/2/PI()</f>
        <v>145.97691380388648</v>
      </c>
      <c r="U11">
        <f>C11/Misc!$B$2*60/2/PI()*VLOOKUP(E11,Gearing!$B$2:$G$7,6,FALSE)</f>
        <v>690.64397906374575</v>
      </c>
      <c r="V11">
        <f ca="1">FORECAST(U11,OFFSET(Engine!$E$3:$E$26,MATCH(U11,Engine!$A$3:$A$26,1)-1,0,2),OFFSET(Engine!$A$3:$A$26,MATCH(U11,Engine!$A$3:$A$26,1)-1,0,2))</f>
        <v>241.68849098981406</v>
      </c>
    </row>
    <row r="12" spans="1:31" x14ac:dyDescent="0.25">
      <c r="A12">
        <f t="shared" si="2"/>
        <v>2.25</v>
      </c>
      <c r="B12">
        <f t="shared" si="13"/>
        <v>5.804156250000001</v>
      </c>
      <c r="C12">
        <f t="shared" si="11"/>
        <v>5.1592500000000037</v>
      </c>
      <c r="D12">
        <f t="shared" si="12"/>
        <v>2.2930000000000064</v>
      </c>
      <c r="E12">
        <f>MIN(VLOOKUP(C11+0.01,Gearing!$A$2:$G$7,2,TRUE)+1,5)</f>
        <v>1</v>
      </c>
      <c r="F12">
        <f>Misc!$B$4*Misc!$B$5/Misc!$B$2*VLOOKUP(E12,Gearing!$B$2:$G$7,6,FALSE)</f>
        <v>8517.554749642597</v>
      </c>
      <c r="G12">
        <f t="shared" si="0"/>
        <v>3.606535488994274E-3</v>
      </c>
      <c r="H12">
        <f t="shared" si="1"/>
        <v>11.540913564781684</v>
      </c>
      <c r="I12">
        <f t="shared" si="3"/>
        <v>0.29700000000000004</v>
      </c>
      <c r="J12">
        <f t="shared" si="4"/>
        <v>6285.2759159999996</v>
      </c>
      <c r="K12">
        <f t="shared" si="5"/>
        <v>-46279.443362798658</v>
      </c>
      <c r="L12">
        <f t="shared" si="14"/>
        <v>5.9991946020936018</v>
      </c>
      <c r="M12">
        <f>2*$Y$1*VLOOKUP(E11,Gearing!$B$3:$D$7,3)+B10</f>
        <v>30.702691352439022</v>
      </c>
      <c r="N12">
        <f>2*B11-B10+Misc!$B$6*$Y$1^2</f>
        <v>5.804156250000001</v>
      </c>
      <c r="O12">
        <f t="shared" si="6"/>
        <v>1</v>
      </c>
      <c r="P12">
        <f t="shared" si="7"/>
        <v>0</v>
      </c>
      <c r="Q12">
        <f t="shared" si="8"/>
        <v>0</v>
      </c>
      <c r="R12">
        <f t="shared" si="9"/>
        <v>0</v>
      </c>
      <c r="S12">
        <f t="shared" si="10"/>
        <v>0</v>
      </c>
      <c r="T12">
        <f>C12/Misc!$B$2*60/2/PI()</f>
        <v>164.22402802937233</v>
      </c>
      <c r="U12">
        <f>C12/Misc!$B$2*60/2/PI()*VLOOKUP(E12,Gearing!$B$2:$G$7,6,FALSE)</f>
        <v>776.97447644671422</v>
      </c>
      <c r="V12">
        <f ca="1">FORECAST(U12,OFFSET(Engine!$E$3:$E$26,MATCH(U12,Engine!$A$3:$A$26,1)-1,0,2),OFFSET(Engine!$A$3:$A$26,MATCH(U12,Engine!$A$3:$A$26,1)-1,0,2))</f>
        <v>271.89955236354092</v>
      </c>
      <c r="X12" t="s">
        <v>55</v>
      </c>
      <c r="Y12" s="4">
        <f>VLOOKUP(5,G3:H701,2,TRUE)</f>
        <v>251.59049088251996</v>
      </c>
    </row>
    <row r="13" spans="1:31" x14ac:dyDescent="0.25">
      <c r="A13">
        <f t="shared" si="2"/>
        <v>2.5</v>
      </c>
      <c r="B13">
        <f t="shared" si="13"/>
        <v>7.1656250000000021</v>
      </c>
      <c r="C13">
        <f t="shared" si="11"/>
        <v>5.7325000000000035</v>
      </c>
      <c r="D13">
        <f t="shared" si="12"/>
        <v>2.2929999999999922</v>
      </c>
      <c r="E13">
        <f>MIN(VLOOKUP(C12+0.01,Gearing!$A$2:$G$7,2,TRUE)+1,5)</f>
        <v>1</v>
      </c>
      <c r="F13">
        <f>Misc!$B$4*Misc!$B$5/Misc!$B$2*VLOOKUP(E13,Gearing!$B$2:$G$7,6,FALSE)</f>
        <v>8517.554749642597</v>
      </c>
      <c r="G13">
        <f t="shared" si="0"/>
        <v>4.4525129493756472E-3</v>
      </c>
      <c r="H13">
        <f t="shared" si="1"/>
        <v>12.823237294201869</v>
      </c>
      <c r="I13">
        <f t="shared" si="3"/>
        <v>0.29700000000000004</v>
      </c>
      <c r="J13">
        <f t="shared" si="4"/>
        <v>6284.5523311875004</v>
      </c>
      <c r="K13">
        <f t="shared" si="5"/>
        <v>-55737.748783167663</v>
      </c>
      <c r="L13">
        <f t="shared" si="14"/>
        <v>7.3605921237370406</v>
      </c>
      <c r="M13">
        <f>2*$Y$1*VLOOKUP(E12,Gearing!$B$3:$D$7,3)+B11</f>
        <v>31.777535102439025</v>
      </c>
      <c r="N13">
        <f>2*B12-B11+Misc!$B$6*$Y$1^2</f>
        <v>7.1656250000000021</v>
      </c>
      <c r="O13">
        <f t="shared" si="6"/>
        <v>1</v>
      </c>
      <c r="P13">
        <f t="shared" si="7"/>
        <v>0</v>
      </c>
      <c r="Q13">
        <f t="shared" si="8"/>
        <v>0</v>
      </c>
      <c r="R13">
        <f t="shared" si="9"/>
        <v>0</v>
      </c>
      <c r="S13">
        <f t="shared" si="10"/>
        <v>0</v>
      </c>
      <c r="T13">
        <f>C13/Misc!$B$2*60/2/PI()</f>
        <v>182.47114225485811</v>
      </c>
      <c r="U13">
        <f>C13/Misc!$B$2*60/2/PI()*VLOOKUP(E13,Gearing!$B$2:$G$7,6,FALSE)</f>
        <v>863.30497382968224</v>
      </c>
      <c r="V13">
        <f ca="1">FORECAST(U13,OFFSET(Engine!$E$3:$E$26,MATCH(U13,Engine!$A$3:$A$26,1)-1,0,2),OFFSET(Engine!$A$3:$A$26,MATCH(U13,Engine!$A$3:$A$26,1)-1,0,2))</f>
        <v>302.11061373726761</v>
      </c>
    </row>
    <row r="14" spans="1:31" x14ac:dyDescent="0.25">
      <c r="A14">
        <f t="shared" si="2"/>
        <v>2.75</v>
      </c>
      <c r="B14">
        <f t="shared" si="13"/>
        <v>8.6704062500000028</v>
      </c>
      <c r="C14">
        <f t="shared" si="11"/>
        <v>6.3057500000000033</v>
      </c>
      <c r="D14">
        <f t="shared" si="12"/>
        <v>2.2930000000000064</v>
      </c>
      <c r="E14">
        <f>MIN(VLOOKUP(C13+0.01,Gearing!$A$2:$G$7,2,TRUE)+1,5)</f>
        <v>1</v>
      </c>
      <c r="F14">
        <f>Misc!$B$4*Misc!$B$5/Misc!$B$2*VLOOKUP(E14,Gearing!$B$2:$G$7,6,FALSE)</f>
        <v>8517.554749642597</v>
      </c>
      <c r="G14">
        <f t="shared" si="0"/>
        <v>5.3875406687445334E-3</v>
      </c>
      <c r="H14">
        <f t="shared" si="1"/>
        <v>14.105561023622055</v>
      </c>
      <c r="I14">
        <f t="shared" si="3"/>
        <v>0.29700000000000004</v>
      </c>
      <c r="J14">
        <f t="shared" si="4"/>
        <v>6283.7436187499998</v>
      </c>
      <c r="K14">
        <f t="shared" si="5"/>
        <v>-66095.717871463406</v>
      </c>
      <c r="L14">
        <f t="shared" si="14"/>
        <v>8.8652943907600079</v>
      </c>
      <c r="M14">
        <f>2*$Y$1*VLOOKUP(E13,Gearing!$B$3:$D$7,3)+B12</f>
        <v>32.995691352439025</v>
      </c>
      <c r="N14">
        <f>2*B13-B12+Misc!$B$6*$Y$1^2</f>
        <v>8.6704062500000028</v>
      </c>
      <c r="O14">
        <f t="shared" si="6"/>
        <v>1</v>
      </c>
      <c r="P14">
        <f t="shared" si="7"/>
        <v>0</v>
      </c>
      <c r="Q14">
        <f t="shared" si="8"/>
        <v>0</v>
      </c>
      <c r="R14">
        <f t="shared" si="9"/>
        <v>0</v>
      </c>
      <c r="S14">
        <f t="shared" si="10"/>
        <v>0</v>
      </c>
      <c r="T14">
        <f>C14/Misc!$B$2*60/2/PI()</f>
        <v>200.71825648034391</v>
      </c>
      <c r="U14">
        <f>C14/Misc!$B$2*60/2/PI()*VLOOKUP(E14,Gearing!$B$2:$G$7,6,FALSE)</f>
        <v>949.63547121265049</v>
      </c>
      <c r="V14">
        <f ca="1">FORECAST(U14,OFFSET(Engine!$E$3:$E$26,MATCH(U14,Engine!$A$3:$A$26,1)-1,0,2),OFFSET(Engine!$A$3:$A$26,MATCH(U14,Engine!$A$3:$A$26,1)-1,0,2))</f>
        <v>332.32167511099436</v>
      </c>
      <c r="Y14">
        <v>127</v>
      </c>
      <c r="Z14">
        <v>50</v>
      </c>
      <c r="AA14">
        <v>105</v>
      </c>
      <c r="AB14">
        <v>54.75745387463639</v>
      </c>
      <c r="AC14" s="3">
        <v>99</v>
      </c>
    </row>
    <row r="15" spans="1:31" x14ac:dyDescent="0.25">
      <c r="A15">
        <f t="shared" si="2"/>
        <v>3</v>
      </c>
      <c r="B15">
        <f t="shared" si="13"/>
        <v>10.318500000000004</v>
      </c>
      <c r="C15">
        <f t="shared" si="11"/>
        <v>6.8790000000000049</v>
      </c>
      <c r="D15">
        <f t="shared" si="12"/>
        <v>2.2930000000000064</v>
      </c>
      <c r="E15">
        <f>MIN(VLOOKUP(C14+0.01,Gearing!$A$2:$G$7,2,TRUE)+1,5)</f>
        <v>1</v>
      </c>
      <c r="F15">
        <f>Misc!$B$4*Misc!$B$5/Misc!$B$2*VLOOKUP(E15,Gearing!$B$2:$G$7,6,FALSE)</f>
        <v>8517.554749642597</v>
      </c>
      <c r="G15">
        <f t="shared" si="0"/>
        <v>6.4116186471009327E-3</v>
      </c>
      <c r="H15">
        <f t="shared" si="1"/>
        <v>15.387884753042245</v>
      </c>
      <c r="I15">
        <f t="shared" si="3"/>
        <v>0.29700000000000004</v>
      </c>
      <c r="J15">
        <f t="shared" si="4"/>
        <v>6282.8497786874996</v>
      </c>
      <c r="K15">
        <f t="shared" si="5"/>
        <v>-77353.002931882293</v>
      </c>
      <c r="L15">
        <f t="shared" si="14"/>
        <v>10.513301403790267</v>
      </c>
      <c r="M15">
        <f>2*$Y$1*VLOOKUP(E14,Gearing!$B$3:$D$7,3)+B13</f>
        <v>34.357160102439025</v>
      </c>
      <c r="N15">
        <f>2*B14-B13+Misc!$B$6*$Y$1^2</f>
        <v>10.318500000000004</v>
      </c>
      <c r="O15">
        <f t="shared" si="6"/>
        <v>1</v>
      </c>
      <c r="P15">
        <f t="shared" si="7"/>
        <v>0</v>
      </c>
      <c r="Q15">
        <f t="shared" si="8"/>
        <v>0</v>
      </c>
      <c r="R15">
        <f t="shared" si="9"/>
        <v>0</v>
      </c>
      <c r="S15">
        <f t="shared" si="10"/>
        <v>0</v>
      </c>
      <c r="T15">
        <f>C15/Misc!$B$2*60/2/PI()</f>
        <v>218.9653707058298</v>
      </c>
      <c r="U15">
        <f>C15/Misc!$B$2*60/2/PI()*VLOOKUP(E15,Gearing!$B$2:$G$7,6,FALSE)</f>
        <v>1035.965968595619</v>
      </c>
      <c r="V15">
        <f ca="1">FORECAST(U15,OFFSET(Engine!$E$3:$E$26,MATCH(U15,Engine!$A$3:$A$26,1)-1,0,2),OFFSET(Engine!$A$3:$A$26,MATCH(U15,Engine!$A$3:$A$26,1)-1,0,2))</f>
        <v>354.64163201591418</v>
      </c>
      <c r="Y15">
        <v>117</v>
      </c>
      <c r="Z15">
        <v>174</v>
      </c>
      <c r="AA15">
        <v>160</v>
      </c>
      <c r="AB15">
        <v>107.78727735574034</v>
      </c>
      <c r="AC15" s="3">
        <v>124</v>
      </c>
    </row>
    <row r="16" spans="1:31" x14ac:dyDescent="0.25">
      <c r="A16">
        <f t="shared" si="2"/>
        <v>3.25</v>
      </c>
      <c r="B16">
        <f t="shared" si="13"/>
        <v>12.109906250000005</v>
      </c>
      <c r="C16">
        <f t="shared" si="11"/>
        <v>7.4522500000000065</v>
      </c>
      <c r="D16">
        <f t="shared" si="12"/>
        <v>2.2930000000000064</v>
      </c>
      <c r="E16">
        <f>MIN(VLOOKUP(C15+0.01,Gearing!$A$2:$G$7,2,TRUE)+1,5)</f>
        <v>1</v>
      </c>
      <c r="F16">
        <f>Misc!$B$4*Misc!$B$5/Misc!$B$2*VLOOKUP(E16,Gearing!$B$2:$G$7,6,FALSE)</f>
        <v>8517.554749642597</v>
      </c>
      <c r="G16">
        <f t="shared" si="0"/>
        <v>7.5247468844448452E-3</v>
      </c>
      <c r="H16">
        <f t="shared" si="1"/>
        <v>16.670208482462435</v>
      </c>
      <c r="I16">
        <f t="shared" si="3"/>
        <v>0.29700000000000004</v>
      </c>
      <c r="J16">
        <f t="shared" si="4"/>
        <v>6281.8708109999998</v>
      </c>
      <c r="K16">
        <f t="shared" si="5"/>
        <v>-89509.219669062441</v>
      </c>
      <c r="L16">
        <f t="shared" si="14"/>
        <v>12.304613163458649</v>
      </c>
      <c r="M16">
        <f>2*$Y$1*VLOOKUP(E15,Gearing!$B$3:$D$7,3)+B14</f>
        <v>35.861941352439025</v>
      </c>
      <c r="N16">
        <f>2*B15-B14+Misc!$B$6*$Y$1^2</f>
        <v>12.109906250000005</v>
      </c>
      <c r="O16">
        <f t="shared" si="6"/>
        <v>1</v>
      </c>
      <c r="P16">
        <f t="shared" si="7"/>
        <v>0</v>
      </c>
      <c r="Q16">
        <f t="shared" si="8"/>
        <v>0</v>
      </c>
      <c r="R16">
        <f t="shared" si="9"/>
        <v>0</v>
      </c>
      <c r="S16">
        <f t="shared" si="10"/>
        <v>0</v>
      </c>
      <c r="T16">
        <f>C16/Misc!$B$2*60/2/PI()</f>
        <v>237.21248493131563</v>
      </c>
      <c r="U16">
        <f>C16/Misc!$B$2*60/2/PI()*VLOOKUP(E16,Gearing!$B$2:$G$7,6,FALSE)</f>
        <v>1122.2964659785873</v>
      </c>
      <c r="V16">
        <f ca="1">FORECAST(U16,OFFSET(Engine!$E$3:$E$26,MATCH(U16,Engine!$A$3:$A$26,1)-1,0,2),OFFSET(Engine!$A$3:$A$26,MATCH(U16,Engine!$A$3:$A$26,1)-1,0,2))</f>
        <v>365.91137190452855</v>
      </c>
      <c r="Y16">
        <v>181</v>
      </c>
      <c r="Z16">
        <v>240</v>
      </c>
      <c r="AA16">
        <v>200</v>
      </c>
      <c r="AB16">
        <v>160.2735429524119</v>
      </c>
      <c r="AC16" s="3">
        <v>211</v>
      </c>
    </row>
    <row r="17" spans="1:29" x14ac:dyDescent="0.25">
      <c r="A17">
        <f t="shared" si="2"/>
        <v>3.5</v>
      </c>
      <c r="B17">
        <f t="shared" si="13"/>
        <v>14.044625000000007</v>
      </c>
      <c r="C17">
        <f t="shared" si="11"/>
        <v>8.0255000000000081</v>
      </c>
      <c r="D17">
        <f t="shared" si="12"/>
        <v>2.2930000000000064</v>
      </c>
      <c r="E17">
        <f>MIN(VLOOKUP(C16+0.01,Gearing!$A$2:$G$7,2,TRUE)+1,5)</f>
        <v>1</v>
      </c>
      <c r="F17">
        <f>Misc!$B$4*Misc!$B$5/Misc!$B$2*VLOOKUP(E17,Gearing!$B$2:$G$7,6,FALSE)</f>
        <v>8517.554749642597</v>
      </c>
      <c r="G17">
        <f t="shared" si="0"/>
        <v>8.7269253807762698E-3</v>
      </c>
      <c r="H17">
        <f t="shared" si="1"/>
        <v>17.952532211882623</v>
      </c>
      <c r="I17">
        <f t="shared" si="3"/>
        <v>0.29700000000000004</v>
      </c>
      <c r="J17">
        <f t="shared" si="4"/>
        <v>6280.8067156875004</v>
      </c>
      <c r="K17">
        <f t="shared" si="5"/>
        <v>-102563.94718808372</v>
      </c>
      <c r="L17">
        <f t="shared" si="14"/>
        <v>14.239229670392916</v>
      </c>
      <c r="M17">
        <f>2*$Y$1*VLOOKUP(E16,Gearing!$B$3:$D$7,3)+B15</f>
        <v>37.510035102439026</v>
      </c>
      <c r="N17">
        <f>2*B16-B15+Misc!$B$6*$Y$1^2</f>
        <v>14.044625000000007</v>
      </c>
      <c r="O17">
        <f t="shared" si="6"/>
        <v>1</v>
      </c>
      <c r="P17">
        <f t="shared" si="7"/>
        <v>0</v>
      </c>
      <c r="Q17">
        <f t="shared" si="8"/>
        <v>0</v>
      </c>
      <c r="R17">
        <f t="shared" si="9"/>
        <v>0</v>
      </c>
      <c r="S17">
        <f t="shared" si="10"/>
        <v>0</v>
      </c>
      <c r="T17">
        <f>C17/Misc!$B$2*60/2/PI()</f>
        <v>255.45959915680149</v>
      </c>
      <c r="U17">
        <f>C17/Misc!$B$2*60/2/PI()*VLOOKUP(E17,Gearing!$B$2:$G$7,6,FALSE)</f>
        <v>1208.6269633615559</v>
      </c>
      <c r="V17">
        <f ca="1">FORECAST(U17,OFFSET(Engine!$E$3:$E$26,MATCH(U17,Engine!$A$3:$A$26,1)-1,0,2),OFFSET(Engine!$A$3:$A$26,MATCH(U17,Engine!$A$3:$A$26,1)-1,0,2))</f>
        <v>377.18111179314303</v>
      </c>
      <c r="Y17">
        <v>230</v>
      </c>
      <c r="Z17">
        <v>271</v>
      </c>
      <c r="AA17">
        <v>235</v>
      </c>
      <c r="AB17">
        <v>227.15496775864102</v>
      </c>
      <c r="AC17" s="3">
        <v>249.99999999999997</v>
      </c>
    </row>
    <row r="18" spans="1:29" x14ac:dyDescent="0.25">
      <c r="A18">
        <f t="shared" si="2"/>
        <v>3.75</v>
      </c>
      <c r="B18">
        <f t="shared" si="13"/>
        <v>16.122656250000009</v>
      </c>
      <c r="C18">
        <f t="shared" si="11"/>
        <v>8.5987500000000097</v>
      </c>
      <c r="D18">
        <f t="shared" si="12"/>
        <v>2.2930000000000064</v>
      </c>
      <c r="E18">
        <f>MIN(VLOOKUP(C17+0.01,Gearing!$A$2:$G$7,2,TRUE)+1,5)</f>
        <v>1</v>
      </c>
      <c r="F18">
        <f>Misc!$B$4*Misc!$B$5/Misc!$B$2*VLOOKUP(E18,Gearing!$B$2:$G$7,6,FALSE)</f>
        <v>8517.554749642597</v>
      </c>
      <c r="G18">
        <f t="shared" si="0"/>
        <v>1.0018154136095209E-2</v>
      </c>
      <c r="H18">
        <f t="shared" si="1"/>
        <v>19.234855941302815</v>
      </c>
      <c r="I18">
        <f t="shared" si="3"/>
        <v>0.29700000000000004</v>
      </c>
      <c r="J18">
        <f t="shared" si="4"/>
        <v>6279.6574927499996</v>
      </c>
      <c r="K18">
        <f t="shared" si="5"/>
        <v>-116516.7279944677</v>
      </c>
      <c r="L18">
        <f t="shared" si="14"/>
        <v>16.317150925222368</v>
      </c>
      <c r="M18">
        <f>2*$Y$1*VLOOKUP(E17,Gearing!$B$3:$D$7,3)+B16</f>
        <v>39.301441352439028</v>
      </c>
      <c r="N18">
        <f>2*B17-B16+Misc!$B$6*$Y$1^2</f>
        <v>16.122656250000009</v>
      </c>
      <c r="O18">
        <f t="shared" si="6"/>
        <v>1</v>
      </c>
      <c r="P18">
        <f t="shared" si="7"/>
        <v>0</v>
      </c>
      <c r="Q18">
        <f t="shared" si="8"/>
        <v>0</v>
      </c>
      <c r="R18">
        <f t="shared" si="9"/>
        <v>0</v>
      </c>
      <c r="S18">
        <f t="shared" si="10"/>
        <v>0</v>
      </c>
      <c r="T18">
        <f>C18/Misc!$B$2*60/2/PI()</f>
        <v>273.70671338228732</v>
      </c>
      <c r="U18">
        <f>C18/Misc!$B$2*60/2/PI()*VLOOKUP(E18,Gearing!$B$2:$G$7,6,FALSE)</f>
        <v>1294.9574607445243</v>
      </c>
      <c r="V18">
        <f ca="1">FORECAST(U18,OFFSET(Engine!$E$3:$E$26,MATCH(U18,Engine!$A$3:$A$26,1)-1,0,2),OFFSET(Engine!$A$3:$A$26,MATCH(U18,Engine!$A$3:$A$26,1)-1,0,2))</f>
        <v>388.4508516817574</v>
      </c>
      <c r="Y18">
        <v>275</v>
      </c>
      <c r="Z18">
        <v>279</v>
      </c>
      <c r="AA18">
        <v>248</v>
      </c>
      <c r="AB18">
        <v>273.13795334866751</v>
      </c>
      <c r="AC18" s="3">
        <v>281</v>
      </c>
    </row>
    <row r="19" spans="1:29" x14ac:dyDescent="0.25">
      <c r="A19">
        <f t="shared" si="2"/>
        <v>4</v>
      </c>
      <c r="B19">
        <f t="shared" si="13"/>
        <v>18.344000000000012</v>
      </c>
      <c r="C19">
        <f t="shared" si="11"/>
        <v>9.1720000000000113</v>
      </c>
      <c r="D19">
        <f t="shared" si="12"/>
        <v>2.2930000000000064</v>
      </c>
      <c r="E19">
        <f>MIN(VLOOKUP(C18+0.01,Gearing!$A$2:$G$7,2,TRUE)+1,5)</f>
        <v>1</v>
      </c>
      <c r="F19">
        <f>Misc!$B$4*Misc!$B$5/Misc!$B$2*VLOOKUP(E19,Gearing!$B$2:$G$7,6,FALSE)</f>
        <v>8517.554749642597</v>
      </c>
      <c r="G19">
        <f t="shared" si="0"/>
        <v>1.1398433150401661E-2</v>
      </c>
      <c r="H19">
        <f t="shared" si="1"/>
        <v>20.517179670723003</v>
      </c>
      <c r="I19">
        <f t="shared" si="3"/>
        <v>0.29700000000000004</v>
      </c>
      <c r="J19">
        <f t="shared" si="4"/>
        <v>6278.4231421875002</v>
      </c>
      <c r="K19">
        <f t="shared" si="5"/>
        <v>-131367.06799417769</v>
      </c>
      <c r="L19">
        <f t="shared" si="14"/>
        <v>18.538376928580892</v>
      </c>
      <c r="M19">
        <f>2*$Y$1*VLOOKUP(E18,Gearing!$B$3:$D$7,3)+B17</f>
        <v>41.23616010243903</v>
      </c>
      <c r="N19">
        <f>2*B18-B17+Misc!$B$6*$Y$1^2</f>
        <v>18.344000000000012</v>
      </c>
      <c r="O19">
        <f t="shared" si="6"/>
        <v>1</v>
      </c>
      <c r="P19">
        <f t="shared" si="7"/>
        <v>0</v>
      </c>
      <c r="Q19">
        <f t="shared" si="8"/>
        <v>0</v>
      </c>
      <c r="R19">
        <f t="shared" si="9"/>
        <v>0</v>
      </c>
      <c r="S19">
        <f t="shared" si="10"/>
        <v>0</v>
      </c>
      <c r="T19">
        <f>C19/Misc!$B$2*60/2/PI()</f>
        <v>291.95382760777318</v>
      </c>
      <c r="U19">
        <f>C19/Misc!$B$2*60/2/PI()*VLOOKUP(E19,Gearing!$B$2:$G$7,6,FALSE)</f>
        <v>1381.2879581274926</v>
      </c>
      <c r="V19">
        <f ca="1">FORECAST(U19,OFFSET(Engine!$E$3:$E$26,MATCH(U19,Engine!$A$3:$A$26,1)-1,0,2),OFFSET(Engine!$A$3:$A$26,MATCH(U19,Engine!$A$3:$A$26,1)-1,0,2))</f>
        <v>399.72059157037177</v>
      </c>
    </row>
    <row r="20" spans="1:29" x14ac:dyDescent="0.25">
      <c r="A20">
        <f t="shared" si="2"/>
        <v>4.25</v>
      </c>
      <c r="B20">
        <f t="shared" si="13"/>
        <v>20.708656250000015</v>
      </c>
      <c r="C20">
        <f t="shared" si="11"/>
        <v>9.7452500000000128</v>
      </c>
      <c r="D20">
        <f t="shared" si="12"/>
        <v>2.2930000000000064</v>
      </c>
      <c r="E20">
        <f>MIN(VLOOKUP(C19+0.01,Gearing!$A$2:$G$7,2,TRUE)+1,5)</f>
        <v>1</v>
      </c>
      <c r="F20">
        <f>Misc!$B$4*Misc!$B$5/Misc!$B$2*VLOOKUP(E20,Gearing!$B$2:$G$7,6,FALSE)</f>
        <v>8517.554749642597</v>
      </c>
      <c r="G20">
        <f t="shared" si="0"/>
        <v>1.2867762423695627E-2</v>
      </c>
      <c r="H20">
        <f t="shared" si="1"/>
        <v>21.799503400143195</v>
      </c>
      <c r="I20">
        <f t="shared" si="3"/>
        <v>0.29700000000000004</v>
      </c>
      <c r="J20">
        <f t="shared" si="4"/>
        <v>6277.1036640000002</v>
      </c>
      <c r="K20">
        <f t="shared" si="5"/>
        <v>-147114.43649361876</v>
      </c>
      <c r="L20">
        <f t="shared" si="14"/>
        <v>20.902907681090134</v>
      </c>
      <c r="M20">
        <f>2*$Y$1*VLOOKUP(E19,Gearing!$B$3:$D$7,3)+B18</f>
        <v>43.314191352439032</v>
      </c>
      <c r="N20">
        <f>2*B19-B18+Misc!$B$6*$Y$1^2</f>
        <v>20.708656250000015</v>
      </c>
      <c r="O20">
        <f t="shared" si="6"/>
        <v>1</v>
      </c>
      <c r="P20">
        <f t="shared" si="7"/>
        <v>0</v>
      </c>
      <c r="Q20">
        <f t="shared" si="8"/>
        <v>0</v>
      </c>
      <c r="R20">
        <f t="shared" si="9"/>
        <v>0</v>
      </c>
      <c r="S20">
        <f t="shared" si="10"/>
        <v>0</v>
      </c>
      <c r="T20">
        <f>C20/Misc!$B$2*60/2/PI()</f>
        <v>310.20094183325898</v>
      </c>
      <c r="U20">
        <f>C20/Misc!$B$2*60/2/PI()*VLOOKUP(E20,Gearing!$B$2:$G$7,6,FALSE)</f>
        <v>1467.6184555104608</v>
      </c>
      <c r="V20">
        <f ca="1">FORECAST(U20,OFFSET(Engine!$E$3:$E$26,MATCH(U20,Engine!$A$3:$A$26,1)-1,0,2),OFFSET(Engine!$A$3:$A$26,MATCH(U20,Engine!$A$3:$A$26,1)-1,0,2))</f>
        <v>410.99033145898613</v>
      </c>
    </row>
    <row r="21" spans="1:29" x14ac:dyDescent="0.25">
      <c r="A21">
        <f t="shared" si="2"/>
        <v>4.5</v>
      </c>
      <c r="B21">
        <f t="shared" si="13"/>
        <v>23.216625000000018</v>
      </c>
      <c r="C21">
        <f t="shared" si="11"/>
        <v>10.318500000000014</v>
      </c>
      <c r="D21">
        <f t="shared" si="12"/>
        <v>2.2930000000000064</v>
      </c>
      <c r="E21">
        <f>MIN(VLOOKUP(C20+0.01,Gearing!$A$2:$G$7,2,TRUE)+1,5)</f>
        <v>1</v>
      </c>
      <c r="F21">
        <f>Misc!$B$4*Misc!$B$5/Misc!$B$2*VLOOKUP(E21,Gearing!$B$2:$G$7,6,FALSE)</f>
        <v>8517.554749642597</v>
      </c>
      <c r="G21">
        <f t="shared" si="0"/>
        <v>1.4426141955977105E-2</v>
      </c>
      <c r="H21">
        <f t="shared" si="1"/>
        <v>23.081827129563383</v>
      </c>
      <c r="I21">
        <f t="shared" si="3"/>
        <v>0.29700000000000004</v>
      </c>
      <c r="J21">
        <f t="shared" si="4"/>
        <v>6275.6990581874998</v>
      </c>
      <c r="K21">
        <f t="shared" si="5"/>
        <v>-163758.26619963764</v>
      </c>
      <c r="L21">
        <f t="shared" si="14"/>
        <v>23.41074318338551</v>
      </c>
      <c r="M21">
        <f>2*$Y$1*VLOOKUP(E20,Gearing!$B$3:$D$7,3)+B19</f>
        <v>45.535535102439034</v>
      </c>
      <c r="N21">
        <f>2*B20-B19+Misc!$B$6*$Y$1^2</f>
        <v>23.216625000000018</v>
      </c>
      <c r="O21">
        <f t="shared" si="6"/>
        <v>1</v>
      </c>
      <c r="P21">
        <f t="shared" si="7"/>
        <v>0</v>
      </c>
      <c r="Q21">
        <f t="shared" si="8"/>
        <v>0</v>
      </c>
      <c r="R21">
        <f t="shared" si="9"/>
        <v>0</v>
      </c>
      <c r="S21">
        <f t="shared" si="10"/>
        <v>0</v>
      </c>
      <c r="T21">
        <f>C21/Misc!$B$2*60/2/PI()</f>
        <v>328.4480560587449</v>
      </c>
      <c r="U21">
        <f>C21/Misc!$B$2*60/2/PI()*VLOOKUP(E21,Gearing!$B$2:$G$7,6,FALSE)</f>
        <v>1553.9489528934296</v>
      </c>
      <c r="V21">
        <f ca="1">FORECAST(U21,OFFSET(Engine!$E$3:$E$26,MATCH(U21,Engine!$A$3:$A$26,1)-1,0,2),OFFSET(Engine!$A$3:$A$26,MATCH(U21,Engine!$A$3:$A$26,1)-1,0,2))</f>
        <v>422.26007134760061</v>
      </c>
      <c r="X21" t="s">
        <v>71</v>
      </c>
      <c r="Y21">
        <f>SUMPRODUCT(D3:D701,O3:O701)/SUM(O3:O701)</f>
        <v>2.2866933504066385</v>
      </c>
    </row>
    <row r="22" spans="1:29" x14ac:dyDescent="0.25">
      <c r="A22">
        <f t="shared" si="2"/>
        <v>4.75</v>
      </c>
      <c r="B22">
        <f t="shared" si="13"/>
        <v>25.867906250000022</v>
      </c>
      <c r="C22">
        <f t="shared" si="11"/>
        <v>10.891750000000016</v>
      </c>
      <c r="D22">
        <f t="shared" si="12"/>
        <v>2.2930000000000064</v>
      </c>
      <c r="E22">
        <f>MIN(VLOOKUP(C21+0.01,Gearing!$A$2:$G$7,2,TRUE)+1,5)</f>
        <v>1</v>
      </c>
      <c r="F22">
        <f>Misc!$B$4*Misc!$B$5/Misc!$B$2*VLOOKUP(E22,Gearing!$B$2:$G$7,6,FALSE)</f>
        <v>8517.554749642597</v>
      </c>
      <c r="G22">
        <f t="shared" si="0"/>
        <v>1.6073571747246097E-2</v>
      </c>
      <c r="H22">
        <f t="shared" si="1"/>
        <v>24.364150858983571</v>
      </c>
      <c r="I22">
        <f t="shared" si="3"/>
        <v>0.29700000000000004</v>
      </c>
      <c r="J22">
        <f t="shared" si="4"/>
        <v>6274.2093247499997</v>
      </c>
      <c r="K22">
        <f t="shared" si="5"/>
        <v>-181297.95321952281</v>
      </c>
      <c r="L22">
        <f t="shared" si="14"/>
        <v>26.061883436091726</v>
      </c>
      <c r="M22">
        <f>2*$Y$1*VLOOKUP(E21,Gearing!$B$3:$D$7,3)+B20</f>
        <v>47.900191352439037</v>
      </c>
      <c r="N22">
        <f>2*B21-B20+Misc!$B$6*$Y$1^2</f>
        <v>25.867906250000022</v>
      </c>
      <c r="O22">
        <f t="shared" si="6"/>
        <v>1</v>
      </c>
      <c r="P22">
        <f t="shared" si="7"/>
        <v>0</v>
      </c>
      <c r="Q22">
        <f t="shared" si="8"/>
        <v>0</v>
      </c>
      <c r="R22">
        <f t="shared" si="9"/>
        <v>0</v>
      </c>
      <c r="S22">
        <f t="shared" si="10"/>
        <v>0</v>
      </c>
      <c r="T22">
        <f>C22/Misc!$B$2*60/2/PI()</f>
        <v>346.69517028423076</v>
      </c>
      <c r="U22">
        <f>C22/Misc!$B$2*60/2/PI()*VLOOKUP(E22,Gearing!$B$2:$G$7,6,FALSE)</f>
        <v>1640.2794502763979</v>
      </c>
      <c r="V22">
        <f ca="1">FORECAST(U22,OFFSET(Engine!$E$3:$E$26,MATCH(U22,Engine!$A$3:$A$26,1)-1,0,2),OFFSET(Engine!$A$3:$A$26,MATCH(U22,Engine!$A$3:$A$26,1)-1,0,2))</f>
        <v>433.52981123621498</v>
      </c>
      <c r="X22" t="s">
        <v>72</v>
      </c>
      <c r="Y22">
        <f>SUMPRODUCT(D3:D701,P3:P701)/SUM(P3:P701)</f>
        <v>2.2153306698915185</v>
      </c>
    </row>
    <row r="23" spans="1:29" x14ac:dyDescent="0.25">
      <c r="A23">
        <f t="shared" si="2"/>
        <v>5</v>
      </c>
      <c r="B23">
        <f t="shared" si="13"/>
        <v>28.662500000000026</v>
      </c>
      <c r="C23">
        <f t="shared" si="11"/>
        <v>11.465000000000018</v>
      </c>
      <c r="D23">
        <f t="shared" si="12"/>
        <v>2.2930000000000064</v>
      </c>
      <c r="E23">
        <f>MIN(VLOOKUP(C22+0.01,Gearing!$A$2:$G$7,2,TRUE)+1,5)</f>
        <v>1</v>
      </c>
      <c r="F23">
        <f>Misc!$B$4*Misc!$B$5/Misc!$B$2*VLOOKUP(E23,Gearing!$B$2:$G$7,6,FALSE)</f>
        <v>8517.554749642597</v>
      </c>
      <c r="G23">
        <f t="shared" si="0"/>
        <v>1.7810051797502599E-2</v>
      </c>
      <c r="H23">
        <f t="shared" si="1"/>
        <v>25.646474588403763</v>
      </c>
      <c r="I23">
        <f t="shared" si="3"/>
        <v>0.29700000000000004</v>
      </c>
      <c r="J23">
        <f t="shared" si="4"/>
        <v>6272.6344636875001</v>
      </c>
      <c r="K23">
        <f t="shared" si="5"/>
        <v>-199732.85706100447</v>
      </c>
      <c r="L23">
        <f t="shared" si="14"/>
        <v>28.856328439839608</v>
      </c>
      <c r="M23">
        <f>2*$Y$1*VLOOKUP(E22,Gearing!$B$3:$D$7,3)+B21</f>
        <v>50.408160102439041</v>
      </c>
      <c r="N23">
        <f>2*B22-B21+Misc!$B$6*$Y$1^2</f>
        <v>28.662500000000026</v>
      </c>
      <c r="O23">
        <f t="shared" si="6"/>
        <v>1</v>
      </c>
      <c r="P23">
        <f t="shared" si="7"/>
        <v>0</v>
      </c>
      <c r="Q23">
        <f t="shared" si="8"/>
        <v>0</v>
      </c>
      <c r="R23">
        <f t="shared" si="9"/>
        <v>0</v>
      </c>
      <c r="S23">
        <f t="shared" si="10"/>
        <v>0</v>
      </c>
      <c r="T23">
        <f>C23/Misc!$B$2*60/2/PI()</f>
        <v>364.94228450971661</v>
      </c>
      <c r="U23">
        <f>C23/Misc!$B$2*60/2/PI()*VLOOKUP(E23,Gearing!$B$2:$G$7,6,FALSE)</f>
        <v>1726.6099476593665</v>
      </c>
      <c r="V23">
        <f ca="1">FORECAST(U23,OFFSET(Engine!$E$3:$E$26,MATCH(U23,Engine!$A$3:$A$26,1)-1,0,2),OFFSET(Engine!$A$3:$A$26,MATCH(U23,Engine!$A$3:$A$26,1)-1,0,2))</f>
        <v>444.79955112482941</v>
      </c>
      <c r="X23" t="s">
        <v>73</v>
      </c>
      <c r="Y23">
        <f>SUMPRODUCT(D3:D701,Q3:Q701)/SUM(Q3:Q701)</f>
        <v>1.1986454250499194</v>
      </c>
    </row>
    <row r="24" spans="1:29" x14ac:dyDescent="0.25">
      <c r="A24">
        <f t="shared" si="2"/>
        <v>5.25</v>
      </c>
      <c r="B24">
        <f t="shared" si="13"/>
        <v>31.600406250000031</v>
      </c>
      <c r="C24">
        <f t="shared" si="11"/>
        <v>12.038250000000012</v>
      </c>
      <c r="D24">
        <f t="shared" si="12"/>
        <v>2.2929999999999495</v>
      </c>
      <c r="E24">
        <f>MIN(VLOOKUP(C23+0.01,Gearing!$A$2:$G$7,2,TRUE)+1,5)</f>
        <v>1</v>
      </c>
      <c r="F24">
        <f>Misc!$B$4*Misc!$B$5/Misc!$B$2*VLOOKUP(E24,Gearing!$B$2:$G$7,6,FALSE)</f>
        <v>8517.554749642597</v>
      </c>
      <c r="G24">
        <f t="shared" si="0"/>
        <v>1.9635582106746617E-2</v>
      </c>
      <c r="H24">
        <f t="shared" si="1"/>
        <v>26.928798317823937</v>
      </c>
      <c r="I24">
        <f t="shared" si="3"/>
        <v>0.29700000000000004</v>
      </c>
      <c r="J24">
        <f t="shared" si="4"/>
        <v>6270.974475</v>
      </c>
      <c r="K24">
        <f t="shared" si="5"/>
        <v>-219062.3006322546</v>
      </c>
      <c r="L24">
        <f t="shared" si="14"/>
        <v>31.794078195256926</v>
      </c>
      <c r="M24">
        <f>2*$Y$1*VLOOKUP(E23,Gearing!$B$3:$D$7,3)+B22</f>
        <v>53.059441352439045</v>
      </c>
      <c r="N24">
        <f>2*B23-B22+Misc!$B$6*$Y$1^2</f>
        <v>31.600406250000031</v>
      </c>
      <c r="O24">
        <f t="shared" si="6"/>
        <v>1</v>
      </c>
      <c r="P24">
        <f t="shared" si="7"/>
        <v>0</v>
      </c>
      <c r="Q24">
        <f t="shared" si="8"/>
        <v>0</v>
      </c>
      <c r="R24">
        <f t="shared" si="9"/>
        <v>0</v>
      </c>
      <c r="S24">
        <f t="shared" si="10"/>
        <v>0</v>
      </c>
      <c r="T24">
        <f>C24/Misc!$B$2*60/2/PI()</f>
        <v>383.18939873520219</v>
      </c>
      <c r="U24">
        <f>C24/Misc!$B$2*60/2/PI()*VLOOKUP(E24,Gearing!$B$2:$G$7,6,FALSE)</f>
        <v>1812.9404450423335</v>
      </c>
      <c r="V24">
        <f ca="1">FORECAST(U24,OFFSET(Engine!$E$3:$E$26,MATCH(U24,Engine!$A$3:$A$26,1)-1,0,2),OFFSET(Engine!$A$3:$A$26,MATCH(U24,Engine!$A$3:$A$26,1)-1,0,2))</f>
        <v>456.0692910134436</v>
      </c>
      <c r="X24" t="s">
        <v>74</v>
      </c>
      <c r="Y24">
        <f>SUMPRODUCT(D3:D701,R3:R701)/SUM(R3:R701)</f>
        <v>0.23171813462615465</v>
      </c>
    </row>
    <row r="25" spans="1:29" x14ac:dyDescent="0.25">
      <c r="A25">
        <f t="shared" si="2"/>
        <v>5.5</v>
      </c>
      <c r="B25">
        <f t="shared" si="13"/>
        <v>34.681625000000032</v>
      </c>
      <c r="C25">
        <f t="shared" si="11"/>
        <v>12.611499999999999</v>
      </c>
      <c r="D25">
        <f t="shared" si="12"/>
        <v>2.2929999999999495</v>
      </c>
      <c r="E25">
        <f>MIN(VLOOKUP(C24+0.01,Gearing!$A$2:$G$7,2,TRUE)+1,5)</f>
        <v>1</v>
      </c>
      <c r="F25">
        <f>Misc!$B$4*Misc!$B$5/Misc!$B$2*VLOOKUP(E25,Gearing!$B$2:$G$7,6,FALSE)</f>
        <v>8517.554749642597</v>
      </c>
      <c r="G25">
        <f t="shared" si="0"/>
        <v>2.1550162674978147E-2</v>
      </c>
      <c r="H25">
        <f t="shared" si="1"/>
        <v>28.211122047244093</v>
      </c>
      <c r="I25">
        <f t="shared" si="3"/>
        <v>0.29700000000000004</v>
      </c>
      <c r="J25">
        <f t="shared" si="4"/>
        <v>6269.2293586875003</v>
      </c>
      <c r="K25">
        <f t="shared" si="5"/>
        <v>-239285.57024188683</v>
      </c>
      <c r="L25">
        <f t="shared" si="14"/>
        <v>34.875132702972977</v>
      </c>
      <c r="M25">
        <f>2*$Y$1*VLOOKUP(E24,Gearing!$B$3:$D$7,3)+B23</f>
        <v>55.854035102439049</v>
      </c>
      <c r="N25">
        <f>2*B24-B23+Misc!$B$6*$Y$1^2</f>
        <v>34.681625000000032</v>
      </c>
      <c r="O25">
        <f t="shared" si="6"/>
        <v>1</v>
      </c>
      <c r="P25">
        <f t="shared" si="7"/>
        <v>0</v>
      </c>
      <c r="Q25">
        <f t="shared" si="8"/>
        <v>0</v>
      </c>
      <c r="R25">
        <f t="shared" si="9"/>
        <v>0</v>
      </c>
      <c r="S25">
        <f t="shared" si="10"/>
        <v>0</v>
      </c>
      <c r="T25">
        <f>C25/Misc!$B$2*60/2/PI()</f>
        <v>401.43651296068765</v>
      </c>
      <c r="U25">
        <f>C25/Misc!$B$2*60/2/PI()*VLOOKUP(E25,Gearing!$B$2:$G$7,6,FALSE)</f>
        <v>1899.2709424253001</v>
      </c>
      <c r="V25">
        <f ca="1">FORECAST(U25,OFFSET(Engine!$E$3:$E$26,MATCH(U25,Engine!$A$3:$A$26,1)-1,0,2),OFFSET(Engine!$A$3:$A$26,MATCH(U25,Engine!$A$3:$A$26,1)-1,0,2))</f>
        <v>467.33903090205774</v>
      </c>
      <c r="X25" t="s">
        <v>75</v>
      </c>
      <c r="Y25" t="e">
        <f>SUMPRODUCT(D3:D700,S3:S700)/SUM(S3:S700)</f>
        <v>#DIV/0!</v>
      </c>
    </row>
    <row r="26" spans="1:29" x14ac:dyDescent="0.25">
      <c r="A26">
        <f t="shared" si="2"/>
        <v>5.75</v>
      </c>
      <c r="B26">
        <f t="shared" si="13"/>
        <v>37.906156250000031</v>
      </c>
      <c r="C26">
        <f t="shared" si="11"/>
        <v>13.184749999999994</v>
      </c>
      <c r="D26">
        <f t="shared" si="12"/>
        <v>2.2930000000000064</v>
      </c>
      <c r="E26">
        <f>MIN(VLOOKUP(C25+0.01,Gearing!$A$2:$G$7,2,TRUE)+1,5)</f>
        <v>1</v>
      </c>
      <c r="F26">
        <f>Misc!$B$4*Misc!$B$5/Misc!$B$2*VLOOKUP(E26,Gearing!$B$2:$G$7,6,FALSE)</f>
        <v>8517.554749642597</v>
      </c>
      <c r="G26">
        <f t="shared" si="0"/>
        <v>2.3553793502197187E-2</v>
      </c>
      <c r="H26">
        <f t="shared" si="1"/>
        <v>29.493445776664267</v>
      </c>
      <c r="I26">
        <f t="shared" si="3"/>
        <v>0.29700000000000004</v>
      </c>
      <c r="J26">
        <f t="shared" si="4"/>
        <v>6267.3991147500001</v>
      </c>
      <c r="K26">
        <f t="shared" si="5"/>
        <v>-260401.91559895658</v>
      </c>
      <c r="L26">
        <f t="shared" si="14"/>
        <v>38.099491963617048</v>
      </c>
      <c r="M26">
        <f>2*$Y$1*VLOOKUP(E25,Gearing!$B$3:$D$7,3)+B24</f>
        <v>58.791941352439054</v>
      </c>
      <c r="N26">
        <f>2*B25-B24+Misc!$B$6*$Y$1^2</f>
        <v>37.906156250000031</v>
      </c>
      <c r="O26">
        <f t="shared" si="6"/>
        <v>1</v>
      </c>
      <c r="P26">
        <f t="shared" si="7"/>
        <v>0</v>
      </c>
      <c r="Q26">
        <f t="shared" si="8"/>
        <v>0</v>
      </c>
      <c r="R26">
        <f t="shared" si="9"/>
        <v>0</v>
      </c>
      <c r="S26">
        <f t="shared" si="10"/>
        <v>0</v>
      </c>
      <c r="T26">
        <f>C26/Misc!$B$2*60/2/PI()</f>
        <v>419.68362718617323</v>
      </c>
      <c r="U26">
        <f>C26/Misc!$B$2*60/2/PI()*VLOOKUP(E26,Gearing!$B$2:$G$7,6,FALSE)</f>
        <v>1985.6014398082673</v>
      </c>
      <c r="V26">
        <f ca="1">FORECAST(U26,OFFSET(Engine!$E$3:$E$26,MATCH(U26,Engine!$A$3:$A$26,1)-1,0,2),OFFSET(Engine!$A$3:$A$26,MATCH(U26,Engine!$A$3:$A$26,1)-1,0,2))</f>
        <v>478.608770790672</v>
      </c>
    </row>
    <row r="27" spans="1:29" x14ac:dyDescent="0.25">
      <c r="A27">
        <f t="shared" si="2"/>
        <v>6</v>
      </c>
      <c r="B27">
        <f t="shared" si="13"/>
        <v>41.274000000000029</v>
      </c>
      <c r="C27">
        <f t="shared" si="11"/>
        <v>13.757999999999996</v>
      </c>
      <c r="D27">
        <f t="shared" si="12"/>
        <v>2.2930000000000064</v>
      </c>
      <c r="E27">
        <f>MIN(VLOOKUP(C26+0.01,Gearing!$A$2:$G$7,2,TRUE)+1,5)</f>
        <v>1</v>
      </c>
      <c r="F27">
        <f>Misc!$B$4*Misc!$B$5/Misc!$B$2*VLOOKUP(E27,Gearing!$B$2:$G$7,6,FALSE)</f>
        <v>8517.554749642597</v>
      </c>
      <c r="G27">
        <f t="shared" si="0"/>
        <v>2.5646474588403741E-2</v>
      </c>
      <c r="H27">
        <f t="shared" si="1"/>
        <v>30.775769506084458</v>
      </c>
      <c r="I27">
        <f t="shared" si="3"/>
        <v>0.29700000000000004</v>
      </c>
      <c r="J27">
        <f t="shared" si="4"/>
        <v>6265.4837431875003</v>
      </c>
      <c r="K27">
        <f t="shared" si="5"/>
        <v>-282410.54981296096</v>
      </c>
      <c r="L27">
        <f t="shared" si="14"/>
        <v>41.467155977815388</v>
      </c>
      <c r="M27">
        <f>2*$Y$1*VLOOKUP(E26,Gearing!$B$3:$D$7,3)+B25</f>
        <v>61.873160102439059</v>
      </c>
      <c r="N27">
        <f>2*B26-B25+Misc!$B$6*$Y$1^2</f>
        <v>41.274000000000029</v>
      </c>
      <c r="O27">
        <f t="shared" si="6"/>
        <v>1</v>
      </c>
      <c r="P27">
        <f t="shared" si="7"/>
        <v>0</v>
      </c>
      <c r="Q27">
        <f t="shared" si="8"/>
        <v>0</v>
      </c>
      <c r="R27">
        <f t="shared" si="9"/>
        <v>0</v>
      </c>
      <c r="S27">
        <f t="shared" si="10"/>
        <v>0</v>
      </c>
      <c r="T27">
        <f>C27/Misc!$B$2*60/2/PI()</f>
        <v>437.93074141165908</v>
      </c>
      <c r="U27">
        <f>C27/Misc!$B$2*60/2/PI()*VLOOKUP(E27,Gearing!$B$2:$G$7,6,FALSE)</f>
        <v>2071.9319371912356</v>
      </c>
      <c r="V27">
        <f ca="1">FORECAST(U27,OFFSET(Engine!$E$3:$E$26,MATCH(U27,Engine!$A$3:$A$26,1)-1,0,2),OFFSET(Engine!$A$3:$A$26,MATCH(U27,Engine!$A$3:$A$26,1)-1,0,2))</f>
        <v>483.70349757203957</v>
      </c>
    </row>
    <row r="28" spans="1:29" x14ac:dyDescent="0.25">
      <c r="A28">
        <f t="shared" si="2"/>
        <v>6.25</v>
      </c>
      <c r="B28">
        <f t="shared" si="13"/>
        <v>44.785156250000028</v>
      </c>
      <c r="C28">
        <f t="shared" si="11"/>
        <v>14.331249999999997</v>
      </c>
      <c r="D28">
        <f t="shared" si="12"/>
        <v>2.2930000000000064</v>
      </c>
      <c r="E28">
        <f>MIN(VLOOKUP(C27+0.01,Gearing!$A$2:$G$7,2,TRUE)+1,5)</f>
        <v>1</v>
      </c>
      <c r="F28">
        <f>Misc!$B$4*Misc!$B$5/Misc!$B$2*VLOOKUP(E28,Gearing!$B$2:$G$7,6,FALSE)</f>
        <v>8517.554749642597</v>
      </c>
      <c r="G28">
        <f t="shared" si="0"/>
        <v>2.7828205933597808E-2</v>
      </c>
      <c r="H28">
        <f t="shared" si="1"/>
        <v>32.05809323550465</v>
      </c>
      <c r="I28">
        <f t="shared" si="3"/>
        <v>0.29700000000000004</v>
      </c>
      <c r="J28">
        <f t="shared" si="4"/>
        <v>6263.483244</v>
      </c>
      <c r="K28">
        <f t="shared" si="5"/>
        <v>-305310.64939383877</v>
      </c>
      <c r="L28">
        <f t="shared" si="14"/>
        <v>44.978124746198816</v>
      </c>
      <c r="M28">
        <f>2*$Y$1*VLOOKUP(E27,Gearing!$B$3:$D$7,3)+B26</f>
        <v>65.097691352439057</v>
      </c>
      <c r="N28">
        <f>2*B27-B26+Misc!$B$6*$Y$1^2</f>
        <v>44.785156250000028</v>
      </c>
      <c r="O28">
        <f t="shared" si="6"/>
        <v>1</v>
      </c>
      <c r="P28">
        <f t="shared" si="7"/>
        <v>0</v>
      </c>
      <c r="Q28">
        <f t="shared" si="8"/>
        <v>0</v>
      </c>
      <c r="R28">
        <f t="shared" si="9"/>
        <v>0</v>
      </c>
      <c r="S28">
        <f t="shared" si="10"/>
        <v>0</v>
      </c>
      <c r="T28">
        <f>C28/Misc!$B$2*60/2/PI()</f>
        <v>456.17785563714494</v>
      </c>
      <c r="U28">
        <f>C28/Misc!$B$2*60/2/PI()*VLOOKUP(E28,Gearing!$B$2:$G$7,6,FALSE)</f>
        <v>2158.2624345742042</v>
      </c>
      <c r="V28">
        <f ca="1">FORECAST(U28,OFFSET(Engine!$E$3:$E$26,MATCH(U28,Engine!$A$3:$A$26,1)-1,0,2),OFFSET(Engine!$A$3:$A$26,MATCH(U28,Engine!$A$3:$A$26,1)-1,0,2))</f>
        <v>487.56217675923409</v>
      </c>
    </row>
    <row r="29" spans="1:29" x14ac:dyDescent="0.25">
      <c r="A29">
        <f t="shared" si="2"/>
        <v>6.5</v>
      </c>
      <c r="B29">
        <f t="shared" si="13"/>
        <v>48.439625000000028</v>
      </c>
      <c r="C29">
        <f t="shared" si="11"/>
        <v>14.904499999999999</v>
      </c>
      <c r="D29">
        <f t="shared" si="12"/>
        <v>2.2930000000000064</v>
      </c>
      <c r="E29">
        <f>MIN(VLOOKUP(C28+0.01,Gearing!$A$2:$G$7,2,TRUE)+1,5)</f>
        <v>1</v>
      </c>
      <c r="F29">
        <f>Misc!$B$4*Misc!$B$5/Misc!$B$2*VLOOKUP(E29,Gearing!$B$2:$G$7,6,FALSE)</f>
        <v>8517.554749642597</v>
      </c>
      <c r="G29">
        <f t="shared" si="0"/>
        <v>3.0098987537779388E-2</v>
      </c>
      <c r="H29">
        <f t="shared" si="1"/>
        <v>33.340416964924835</v>
      </c>
      <c r="I29">
        <f t="shared" si="3"/>
        <v>0.29700000000000004</v>
      </c>
      <c r="J29">
        <f t="shared" si="4"/>
        <v>6261.3976171875001</v>
      </c>
      <c r="K29">
        <f t="shared" si="5"/>
        <v>-329101.35425197071</v>
      </c>
      <c r="L29">
        <f t="shared" si="14"/>
        <v>48.632398269395097</v>
      </c>
      <c r="M29">
        <f>2*$Y$1*VLOOKUP(E28,Gearing!$B$3:$D$7,3)+B27</f>
        <v>68.465535102439048</v>
      </c>
      <c r="N29">
        <f>2*B28-B27+Misc!$B$6*$Y$1^2</f>
        <v>48.439625000000028</v>
      </c>
      <c r="O29">
        <f t="shared" si="6"/>
        <v>1</v>
      </c>
      <c r="P29">
        <f t="shared" si="7"/>
        <v>0</v>
      </c>
      <c r="Q29">
        <f t="shared" si="8"/>
        <v>0</v>
      </c>
      <c r="R29">
        <f t="shared" si="9"/>
        <v>0</v>
      </c>
      <c r="S29">
        <f t="shared" si="10"/>
        <v>0</v>
      </c>
      <c r="T29">
        <f>C29/Misc!$B$2*60/2/PI()</f>
        <v>474.42496986263086</v>
      </c>
      <c r="U29">
        <f>C29/Misc!$B$2*60/2/PI()*VLOOKUP(E29,Gearing!$B$2:$G$7,6,FALSE)</f>
        <v>2244.5929319571728</v>
      </c>
      <c r="V29">
        <f ca="1">FORECAST(U29,OFFSET(Engine!$E$3:$E$26,MATCH(U29,Engine!$A$3:$A$26,1)-1,0,2),OFFSET(Engine!$A$3:$A$26,MATCH(U29,Engine!$A$3:$A$26,1)-1,0,2))</f>
        <v>491.42085594642867</v>
      </c>
    </row>
    <row r="30" spans="1:29" x14ac:dyDescent="0.25">
      <c r="A30">
        <f t="shared" si="2"/>
        <v>6.75</v>
      </c>
      <c r="B30">
        <f t="shared" si="13"/>
        <v>52.237406250000028</v>
      </c>
      <c r="C30">
        <f t="shared" si="11"/>
        <v>15.47775</v>
      </c>
      <c r="D30">
        <f t="shared" si="12"/>
        <v>2.2930000000000064</v>
      </c>
      <c r="E30">
        <f>MIN(VLOOKUP(C29+0.01,Gearing!$A$2:$G$7,2,TRUE)+1,5)</f>
        <v>1</v>
      </c>
      <c r="F30">
        <f>Misc!$B$4*Misc!$B$5/Misc!$B$2*VLOOKUP(E30,Gearing!$B$2:$G$7,6,FALSE)</f>
        <v>8517.554749642597</v>
      </c>
      <c r="G30">
        <f t="shared" si="0"/>
        <v>3.2458819400948483E-2</v>
      </c>
      <c r="H30">
        <f t="shared" si="1"/>
        <v>34.622740694345026</v>
      </c>
      <c r="I30">
        <f t="shared" si="3"/>
        <v>0.29700000000000004</v>
      </c>
      <c r="J30">
        <f t="shared" si="4"/>
        <v>6259.2268627499998</v>
      </c>
      <c r="K30">
        <f t="shared" si="5"/>
        <v>-353781.76769817906</v>
      </c>
      <c r="L30">
        <f t="shared" si="14"/>
        <v>52.429976548031995</v>
      </c>
      <c r="M30">
        <f>2*$Y$1*VLOOKUP(E29,Gearing!$B$3:$D$7,3)+B28</f>
        <v>71.976691352439047</v>
      </c>
      <c r="N30">
        <f>2*B29-B28+Misc!$B$6*$Y$1^2</f>
        <v>52.237406250000028</v>
      </c>
      <c r="O30">
        <f t="shared" si="6"/>
        <v>1</v>
      </c>
      <c r="P30">
        <f t="shared" si="7"/>
        <v>0</v>
      </c>
      <c r="Q30">
        <f t="shared" si="8"/>
        <v>0</v>
      </c>
      <c r="R30">
        <f t="shared" si="9"/>
        <v>0</v>
      </c>
      <c r="S30">
        <f t="shared" si="10"/>
        <v>0</v>
      </c>
      <c r="T30">
        <f>C30/Misc!$B$2*60/2/PI()</f>
        <v>492.67208408811666</v>
      </c>
      <c r="U30">
        <f>C30/Misc!$B$2*60/2/PI()*VLOOKUP(E30,Gearing!$B$2:$G$7,6,FALSE)</f>
        <v>2330.923429340141</v>
      </c>
      <c r="V30">
        <f ca="1">FORECAST(U30,OFFSET(Engine!$E$3:$E$26,MATCH(U30,Engine!$A$3:$A$26,1)-1,0,2),OFFSET(Engine!$A$3:$A$26,MATCH(U30,Engine!$A$3:$A$26,1)-1,0,2))</f>
        <v>495.27953513362314</v>
      </c>
    </row>
    <row r="31" spans="1:29" x14ac:dyDescent="0.25">
      <c r="A31">
        <f t="shared" si="2"/>
        <v>7</v>
      </c>
      <c r="B31">
        <f t="shared" si="13"/>
        <v>56.178500000000028</v>
      </c>
      <c r="C31">
        <f t="shared" si="11"/>
        <v>16.051000000000002</v>
      </c>
      <c r="D31">
        <f t="shared" si="12"/>
        <v>2.2930000000000064</v>
      </c>
      <c r="E31">
        <f>MIN(VLOOKUP(C30+0.01,Gearing!$A$2:$G$7,2,TRUE)+1,5)</f>
        <v>1</v>
      </c>
      <c r="F31">
        <f>Misc!$B$4*Misc!$B$5/Misc!$B$2*VLOOKUP(E31,Gearing!$B$2:$G$7,6,FALSE)</f>
        <v>8517.554749642597</v>
      </c>
      <c r="G31">
        <f t="shared" si="0"/>
        <v>3.4907701523105079E-2</v>
      </c>
      <c r="H31">
        <f t="shared" si="1"/>
        <v>35.905064423765218</v>
      </c>
      <c r="I31">
        <f t="shared" si="3"/>
        <v>0.29700000000000004</v>
      </c>
      <c r="J31">
        <f t="shared" si="4"/>
        <v>6256.9709806874998</v>
      </c>
      <c r="K31">
        <f t="shared" si="5"/>
        <v>-379350.95644372777</v>
      </c>
      <c r="L31">
        <f t="shared" si="14"/>
        <v>56.370859582737289</v>
      </c>
      <c r="M31">
        <f>2*$Y$1*VLOOKUP(E30,Gearing!$B$3:$D$7,3)+B29</f>
        <v>75.631160102439054</v>
      </c>
      <c r="N31">
        <f>2*B30-B29+Misc!$B$6*$Y$1^2</f>
        <v>56.178500000000028</v>
      </c>
      <c r="O31">
        <f t="shared" si="6"/>
        <v>1</v>
      </c>
      <c r="P31">
        <f t="shared" si="7"/>
        <v>0</v>
      </c>
      <c r="Q31">
        <f t="shared" si="8"/>
        <v>0</v>
      </c>
      <c r="R31">
        <f t="shared" si="9"/>
        <v>0</v>
      </c>
      <c r="S31">
        <f t="shared" si="10"/>
        <v>0</v>
      </c>
      <c r="T31">
        <f>C31/Misc!$B$2*60/2/PI()</f>
        <v>510.91919831360252</v>
      </c>
      <c r="U31">
        <f>C31/Misc!$B$2*60/2/PI()*VLOOKUP(E31,Gearing!$B$2:$G$7,6,FALSE)</f>
        <v>2417.2539267231095</v>
      </c>
      <c r="V31">
        <f ca="1">FORECAST(U31,OFFSET(Engine!$E$3:$E$26,MATCH(U31,Engine!$A$3:$A$26,1)-1,0,2),OFFSET(Engine!$A$3:$A$26,MATCH(U31,Engine!$A$3:$A$26,1)-1,0,2))</f>
        <v>499.13821432081772</v>
      </c>
    </row>
    <row r="32" spans="1:29" x14ac:dyDescent="0.25">
      <c r="A32">
        <f t="shared" si="2"/>
        <v>7.25</v>
      </c>
      <c r="B32">
        <f t="shared" si="13"/>
        <v>60.262906250000029</v>
      </c>
      <c r="C32">
        <f t="shared" si="11"/>
        <v>16.624249999999989</v>
      </c>
      <c r="D32">
        <f t="shared" si="12"/>
        <v>2.2929999999998927</v>
      </c>
      <c r="E32">
        <f>MIN(VLOOKUP(C31+0.01,Gearing!$A$2:$G$7,2,TRUE)+1,5)</f>
        <v>1</v>
      </c>
      <c r="F32">
        <f>Misc!$B$4*Misc!$B$5/Misc!$B$2*VLOOKUP(E32,Gearing!$B$2:$G$7,6,FALSE)</f>
        <v>8517.554749642597</v>
      </c>
      <c r="G32">
        <f t="shared" si="0"/>
        <v>3.7445633904249202E-2</v>
      </c>
      <c r="H32">
        <f t="shared" si="1"/>
        <v>37.187388153185374</v>
      </c>
      <c r="I32">
        <f t="shared" si="3"/>
        <v>0.29700000000000004</v>
      </c>
      <c r="J32">
        <f t="shared" si="4"/>
        <v>6254.6299710000003</v>
      </c>
      <c r="K32">
        <f t="shared" si="5"/>
        <v>-405807.95060032257</v>
      </c>
      <c r="L32">
        <f t="shared" si="14"/>
        <v>60.455047374140257</v>
      </c>
      <c r="M32">
        <f>2*$Y$1*VLOOKUP(E31,Gearing!$B$3:$D$7,3)+B30</f>
        <v>79.428941352439054</v>
      </c>
      <c r="N32">
        <f>2*B31-B30+Misc!$B$6*$Y$1^2</f>
        <v>60.262906250000029</v>
      </c>
      <c r="O32">
        <f t="shared" si="6"/>
        <v>1</v>
      </c>
      <c r="P32">
        <f t="shared" si="7"/>
        <v>0</v>
      </c>
      <c r="Q32">
        <f t="shared" si="8"/>
        <v>0</v>
      </c>
      <c r="R32">
        <f t="shared" si="9"/>
        <v>0</v>
      </c>
      <c r="S32">
        <f t="shared" si="10"/>
        <v>0</v>
      </c>
      <c r="T32">
        <f>C32/Misc!$B$2*60/2/PI()</f>
        <v>529.16631253908781</v>
      </c>
      <c r="U32">
        <f>C32/Misc!$B$2*60/2/PI()*VLOOKUP(E32,Gearing!$B$2:$G$7,6,FALSE)</f>
        <v>2503.5844241060754</v>
      </c>
      <c r="V32">
        <f ca="1">FORECAST(U32,OFFSET(Engine!$E$3:$E$26,MATCH(U32,Engine!$A$3:$A$26,1)-1,0,2),OFFSET(Engine!$A$3:$A$26,MATCH(U32,Engine!$A$3:$A$26,1)-1,0,2))</f>
        <v>502.99689350801214</v>
      </c>
    </row>
    <row r="33" spans="1:22" x14ac:dyDescent="0.25">
      <c r="A33">
        <f t="shared" si="2"/>
        <v>7.5</v>
      </c>
      <c r="B33">
        <f t="shared" si="13"/>
        <v>64.490625000000023</v>
      </c>
      <c r="C33">
        <f t="shared" si="11"/>
        <v>17.197499999999962</v>
      </c>
      <c r="D33">
        <f t="shared" si="12"/>
        <v>2.2929999999998927</v>
      </c>
      <c r="E33">
        <f>MIN(VLOOKUP(C32+0.01,Gearing!$A$2:$G$7,2,TRUE)+1,5)</f>
        <v>1</v>
      </c>
      <c r="F33">
        <f>Misc!$B$4*Misc!$B$5/Misc!$B$2*VLOOKUP(E33,Gearing!$B$2:$G$7,6,FALSE)</f>
        <v>8517.554749642597</v>
      </c>
      <c r="G33">
        <f t="shared" si="0"/>
        <v>4.007261654438083E-2</v>
      </c>
      <c r="H33">
        <f t="shared" si="1"/>
        <v>38.469711882605502</v>
      </c>
      <c r="I33">
        <f t="shared" si="3"/>
        <v>0.29700000000000004</v>
      </c>
      <c r="J33">
        <f t="shared" si="4"/>
        <v>6252.2038336875003</v>
      </c>
      <c r="K33">
        <f t="shared" si="5"/>
        <v>-433151.7436801109</v>
      </c>
      <c r="L33">
        <f t="shared" si="14"/>
        <v>64.682539922868685</v>
      </c>
      <c r="M33">
        <f>2*$Y$1*VLOOKUP(E32,Gearing!$B$3:$D$7,3)+B31</f>
        <v>83.370035102439047</v>
      </c>
      <c r="N33">
        <f>2*B32-B31+Misc!$B$6*$Y$1^2</f>
        <v>64.490625000000023</v>
      </c>
      <c r="O33">
        <f t="shared" si="6"/>
        <v>1</v>
      </c>
      <c r="P33">
        <f t="shared" si="7"/>
        <v>0</v>
      </c>
      <c r="Q33">
        <f t="shared" si="8"/>
        <v>0</v>
      </c>
      <c r="R33">
        <f t="shared" si="9"/>
        <v>0</v>
      </c>
      <c r="S33">
        <f t="shared" si="10"/>
        <v>0</v>
      </c>
      <c r="T33">
        <f>C33/Misc!$B$2*60/2/PI()</f>
        <v>547.41342676457282</v>
      </c>
      <c r="U33">
        <f>C33/Misc!$B$2*60/2/PI()*VLOOKUP(E33,Gearing!$B$2:$G$7,6,FALSE)</f>
        <v>2589.9149214890399</v>
      </c>
      <c r="V33">
        <f ca="1">FORECAST(U33,OFFSET(Engine!$E$3:$E$26,MATCH(U33,Engine!$A$3:$A$26,1)-1,0,2),OFFSET(Engine!$A$3:$A$26,MATCH(U33,Engine!$A$3:$A$26,1)-1,0,2))</f>
        <v>506.85557269520649</v>
      </c>
    </row>
    <row r="34" spans="1:22" x14ac:dyDescent="0.25">
      <c r="A34">
        <f t="shared" si="2"/>
        <v>7.75</v>
      </c>
      <c r="B34">
        <f t="shared" si="13"/>
        <v>68.86165625000001</v>
      </c>
      <c r="C34">
        <f t="shared" si="11"/>
        <v>17.770749999999936</v>
      </c>
      <c r="D34">
        <f t="shared" si="12"/>
        <v>2.2929999999998927</v>
      </c>
      <c r="E34">
        <f>MIN(VLOOKUP(C33+0.01,Gearing!$A$2:$G$7,2,TRUE)+1,5)</f>
        <v>1</v>
      </c>
      <c r="F34">
        <f>Misc!$B$4*Misc!$B$5/Misc!$B$2*VLOOKUP(E34,Gearing!$B$2:$G$7,6,FALSE)</f>
        <v>8517.554749642597</v>
      </c>
      <c r="G34">
        <f t="shared" si="0"/>
        <v>4.2788649443499971E-2</v>
      </c>
      <c r="H34">
        <f t="shared" si="1"/>
        <v>39.75203561202563</v>
      </c>
      <c r="I34">
        <f t="shared" si="3"/>
        <v>0.29700000000000004</v>
      </c>
      <c r="J34">
        <f t="shared" si="4"/>
        <v>6249.6925687499997</v>
      </c>
      <c r="K34">
        <f t="shared" si="5"/>
        <v>-461381.29259568208</v>
      </c>
      <c r="L34">
        <f t="shared" si="14"/>
        <v>69.053337229548788</v>
      </c>
      <c r="M34">
        <f>2*$Y$1*VLOOKUP(E33,Gearing!$B$3:$D$7,3)+B32</f>
        <v>87.454441352439048</v>
      </c>
      <c r="N34">
        <f>2*B33-B32+Misc!$B$6*$Y$1^2</f>
        <v>68.86165625000001</v>
      </c>
      <c r="O34">
        <f t="shared" si="6"/>
        <v>1</v>
      </c>
      <c r="P34">
        <f t="shared" si="7"/>
        <v>0</v>
      </c>
      <c r="Q34">
        <f t="shared" si="8"/>
        <v>0</v>
      </c>
      <c r="R34">
        <f t="shared" si="9"/>
        <v>0</v>
      </c>
      <c r="S34">
        <f t="shared" si="10"/>
        <v>0</v>
      </c>
      <c r="T34">
        <f>C34/Misc!$B$2*60/2/PI()</f>
        <v>565.66054099005771</v>
      </c>
      <c r="U34">
        <f>C34/Misc!$B$2*60/2/PI()*VLOOKUP(E34,Gearing!$B$2:$G$7,6,FALSE)</f>
        <v>2676.2454188720035</v>
      </c>
      <c r="V34">
        <f ca="1">FORECAST(U34,OFFSET(Engine!$E$3:$E$26,MATCH(U34,Engine!$A$3:$A$26,1)-1,0,2),OFFSET(Engine!$A$3:$A$26,MATCH(U34,Engine!$A$3:$A$26,1)-1,0,2))</f>
        <v>510.71425188240079</v>
      </c>
    </row>
    <row r="35" spans="1:22" x14ac:dyDescent="0.25">
      <c r="A35">
        <f t="shared" si="2"/>
        <v>8</v>
      </c>
      <c r="B35">
        <f t="shared" si="13"/>
        <v>73.375999999999991</v>
      </c>
      <c r="C35">
        <f t="shared" si="11"/>
        <v>18.343999999999909</v>
      </c>
      <c r="D35">
        <f t="shared" si="12"/>
        <v>2.2929999999998927</v>
      </c>
      <c r="E35">
        <f>MIN(VLOOKUP(C34+0.01,Gearing!$A$2:$G$7,2,TRUE)+1,5)</f>
        <v>1</v>
      </c>
      <c r="F35">
        <f>Misc!$B$4*Misc!$B$5/Misc!$B$2*VLOOKUP(E35,Gearing!$B$2:$G$7,6,FALSE)</f>
        <v>8517.554749642597</v>
      </c>
      <c r="G35">
        <f t="shared" si="0"/>
        <v>4.559373260160661E-2</v>
      </c>
      <c r="H35">
        <f t="shared" si="1"/>
        <v>41.03435934144575</v>
      </c>
      <c r="I35">
        <f t="shared" si="3"/>
        <v>0.29700000000000004</v>
      </c>
      <c r="J35">
        <f t="shared" si="4"/>
        <v>6247.0961761874996</v>
      </c>
      <c r="K35">
        <f t="shared" si="5"/>
        <v>-490495.51766006695</v>
      </c>
      <c r="L35">
        <f t="shared" si="14"/>
        <v>73.567439294808352</v>
      </c>
      <c r="M35">
        <f>2*$Y$1*VLOOKUP(E34,Gearing!$B$3:$D$7,3)+B33</f>
        <v>91.682160102439042</v>
      </c>
      <c r="N35">
        <f>2*B34-B33+Misc!$B$6*$Y$1^2</f>
        <v>73.375999999999991</v>
      </c>
      <c r="O35">
        <f t="shared" si="6"/>
        <v>1</v>
      </c>
      <c r="P35">
        <f t="shared" si="7"/>
        <v>0</v>
      </c>
      <c r="Q35">
        <f t="shared" si="8"/>
        <v>0</v>
      </c>
      <c r="R35">
        <f t="shared" si="9"/>
        <v>0</v>
      </c>
      <c r="S35">
        <f t="shared" si="10"/>
        <v>0</v>
      </c>
      <c r="T35">
        <f>C35/Misc!$B$2*60/2/PI()</f>
        <v>583.90765521554272</v>
      </c>
      <c r="U35">
        <f>C35/Misc!$B$2*60/2/PI()*VLOOKUP(E35,Gearing!$B$2:$G$7,6,FALSE)</f>
        <v>2762.575916254968</v>
      </c>
      <c r="V35">
        <f ca="1">FORECAST(U35,OFFSET(Engine!$E$3:$E$26,MATCH(U35,Engine!$A$3:$A$26,1)-1,0,2),OFFSET(Engine!$A$3:$A$26,MATCH(U35,Engine!$A$3:$A$26,1)-1,0,2))</f>
        <v>514.57293106959514</v>
      </c>
    </row>
    <row r="36" spans="1:22" x14ac:dyDescent="0.25">
      <c r="A36">
        <f t="shared" si="2"/>
        <v>8.25</v>
      </c>
      <c r="B36">
        <f t="shared" si="13"/>
        <v>78.033656249999964</v>
      </c>
      <c r="C36">
        <f t="shared" si="11"/>
        <v>18.917249999999882</v>
      </c>
      <c r="D36">
        <f t="shared" si="12"/>
        <v>2.2929999999998927</v>
      </c>
      <c r="E36">
        <f>MIN(VLOOKUP(C35+0.01,Gearing!$A$2:$G$7,2,TRUE)+1,5)</f>
        <v>1</v>
      </c>
      <c r="F36">
        <f>Misc!$B$4*Misc!$B$5/Misc!$B$2*VLOOKUP(E36,Gearing!$B$2:$G$7,6,FALSE)</f>
        <v>8517.554749642597</v>
      </c>
      <c r="G36">
        <f t="shared" si="0"/>
        <v>4.8487866018700768E-2</v>
      </c>
      <c r="H36">
        <f t="shared" si="1"/>
        <v>42.316683070865878</v>
      </c>
      <c r="I36">
        <f t="shared" si="3"/>
        <v>0.29700000000000004</v>
      </c>
      <c r="J36">
        <f t="shared" si="4"/>
        <v>6244.4146559999999</v>
      </c>
      <c r="K36">
        <f t="shared" si="5"/>
        <v>-520493.30258673819</v>
      </c>
      <c r="L36">
        <f t="shared" si="14"/>
        <v>78.224846119278183</v>
      </c>
      <c r="M36">
        <f>2*$Y$1*VLOOKUP(E35,Gearing!$B$3:$D$7,3)+B34</f>
        <v>96.053191352439029</v>
      </c>
      <c r="N36">
        <f>2*B35-B34+Misc!$B$6*$Y$1^2</f>
        <v>78.033656249999964</v>
      </c>
      <c r="O36">
        <f t="shared" si="6"/>
        <v>1</v>
      </c>
      <c r="P36">
        <f t="shared" si="7"/>
        <v>0</v>
      </c>
      <c r="Q36">
        <f t="shared" si="8"/>
        <v>0</v>
      </c>
      <c r="R36">
        <f t="shared" si="9"/>
        <v>0</v>
      </c>
      <c r="S36">
        <f t="shared" si="10"/>
        <v>0</v>
      </c>
      <c r="T36">
        <f>C36/Misc!$B$2*60/2/PI()</f>
        <v>602.15476944102761</v>
      </c>
      <c r="U36">
        <f>C36/Misc!$B$2*60/2/PI()*VLOOKUP(E36,Gearing!$B$2:$G$7,6,FALSE)</f>
        <v>2848.906413637932</v>
      </c>
      <c r="V36">
        <f ca="1">FORECAST(U36,OFFSET(Engine!$E$3:$E$26,MATCH(U36,Engine!$A$3:$A$26,1)-1,0,2),OFFSET(Engine!$A$3:$A$26,MATCH(U36,Engine!$A$3:$A$26,1)-1,0,2))</f>
        <v>518.43161025678944</v>
      </c>
    </row>
    <row r="37" spans="1:22" x14ac:dyDescent="0.25">
      <c r="A37">
        <f t="shared" si="2"/>
        <v>8.5</v>
      </c>
      <c r="B37">
        <f t="shared" si="13"/>
        <v>82.834624999999932</v>
      </c>
      <c r="C37">
        <f t="shared" si="11"/>
        <v>19.490499999999855</v>
      </c>
      <c r="D37">
        <f t="shared" si="12"/>
        <v>2.2929999999998927</v>
      </c>
      <c r="E37">
        <f>MIN(VLOOKUP(C36+0.01,Gearing!$A$2:$G$7,2,TRUE)+1,5)</f>
        <v>1</v>
      </c>
      <c r="F37">
        <f>Misc!$B$4*Misc!$B$5/Misc!$B$2*VLOOKUP(E37,Gearing!$B$2:$G$7,6,FALSE)</f>
        <v>8517.554749642597</v>
      </c>
      <c r="G37">
        <f t="shared" si="0"/>
        <v>5.1471049694782424E-2</v>
      </c>
      <c r="H37">
        <f t="shared" si="1"/>
        <v>43.599006800286006</v>
      </c>
      <c r="I37">
        <f t="shared" si="3"/>
        <v>0.29700000000000004</v>
      </c>
      <c r="J37">
        <f t="shared" si="4"/>
        <v>6241.6480081874997</v>
      </c>
      <c r="K37">
        <f t="shared" si="5"/>
        <v>-551373.49448961031</v>
      </c>
      <c r="L37">
        <f t="shared" si="14"/>
        <v>83.025557703584525</v>
      </c>
      <c r="M37">
        <f>2*$Y$1*VLOOKUP(E36,Gearing!$B$3:$D$7,3)+B35</f>
        <v>100.56753510243901</v>
      </c>
      <c r="N37">
        <f>2*B36-B35+Misc!$B$6*$Y$1^2</f>
        <v>82.834624999999932</v>
      </c>
      <c r="O37">
        <f t="shared" si="6"/>
        <v>1</v>
      </c>
      <c r="P37">
        <f t="shared" si="7"/>
        <v>0</v>
      </c>
      <c r="Q37">
        <f t="shared" si="8"/>
        <v>0</v>
      </c>
      <c r="R37">
        <f t="shared" si="9"/>
        <v>0</v>
      </c>
      <c r="S37">
        <f t="shared" si="10"/>
        <v>0</v>
      </c>
      <c r="T37">
        <f>C37/Misc!$B$2*60/2/PI()</f>
        <v>620.40188366651262</v>
      </c>
      <c r="U37">
        <f>C37/Misc!$B$2*60/2/PI()*VLOOKUP(E37,Gearing!$B$2:$G$7,6,FALSE)</f>
        <v>2935.2369110208965</v>
      </c>
      <c r="V37">
        <f ca="1">FORECAST(U37,OFFSET(Engine!$E$3:$E$26,MATCH(U37,Engine!$A$3:$A$26,1)-1,0,2),OFFSET(Engine!$A$3:$A$26,MATCH(U37,Engine!$A$3:$A$26,1)-1,0,2))</f>
        <v>522.29028944398385</v>
      </c>
    </row>
    <row r="38" spans="1:22" x14ac:dyDescent="0.25">
      <c r="A38">
        <f t="shared" si="2"/>
        <v>8.75</v>
      </c>
      <c r="B38">
        <f t="shared" si="13"/>
        <v>87.778906249999892</v>
      </c>
      <c r="C38">
        <f t="shared" si="11"/>
        <v>20.063749999999828</v>
      </c>
      <c r="D38">
        <f t="shared" si="12"/>
        <v>2.2929999999998927</v>
      </c>
      <c r="E38">
        <f>MIN(VLOOKUP(C37+0.01,Gearing!$A$2:$G$7,2,TRUE)+1,5)</f>
        <v>1</v>
      </c>
      <c r="F38">
        <f>Misc!$B$4*Misc!$B$5/Misc!$B$2*VLOOKUP(E38,Gearing!$B$2:$G$7,6,FALSE)</f>
        <v>8517.554749642597</v>
      </c>
      <c r="G38">
        <f t="shared" si="0"/>
        <v>5.4543283629851599E-2</v>
      </c>
      <c r="H38">
        <f t="shared" si="1"/>
        <v>44.881330529706133</v>
      </c>
      <c r="I38">
        <f t="shared" si="3"/>
        <v>0.29700000000000004</v>
      </c>
      <c r="J38">
        <f t="shared" si="4"/>
        <v>6238.7962327499999</v>
      </c>
      <c r="K38">
        <f t="shared" si="5"/>
        <v>-583134.90388303925</v>
      </c>
      <c r="L38">
        <f t="shared" si="14"/>
        <v>87.969574048353621</v>
      </c>
      <c r="M38">
        <f>2*$Y$1*VLOOKUP(E37,Gearing!$B$3:$D$7,3)+B36</f>
        <v>105.22519135243898</v>
      </c>
      <c r="N38">
        <f>2*B37-B36+Misc!$B$6*$Y$1^2</f>
        <v>87.778906249999892</v>
      </c>
      <c r="O38">
        <f t="shared" si="6"/>
        <v>1</v>
      </c>
      <c r="P38">
        <f t="shared" si="7"/>
        <v>0</v>
      </c>
      <c r="Q38">
        <f t="shared" si="8"/>
        <v>0</v>
      </c>
      <c r="R38">
        <f t="shared" si="9"/>
        <v>0</v>
      </c>
      <c r="S38">
        <f t="shared" si="10"/>
        <v>0</v>
      </c>
      <c r="T38">
        <f>C38/Misc!$B$2*60/2/PI()</f>
        <v>638.64899789199751</v>
      </c>
      <c r="U38">
        <f>C38/Misc!$B$2*60/2/PI()*VLOOKUP(E38,Gearing!$B$2:$G$7,6,FALSE)</f>
        <v>3021.5674084038601</v>
      </c>
      <c r="V38">
        <f ca="1">FORECAST(U38,OFFSET(Engine!$E$3:$E$26,MATCH(U38,Engine!$A$3:$A$26,1)-1,0,2),OFFSET(Engine!$A$3:$A$26,MATCH(U38,Engine!$A$3:$A$26,1)-1,0,2))</f>
        <v>525.7874724951696</v>
      </c>
    </row>
    <row r="39" spans="1:22" x14ac:dyDescent="0.25">
      <c r="A39">
        <f t="shared" si="2"/>
        <v>9</v>
      </c>
      <c r="B39">
        <f t="shared" si="13"/>
        <v>92.866499999999846</v>
      </c>
      <c r="C39">
        <f t="shared" si="11"/>
        <v>20.636999999999802</v>
      </c>
      <c r="D39">
        <f t="shared" si="12"/>
        <v>2.2929999999998927</v>
      </c>
      <c r="E39">
        <f>MIN(VLOOKUP(C38+0.01,Gearing!$A$2:$G$7,2,TRUE)+1,5)</f>
        <v>1</v>
      </c>
      <c r="F39">
        <f>Misc!$B$4*Misc!$B$5/Misc!$B$2*VLOOKUP(E39,Gearing!$B$2:$G$7,6,FALSE)</f>
        <v>8517.554749642597</v>
      </c>
      <c r="G39">
        <f t="shared" si="0"/>
        <v>5.7704567823908273E-2</v>
      </c>
      <c r="H39">
        <f t="shared" si="1"/>
        <v>46.163654259126254</v>
      </c>
      <c r="I39">
        <f t="shared" si="3"/>
        <v>0.29700000000000004</v>
      </c>
      <c r="J39">
        <f t="shared" si="4"/>
        <v>6235.8593296874997</v>
      </c>
      <c r="K39">
        <f t="shared" si="5"/>
        <v>-615776.30468182277</v>
      </c>
      <c r="L39">
        <f t="shared" si="14"/>
        <v>93.056895154214757</v>
      </c>
      <c r="M39">
        <f>2*$Y$1*VLOOKUP(E38,Gearing!$B$3:$D$7,3)+B37</f>
        <v>110.02616010243895</v>
      </c>
      <c r="N39">
        <f>2*B38-B37+Misc!$B$6*$Y$1^2</f>
        <v>92.866499999999846</v>
      </c>
      <c r="O39">
        <f t="shared" si="6"/>
        <v>1</v>
      </c>
      <c r="P39">
        <f t="shared" si="7"/>
        <v>0</v>
      </c>
      <c r="Q39">
        <f t="shared" si="8"/>
        <v>0</v>
      </c>
      <c r="R39">
        <f t="shared" si="9"/>
        <v>0</v>
      </c>
      <c r="S39">
        <f t="shared" si="10"/>
        <v>0</v>
      </c>
      <c r="T39">
        <f>C39/Misc!$B$2*60/2/PI()</f>
        <v>656.89611211748252</v>
      </c>
      <c r="U39">
        <f>C39/Misc!$B$2*60/2/PI()*VLOOKUP(E39,Gearing!$B$2:$G$7,6,FALSE)</f>
        <v>3107.8979057868246</v>
      </c>
      <c r="V39">
        <f ca="1">FORECAST(U39,OFFSET(Engine!$E$3:$E$26,MATCH(U39,Engine!$A$3:$A$26,1)-1,0,2),OFFSET(Engine!$A$3:$A$26,MATCH(U39,Engine!$A$3:$A$26,1)-1,0,2))</f>
        <v>528.19914698716605</v>
      </c>
    </row>
    <row r="40" spans="1:22" x14ac:dyDescent="0.25">
      <c r="A40">
        <f t="shared" si="2"/>
        <v>9.25</v>
      </c>
      <c r="B40">
        <f t="shared" si="13"/>
        <v>98.097406249999793</v>
      </c>
      <c r="C40">
        <f t="shared" si="11"/>
        <v>21.210249999999775</v>
      </c>
      <c r="D40">
        <f t="shared" si="12"/>
        <v>2.2929999999998927</v>
      </c>
      <c r="E40">
        <f>MIN(VLOOKUP(C39+0.01,Gearing!$A$2:$G$7,2,TRUE)+1,5)</f>
        <v>1</v>
      </c>
      <c r="F40">
        <f>Misc!$B$4*Misc!$B$5/Misc!$B$2*VLOOKUP(E40,Gearing!$B$2:$G$7,6,FALSE)</f>
        <v>8517.554749642597</v>
      </c>
      <c r="G40">
        <f t="shared" si="0"/>
        <v>6.0954902276952466E-2</v>
      </c>
      <c r="H40">
        <f t="shared" si="1"/>
        <v>47.445977988546382</v>
      </c>
      <c r="I40">
        <f t="shared" si="3"/>
        <v>0.29700000000000004</v>
      </c>
      <c r="J40">
        <f t="shared" si="4"/>
        <v>6232.8372989999998</v>
      </c>
      <c r="K40">
        <f t="shared" si="5"/>
        <v>-649296.43420120073</v>
      </c>
      <c r="L40">
        <f t="shared" si="14"/>
        <v>98.287521021792642</v>
      </c>
      <c r="M40">
        <f>2*$Y$1*VLOOKUP(E39,Gearing!$B$3:$D$7,3)+B38</f>
        <v>114.97044135243891</v>
      </c>
      <c r="N40">
        <f>2*B39-B38+Misc!$B$6*$Y$1^2</f>
        <v>98.097406249999793</v>
      </c>
      <c r="O40">
        <f t="shared" si="6"/>
        <v>1</v>
      </c>
      <c r="P40">
        <f t="shared" si="7"/>
        <v>0</v>
      </c>
      <c r="Q40">
        <f t="shared" si="8"/>
        <v>0</v>
      </c>
      <c r="R40">
        <f t="shared" si="9"/>
        <v>0</v>
      </c>
      <c r="S40">
        <f t="shared" si="10"/>
        <v>0</v>
      </c>
      <c r="T40">
        <f>C40/Misc!$B$2*60/2/PI()</f>
        <v>675.14322634296741</v>
      </c>
      <c r="U40">
        <f>C40/Misc!$B$2*60/2/PI()*VLOOKUP(E40,Gearing!$B$2:$G$7,6,FALSE)</f>
        <v>3194.2284031697886</v>
      </c>
      <c r="V40">
        <f ca="1">FORECAST(U40,OFFSET(Engine!$E$3:$E$26,MATCH(U40,Engine!$A$3:$A$26,1)-1,0,2),OFFSET(Engine!$A$3:$A$26,MATCH(U40,Engine!$A$3:$A$26,1)-1,0,2))</f>
        <v>530.6108214791625</v>
      </c>
    </row>
    <row r="41" spans="1:22" x14ac:dyDescent="0.25">
      <c r="A41">
        <f t="shared" si="2"/>
        <v>9.5</v>
      </c>
      <c r="B41">
        <f t="shared" si="13"/>
        <v>103.47162499999973</v>
      </c>
      <c r="C41">
        <f t="shared" si="11"/>
        <v>21.783499999999748</v>
      </c>
      <c r="D41">
        <f t="shared" si="12"/>
        <v>2.2929999999998927</v>
      </c>
      <c r="E41">
        <f>MIN(VLOOKUP(C40+0.01,Gearing!$A$2:$G$7,2,TRUE)+1,5)</f>
        <v>1</v>
      </c>
      <c r="F41">
        <f>Misc!$B$4*Misc!$B$5/Misc!$B$2*VLOOKUP(E41,Gearing!$B$2:$G$7,6,FALSE)</f>
        <v>8517.554749642597</v>
      </c>
      <c r="G41">
        <f t="shared" si="0"/>
        <v>6.4294286988984164E-2</v>
      </c>
      <c r="H41">
        <f t="shared" si="1"/>
        <v>48.728301717966509</v>
      </c>
      <c r="I41">
        <f t="shared" si="3"/>
        <v>0.29700000000000004</v>
      </c>
      <c r="J41">
        <f t="shared" si="4"/>
        <v>6229.7301406875004</v>
      </c>
      <c r="K41">
        <f t="shared" si="5"/>
        <v>-683693.99315685418</v>
      </c>
      <c r="L41">
        <f t="shared" si="14"/>
        <v>103.6614516517181</v>
      </c>
      <c r="M41">
        <f>2*$Y$1*VLOOKUP(E40,Gearing!$B$3:$D$7,3)+B39</f>
        <v>120.05803510243886</v>
      </c>
      <c r="N41">
        <f>2*B40-B39+Misc!$B$6*$Y$1^2</f>
        <v>103.47162499999973</v>
      </c>
      <c r="O41">
        <f t="shared" si="6"/>
        <v>1</v>
      </c>
      <c r="P41">
        <f t="shared" si="7"/>
        <v>0</v>
      </c>
      <c r="Q41">
        <f t="shared" si="8"/>
        <v>0</v>
      </c>
      <c r="R41">
        <f t="shared" si="9"/>
        <v>0</v>
      </c>
      <c r="S41">
        <f t="shared" si="10"/>
        <v>0</v>
      </c>
      <c r="T41">
        <f>C41/Misc!$B$2*60/2/PI()</f>
        <v>693.39034056845242</v>
      </c>
      <c r="U41">
        <f>C41/Misc!$B$2*60/2/PI()*VLOOKUP(E41,Gearing!$B$2:$G$7,6,FALSE)</f>
        <v>3280.5589005527531</v>
      </c>
      <c r="V41">
        <f ca="1">FORECAST(U41,OFFSET(Engine!$E$3:$E$26,MATCH(U41,Engine!$A$3:$A$26,1)-1,0,2),OFFSET(Engine!$A$3:$A$26,MATCH(U41,Engine!$A$3:$A$26,1)-1,0,2))</f>
        <v>533.02249597115895</v>
      </c>
    </row>
    <row r="42" spans="1:22" x14ac:dyDescent="0.25">
      <c r="A42">
        <f t="shared" si="2"/>
        <v>9.75</v>
      </c>
      <c r="B42">
        <f t="shared" si="13"/>
        <v>108.98915624999967</v>
      </c>
      <c r="C42">
        <f t="shared" si="11"/>
        <v>22.356749999999721</v>
      </c>
      <c r="D42">
        <f t="shared" si="12"/>
        <v>2.2929999999998927</v>
      </c>
      <c r="E42">
        <f>MIN(VLOOKUP(C41+0.01,Gearing!$A$2:$G$7,2,TRUE)+1,5)</f>
        <v>1</v>
      </c>
      <c r="F42">
        <f>Misc!$B$4*Misc!$B$5/Misc!$B$2*VLOOKUP(E42,Gearing!$B$2:$G$7,6,FALSE)</f>
        <v>8517.554749642597</v>
      </c>
      <c r="G42">
        <f t="shared" si="0"/>
        <v>6.7722721960003368E-2</v>
      </c>
      <c r="H42">
        <f t="shared" si="1"/>
        <v>50.010625447386637</v>
      </c>
      <c r="I42">
        <f t="shared" si="3"/>
        <v>0.29700000000000004</v>
      </c>
      <c r="J42">
        <f t="shared" si="4"/>
        <v>6226.5378547500004</v>
      </c>
      <c r="K42">
        <f t="shared" si="5"/>
        <v>-718967.64566490636</v>
      </c>
      <c r="L42">
        <f t="shared" si="14"/>
        <v>109.17868704461736</v>
      </c>
      <c r="M42">
        <f>2*$Y$1*VLOOKUP(E41,Gearing!$B$3:$D$7,3)+B40</f>
        <v>125.28894135243881</v>
      </c>
      <c r="N42">
        <f>2*B41-B40+Misc!$B$6*$Y$1^2</f>
        <v>108.98915624999967</v>
      </c>
      <c r="O42">
        <f t="shared" si="6"/>
        <v>1</v>
      </c>
      <c r="P42">
        <f t="shared" si="7"/>
        <v>0</v>
      </c>
      <c r="Q42">
        <f t="shared" si="8"/>
        <v>0</v>
      </c>
      <c r="R42">
        <f t="shared" si="9"/>
        <v>0</v>
      </c>
      <c r="S42">
        <f t="shared" si="10"/>
        <v>0</v>
      </c>
      <c r="T42">
        <f>C42/Misc!$B$2*60/2/PI()</f>
        <v>711.63745479393731</v>
      </c>
      <c r="U42">
        <f>C42/Misc!$B$2*60/2/PI()*VLOOKUP(E42,Gearing!$B$2:$G$7,6,FALSE)</f>
        <v>3366.8893979357167</v>
      </c>
      <c r="V42">
        <f ca="1">FORECAST(U42,OFFSET(Engine!$E$3:$E$26,MATCH(U42,Engine!$A$3:$A$26,1)-1,0,2),OFFSET(Engine!$A$3:$A$26,MATCH(U42,Engine!$A$3:$A$26,1)-1,0,2))</f>
        <v>535.4341704631554</v>
      </c>
    </row>
    <row r="43" spans="1:22" x14ac:dyDescent="0.25">
      <c r="A43">
        <f t="shared" si="2"/>
        <v>10</v>
      </c>
      <c r="B43">
        <f t="shared" si="13"/>
        <v>114.64999999999959</v>
      </c>
      <c r="C43">
        <f t="shared" si="11"/>
        <v>22.929999999999694</v>
      </c>
      <c r="D43">
        <f t="shared" si="12"/>
        <v>2.2929999999998927</v>
      </c>
      <c r="E43">
        <f>MIN(VLOOKUP(C42+0.01,Gearing!$A$2:$G$7,2,TRUE)+1,5)</f>
        <v>1</v>
      </c>
      <c r="F43">
        <f>Misc!$B$4*Misc!$B$5/Misc!$B$2*VLOOKUP(E43,Gearing!$B$2:$G$7,6,FALSE)</f>
        <v>8517.554749642597</v>
      </c>
      <c r="G43">
        <f t="shared" si="0"/>
        <v>7.1240207190010077E-2</v>
      </c>
      <c r="H43">
        <f t="shared" si="1"/>
        <v>51.292949176806758</v>
      </c>
      <c r="I43">
        <f t="shared" si="3"/>
        <v>0.29700000000000004</v>
      </c>
      <c r="J43">
        <f t="shared" si="4"/>
        <v>6223.2604411875</v>
      </c>
      <c r="K43">
        <f t="shared" si="5"/>
        <v>-755116.01924192184</v>
      </c>
      <c r="L43">
        <f t="shared" si="14"/>
        <v>114.83922720111515</v>
      </c>
      <c r="M43">
        <f>2*$Y$1*VLOOKUP(E42,Gearing!$B$3:$D$7,3)+B41</f>
        <v>130.66316010243875</v>
      </c>
      <c r="N43">
        <f>2*B42-B41+Misc!$B$6*$Y$1^2</f>
        <v>114.64999999999959</v>
      </c>
      <c r="O43">
        <f t="shared" si="6"/>
        <v>1</v>
      </c>
      <c r="P43">
        <f t="shared" si="7"/>
        <v>0</v>
      </c>
      <c r="Q43">
        <f t="shared" si="8"/>
        <v>0</v>
      </c>
      <c r="R43">
        <f t="shared" si="9"/>
        <v>0</v>
      </c>
      <c r="S43">
        <f t="shared" si="10"/>
        <v>0</v>
      </c>
      <c r="T43">
        <f>C43/Misc!$B$2*60/2/PI()</f>
        <v>729.88456901942232</v>
      </c>
      <c r="U43">
        <f>C43/Misc!$B$2*60/2/PI()*VLOOKUP(E43,Gearing!$B$2:$G$7,6,FALSE)</f>
        <v>3453.2198953186812</v>
      </c>
      <c r="V43">
        <f ca="1">FORECAST(U43,OFFSET(Engine!$E$3:$E$26,MATCH(U43,Engine!$A$3:$A$26,1)-1,0,2),OFFSET(Engine!$A$3:$A$26,MATCH(U43,Engine!$A$3:$A$26,1)-1,0,2))</f>
        <v>537.84584495515185</v>
      </c>
    </row>
    <row r="44" spans="1:22" x14ac:dyDescent="0.25">
      <c r="A44">
        <f t="shared" si="2"/>
        <v>10.25</v>
      </c>
      <c r="B44">
        <f t="shared" si="13"/>
        <v>120.45415624999951</v>
      </c>
      <c r="C44">
        <f t="shared" si="11"/>
        <v>23.503249999999667</v>
      </c>
      <c r="D44">
        <f t="shared" si="12"/>
        <v>2.2929999999998927</v>
      </c>
      <c r="E44">
        <f>MIN(VLOOKUP(C43+0.01,Gearing!$A$2:$G$7,2,TRUE)+1,5)</f>
        <v>1</v>
      </c>
      <c r="F44">
        <f>Misc!$B$4*Misc!$B$5/Misc!$B$2*VLOOKUP(E44,Gearing!$B$2:$G$7,6,FALSE)</f>
        <v>8517.554749642597</v>
      </c>
      <c r="G44">
        <f t="shared" si="0"/>
        <v>7.4846742679004305E-2</v>
      </c>
      <c r="H44">
        <f t="shared" si="1"/>
        <v>52.575272906226886</v>
      </c>
      <c r="I44">
        <f t="shared" si="3"/>
        <v>0.29700000000000004</v>
      </c>
      <c r="J44">
        <f t="shared" si="4"/>
        <v>6219.8978999999999</v>
      </c>
      <c r="K44">
        <f t="shared" si="5"/>
        <v>-792137.70480490709</v>
      </c>
      <c r="L44">
        <f t="shared" si="14"/>
        <v>120.64307212183921</v>
      </c>
      <c r="M44">
        <f>2*$Y$1*VLOOKUP(E43,Gearing!$B$3:$D$7,3)+B42</f>
        <v>136.18069135243869</v>
      </c>
      <c r="N44">
        <f>2*B43-B42+Misc!$B$6*$Y$1^2</f>
        <v>120.45415624999951</v>
      </c>
      <c r="O44">
        <f t="shared" si="6"/>
        <v>1</v>
      </c>
      <c r="P44">
        <f t="shared" si="7"/>
        <v>0</v>
      </c>
      <c r="Q44">
        <f t="shared" si="8"/>
        <v>0</v>
      </c>
      <c r="R44">
        <f t="shared" si="9"/>
        <v>0</v>
      </c>
      <c r="S44">
        <f t="shared" si="10"/>
        <v>0</v>
      </c>
      <c r="T44">
        <f>C44/Misc!$B$2*60/2/PI()</f>
        <v>748.13168324490721</v>
      </c>
      <c r="U44">
        <f>C44/Misc!$B$2*60/2/PI()*VLOOKUP(E44,Gearing!$B$2:$G$7,6,FALSE)</f>
        <v>3539.5503927016453</v>
      </c>
      <c r="V44">
        <f ca="1">FORECAST(U44,OFFSET(Engine!$E$3:$E$26,MATCH(U44,Engine!$A$3:$A$26,1)-1,0,2),OFFSET(Engine!$A$3:$A$26,MATCH(U44,Engine!$A$3:$A$26,1)-1,0,2))</f>
        <v>540.2575194471483</v>
      </c>
    </row>
    <row r="45" spans="1:22" x14ac:dyDescent="0.25">
      <c r="A45">
        <f t="shared" si="2"/>
        <v>10.5</v>
      </c>
      <c r="B45">
        <f t="shared" si="13"/>
        <v>126.40162499999943</v>
      </c>
      <c r="C45">
        <f t="shared" si="11"/>
        <v>24.076499999999641</v>
      </c>
      <c r="D45">
        <f t="shared" si="12"/>
        <v>2.2929999999998927</v>
      </c>
      <c r="E45">
        <f>MIN(VLOOKUP(C44+0.01,Gearing!$A$2:$G$7,2,TRUE)+1,5)</f>
        <v>1</v>
      </c>
      <c r="F45">
        <f>Misc!$B$4*Misc!$B$5/Misc!$B$2*VLOOKUP(E45,Gearing!$B$2:$G$7,6,FALSE)</f>
        <v>8517.554749642597</v>
      </c>
      <c r="G45">
        <f t="shared" si="0"/>
        <v>7.8542328426986052E-2</v>
      </c>
      <c r="H45">
        <f t="shared" si="1"/>
        <v>53.857596635647013</v>
      </c>
      <c r="I45">
        <f t="shared" si="3"/>
        <v>0.29700000000000004</v>
      </c>
      <c r="J45">
        <f t="shared" si="4"/>
        <v>6216.4502311875003</v>
      </c>
      <c r="K45">
        <f t="shared" si="5"/>
        <v>-830031.25667131029</v>
      </c>
      <c r="L45">
        <f t="shared" si="14"/>
        <v>126.59022180742036</v>
      </c>
      <c r="M45">
        <f>2*$Y$1*VLOOKUP(E44,Gearing!$B$3:$D$7,3)+B43</f>
        <v>141.84153510243863</v>
      </c>
      <c r="N45">
        <f>2*B44-B43+Misc!$B$6*$Y$1^2</f>
        <v>126.40162499999943</v>
      </c>
      <c r="O45">
        <f t="shared" si="6"/>
        <v>1</v>
      </c>
      <c r="P45">
        <f t="shared" si="7"/>
        <v>0</v>
      </c>
      <c r="Q45">
        <f t="shared" si="8"/>
        <v>0</v>
      </c>
      <c r="R45">
        <f t="shared" si="9"/>
        <v>0</v>
      </c>
      <c r="S45">
        <f t="shared" si="10"/>
        <v>0</v>
      </c>
      <c r="T45">
        <f>C45/Misc!$B$2*60/2/PI()</f>
        <v>766.37879747039221</v>
      </c>
      <c r="U45">
        <f>C45/Misc!$B$2*60/2/PI()*VLOOKUP(E45,Gearing!$B$2:$G$7,6,FALSE)</f>
        <v>3625.8808900846097</v>
      </c>
      <c r="V45">
        <f ca="1">FORECAST(U45,OFFSET(Engine!$E$3:$E$26,MATCH(U45,Engine!$A$3:$A$26,1)-1,0,2),OFFSET(Engine!$A$3:$A$26,MATCH(U45,Engine!$A$3:$A$26,1)-1,0,2))</f>
        <v>542.66919393914486</v>
      </c>
    </row>
    <row r="46" spans="1:22" x14ac:dyDescent="0.25">
      <c r="A46">
        <f t="shared" si="2"/>
        <v>10.75</v>
      </c>
      <c r="B46">
        <f t="shared" si="13"/>
        <v>132.49240624999933</v>
      </c>
      <c r="C46">
        <f t="shared" si="11"/>
        <v>24.649749999999642</v>
      </c>
      <c r="D46">
        <f t="shared" si="12"/>
        <v>2.2930000000001201</v>
      </c>
      <c r="E46">
        <f>MIN(VLOOKUP(C45+0.01,Gearing!$A$2:$G$7,2,TRUE)+1,5)</f>
        <v>1</v>
      </c>
      <c r="F46">
        <f>Misc!$B$4*Misc!$B$5/Misc!$B$2*VLOOKUP(E46,Gearing!$B$2:$G$7,6,FALSE)</f>
        <v>8517.554749642597</v>
      </c>
      <c r="G46">
        <f t="shared" si="0"/>
        <v>8.2326964433955291E-2</v>
      </c>
      <c r="H46">
        <f t="shared" si="1"/>
        <v>55.139920365067205</v>
      </c>
      <c r="I46">
        <f t="shared" si="3"/>
        <v>0.29700000000000004</v>
      </c>
      <c r="J46">
        <f t="shared" si="4"/>
        <v>6212.9174347500002</v>
      </c>
      <c r="K46">
        <f t="shared" si="5"/>
        <v>-868795.19255902164</v>
      </c>
      <c r="L46">
        <f t="shared" si="14"/>
        <v>132.68067625848028</v>
      </c>
      <c r="M46">
        <f>2*$Y$1*VLOOKUP(E45,Gearing!$B$3:$D$7,3)+B44</f>
        <v>147.64569135243855</v>
      </c>
      <c r="N46">
        <f>2*B45-B44+Misc!$B$6*$Y$1^2</f>
        <v>132.49240624999933</v>
      </c>
      <c r="O46">
        <f t="shared" si="6"/>
        <v>1</v>
      </c>
      <c r="P46">
        <f t="shared" si="7"/>
        <v>0</v>
      </c>
      <c r="Q46">
        <f t="shared" si="8"/>
        <v>0</v>
      </c>
      <c r="R46">
        <f t="shared" si="9"/>
        <v>0</v>
      </c>
      <c r="S46">
        <f t="shared" si="10"/>
        <v>0</v>
      </c>
      <c r="T46">
        <f>C46/Misc!$B$2*60/2/PI()</f>
        <v>784.62591169587813</v>
      </c>
      <c r="U46">
        <f>C46/Misc!$B$2*60/2/PI()*VLOOKUP(E46,Gearing!$B$2:$G$7,6,FALSE)</f>
        <v>3712.2113874675783</v>
      </c>
      <c r="V46">
        <f ca="1">FORECAST(U46,OFFSET(Engine!$E$3:$E$26,MATCH(U46,Engine!$A$3:$A$26,1)-1,0,2),OFFSET(Engine!$A$3:$A$26,MATCH(U46,Engine!$A$3:$A$26,1)-1,0,2))</f>
        <v>545.08086843114143</v>
      </c>
    </row>
    <row r="47" spans="1:22" x14ac:dyDescent="0.25">
      <c r="A47">
        <f t="shared" si="2"/>
        <v>11</v>
      </c>
      <c r="B47">
        <f t="shared" si="13"/>
        <v>138.72649999999925</v>
      </c>
      <c r="C47">
        <f t="shared" si="11"/>
        <v>25.222999999999672</v>
      </c>
      <c r="D47">
        <f t="shared" si="12"/>
        <v>2.2930000000001201</v>
      </c>
      <c r="E47">
        <f>MIN(VLOOKUP(C46+0.01,Gearing!$A$2:$G$7,2,TRUE)+1,5)</f>
        <v>1</v>
      </c>
      <c r="F47">
        <f>Misc!$B$4*Misc!$B$5/Misc!$B$2*VLOOKUP(E47,Gearing!$B$2:$G$7,6,FALSE)</f>
        <v>8517.554749642597</v>
      </c>
      <c r="G47">
        <f t="shared" si="0"/>
        <v>8.6200650699912035E-2</v>
      </c>
      <c r="H47">
        <f t="shared" si="1"/>
        <v>56.422244094487453</v>
      </c>
      <c r="I47">
        <f t="shared" si="3"/>
        <v>0.29700000000000004</v>
      </c>
      <c r="J47">
        <f t="shared" si="4"/>
        <v>6209.2995106875005</v>
      </c>
      <c r="K47">
        <f t="shared" si="5"/>
        <v>-908427.99358637258</v>
      </c>
      <c r="L47">
        <f t="shared" si="14"/>
        <v>138.91443547564978</v>
      </c>
      <c r="M47">
        <f>2*$Y$1*VLOOKUP(E46,Gearing!$B$3:$D$7,3)+B45</f>
        <v>153.59316010243845</v>
      </c>
      <c r="N47">
        <f>2*B46-B45+Misc!$B$6*$Y$1^2</f>
        <v>138.72649999999925</v>
      </c>
      <c r="O47">
        <f t="shared" si="6"/>
        <v>1</v>
      </c>
      <c r="P47">
        <f t="shared" si="7"/>
        <v>0</v>
      </c>
      <c r="Q47">
        <f t="shared" si="8"/>
        <v>0</v>
      </c>
      <c r="R47">
        <f t="shared" si="9"/>
        <v>0</v>
      </c>
      <c r="S47">
        <f t="shared" si="10"/>
        <v>0</v>
      </c>
      <c r="T47">
        <f>C47/Misc!$B$2*60/2/PI()</f>
        <v>802.87302592136484</v>
      </c>
      <c r="U47">
        <f>C47/Misc!$B$2*60/2/PI()*VLOOKUP(E47,Gearing!$B$2:$G$7,6,FALSE)</f>
        <v>3798.5418848505506</v>
      </c>
      <c r="V47">
        <f ca="1">FORECAST(U47,OFFSET(Engine!$E$3:$E$26,MATCH(U47,Engine!$A$3:$A$26,1)-1,0,2),OFFSET(Engine!$A$3:$A$26,MATCH(U47,Engine!$A$3:$A$26,1)-1,0,2))</f>
        <v>547.4925429231381</v>
      </c>
    </row>
    <row r="48" spans="1:22" x14ac:dyDescent="0.25">
      <c r="A48">
        <f t="shared" si="2"/>
        <v>11.25</v>
      </c>
      <c r="B48">
        <f t="shared" si="13"/>
        <v>145.10390624999917</v>
      </c>
      <c r="C48">
        <f t="shared" si="11"/>
        <v>25.796249999999702</v>
      </c>
      <c r="D48">
        <f t="shared" si="12"/>
        <v>2.2930000000001201</v>
      </c>
      <c r="E48">
        <f>MIN(VLOOKUP(C47+0.01,Gearing!$A$2:$G$7,2,TRUE)+1,5)</f>
        <v>1</v>
      </c>
      <c r="F48">
        <f>Misc!$B$4*Misc!$B$5/Misc!$B$2*VLOOKUP(E48,Gearing!$B$2:$G$7,6,FALSE)</f>
        <v>8517.554749642597</v>
      </c>
      <c r="G48">
        <f t="shared" si="0"/>
        <v>9.0163387224856326E-2</v>
      </c>
      <c r="H48">
        <f t="shared" si="1"/>
        <v>57.704567823907709</v>
      </c>
      <c r="I48">
        <f t="shared" si="3"/>
        <v>0.29700000000000004</v>
      </c>
      <c r="J48">
        <f t="shared" si="4"/>
        <v>6205.5964590000003</v>
      </c>
      <c r="K48">
        <f t="shared" si="5"/>
        <v>-948928.1042721367</v>
      </c>
      <c r="L48">
        <f t="shared" si="14"/>
        <v>145.29149945955353</v>
      </c>
      <c r="M48">
        <f>2*$Y$1*VLOOKUP(E47,Gearing!$B$3:$D$7,3)+B46</f>
        <v>159.68394135243835</v>
      </c>
      <c r="N48">
        <f>2*B47-B46+Misc!$B$6*$Y$1^2</f>
        <v>145.10390624999917</v>
      </c>
      <c r="O48">
        <f t="shared" si="6"/>
        <v>1</v>
      </c>
      <c r="P48">
        <f t="shared" si="7"/>
        <v>0</v>
      </c>
      <c r="Q48">
        <f t="shared" si="8"/>
        <v>0</v>
      </c>
      <c r="R48">
        <f t="shared" si="9"/>
        <v>0</v>
      </c>
      <c r="S48">
        <f t="shared" si="10"/>
        <v>0</v>
      </c>
      <c r="T48">
        <f>C48/Misc!$B$2*60/2/PI()</f>
        <v>821.12014014685167</v>
      </c>
      <c r="U48">
        <f>C48/Misc!$B$2*60/2/PI()*VLOOKUP(E48,Gearing!$B$2:$G$7,6,FALSE)</f>
        <v>3884.8723822335237</v>
      </c>
      <c r="V48">
        <f ca="1">FORECAST(U48,OFFSET(Engine!$E$3:$E$26,MATCH(U48,Engine!$A$3:$A$26,1)-1,0,2),OFFSET(Engine!$A$3:$A$26,MATCH(U48,Engine!$A$3:$A$26,1)-1,0,2))</f>
        <v>549.90421741513478</v>
      </c>
    </row>
    <row r="49" spans="1:22" x14ac:dyDescent="0.25">
      <c r="A49">
        <f t="shared" si="2"/>
        <v>11.5</v>
      </c>
      <c r="B49">
        <f t="shared" si="13"/>
        <v>151.6246249999991</v>
      </c>
      <c r="C49">
        <f t="shared" si="11"/>
        <v>26.369499999999732</v>
      </c>
      <c r="D49">
        <f t="shared" si="12"/>
        <v>2.2930000000001201</v>
      </c>
      <c r="E49">
        <f>MIN(VLOOKUP(C48+0.01,Gearing!$A$2:$G$7,2,TRUE)+1,5)</f>
        <v>1</v>
      </c>
      <c r="F49">
        <f>Misc!$B$4*Misc!$B$5/Misc!$B$2*VLOOKUP(E49,Gearing!$B$2:$G$7,6,FALSE)</f>
        <v>8517.554749642597</v>
      </c>
      <c r="G49">
        <f t="shared" si="0"/>
        <v>9.4215174008788108E-2</v>
      </c>
      <c r="H49">
        <f t="shared" si="1"/>
        <v>58.986891553327965</v>
      </c>
      <c r="I49">
        <f t="shared" si="3"/>
        <v>0.29700000000000004</v>
      </c>
      <c r="J49">
        <f t="shared" si="4"/>
        <v>6201.8082796875005</v>
      </c>
      <c r="K49">
        <f t="shared" si="5"/>
        <v>-990293.93253552902</v>
      </c>
      <c r="L49">
        <f t="shared" si="14"/>
        <v>151.81186821081783</v>
      </c>
      <c r="M49">
        <f>2*$Y$1*VLOOKUP(E48,Gearing!$B$3:$D$7,3)+B47</f>
        <v>165.91803510243827</v>
      </c>
      <c r="N49">
        <f>2*B48-B47+Misc!$B$6*$Y$1^2</f>
        <v>151.6246249999991</v>
      </c>
      <c r="O49">
        <f t="shared" si="6"/>
        <v>1</v>
      </c>
      <c r="P49">
        <f t="shared" si="7"/>
        <v>0</v>
      </c>
      <c r="Q49">
        <f t="shared" si="8"/>
        <v>0</v>
      </c>
      <c r="R49">
        <f t="shared" si="9"/>
        <v>0</v>
      </c>
      <c r="S49">
        <f t="shared" si="10"/>
        <v>0</v>
      </c>
      <c r="T49">
        <f>C49/Misc!$B$2*60/2/PI()</f>
        <v>839.36725437233838</v>
      </c>
      <c r="U49">
        <f>C49/Misc!$B$2*60/2/PI()*VLOOKUP(E49,Gearing!$B$2:$G$7,6,FALSE)</f>
        <v>3971.2028796164964</v>
      </c>
      <c r="V49">
        <f ca="1">FORECAST(U49,OFFSET(Engine!$E$3:$E$26,MATCH(U49,Engine!$A$3:$A$26,1)-1,0,2),OFFSET(Engine!$A$3:$A$26,MATCH(U49,Engine!$A$3:$A$26,1)-1,0,2))</f>
        <v>552.31589190713157</v>
      </c>
    </row>
    <row r="50" spans="1:22" x14ac:dyDescent="0.25">
      <c r="A50">
        <f t="shared" si="2"/>
        <v>11.75</v>
      </c>
      <c r="B50">
        <f t="shared" si="13"/>
        <v>158.28865624999904</v>
      </c>
      <c r="C50">
        <f t="shared" si="11"/>
        <v>26.942749999999762</v>
      </c>
      <c r="D50">
        <f t="shared" si="12"/>
        <v>2.2930000000001201</v>
      </c>
      <c r="E50">
        <f>MIN(VLOOKUP(C49+0.01,Gearing!$A$2:$G$7,2,TRUE)+1,5)</f>
        <v>1</v>
      </c>
      <c r="F50">
        <f>Misc!$B$4*Misc!$B$5/Misc!$B$2*VLOOKUP(E50,Gearing!$B$2:$G$7,6,FALSE)</f>
        <v>8517.554749642597</v>
      </c>
      <c r="G50">
        <f t="shared" si="0"/>
        <v>9.8356011051707437E-2</v>
      </c>
      <c r="H50">
        <f t="shared" si="1"/>
        <v>60.269215282748213</v>
      </c>
      <c r="I50">
        <f t="shared" si="3"/>
        <v>0.29700000000000004</v>
      </c>
      <c r="J50">
        <f t="shared" si="4"/>
        <v>6197.9349727500003</v>
      </c>
      <c r="K50">
        <f t="shared" si="5"/>
        <v>-1032523.8496962063</v>
      </c>
      <c r="L50">
        <f t="shared" si="14"/>
        <v>158.47554173007191</v>
      </c>
      <c r="M50">
        <f>2*$Y$1*VLOOKUP(E49,Gearing!$B$3:$D$7,3)+B48</f>
        <v>172.29544135243819</v>
      </c>
      <c r="N50">
        <f>2*B49-B48+Misc!$B$6*$Y$1^2</f>
        <v>158.28865624999904</v>
      </c>
      <c r="O50">
        <f t="shared" si="6"/>
        <v>1</v>
      </c>
      <c r="P50">
        <f t="shared" si="7"/>
        <v>0</v>
      </c>
      <c r="Q50">
        <f t="shared" si="8"/>
        <v>0</v>
      </c>
      <c r="R50">
        <f t="shared" si="9"/>
        <v>0</v>
      </c>
      <c r="S50">
        <f t="shared" si="10"/>
        <v>0</v>
      </c>
      <c r="T50">
        <f>C50/Misc!$B$2*60/2/PI()</f>
        <v>857.61436859782498</v>
      </c>
      <c r="U50">
        <f>C50/Misc!$B$2*60/2/PI()*VLOOKUP(E50,Gearing!$B$2:$G$7,6,FALSE)</f>
        <v>4057.5333769994681</v>
      </c>
      <c r="V50">
        <f ca="1">FORECAST(U50,OFFSET(Engine!$E$3:$E$26,MATCH(U50,Engine!$A$3:$A$26,1)-1,0,2),OFFSET(Engine!$A$3:$A$26,MATCH(U50,Engine!$A$3:$A$26,1)-1,0,2))</f>
        <v>554.08467990152121</v>
      </c>
    </row>
    <row r="51" spans="1:22" x14ac:dyDescent="0.25">
      <c r="A51">
        <f t="shared" si="2"/>
        <v>12</v>
      </c>
      <c r="B51">
        <f t="shared" si="13"/>
        <v>165.09599999999898</v>
      </c>
      <c r="C51">
        <f t="shared" si="11"/>
        <v>27.515999999999792</v>
      </c>
      <c r="D51">
        <f t="shared" si="12"/>
        <v>2.2930000000001201</v>
      </c>
      <c r="E51">
        <f>MIN(VLOOKUP(C50+0.01,Gearing!$A$2:$G$7,2,TRUE)+1,5)</f>
        <v>1</v>
      </c>
      <c r="F51">
        <f>Misc!$B$4*Misc!$B$5/Misc!$B$2*VLOOKUP(E51,Gearing!$B$2:$G$7,6,FALSE)</f>
        <v>8517.554749642597</v>
      </c>
      <c r="G51">
        <f t="shared" si="0"/>
        <v>0.10258589835361426</v>
      </c>
      <c r="H51">
        <f t="shared" si="1"/>
        <v>61.551539012168469</v>
      </c>
      <c r="I51">
        <f t="shared" si="3"/>
        <v>0.29700000000000004</v>
      </c>
      <c r="J51">
        <f t="shared" si="4"/>
        <v>6193.9765381875004</v>
      </c>
      <c r="K51">
        <f t="shared" si="5"/>
        <v>-1075616.1904742669</v>
      </c>
      <c r="L51">
        <f t="shared" si="14"/>
        <v>165.28252001793899</v>
      </c>
      <c r="M51">
        <f>2*$Y$1*VLOOKUP(E50,Gearing!$B$3:$D$7,3)+B49</f>
        <v>178.81616010243812</v>
      </c>
      <c r="N51">
        <f>2*B50-B49+Misc!$B$6*$Y$1^2</f>
        <v>165.09599999999898</v>
      </c>
      <c r="O51">
        <f t="shared" si="6"/>
        <v>1</v>
      </c>
      <c r="P51">
        <f t="shared" si="7"/>
        <v>0</v>
      </c>
      <c r="Q51">
        <f t="shared" si="8"/>
        <v>0</v>
      </c>
      <c r="R51">
        <f t="shared" si="9"/>
        <v>0</v>
      </c>
      <c r="S51">
        <f t="shared" si="10"/>
        <v>0</v>
      </c>
      <c r="T51">
        <f>C51/Misc!$B$2*60/2/PI()</f>
        <v>875.86148282331192</v>
      </c>
      <c r="U51">
        <f>C51/Misc!$B$2*60/2/PI()*VLOOKUP(E51,Gearing!$B$2:$G$7,6,FALSE)</f>
        <v>4143.8638743824422</v>
      </c>
      <c r="V51">
        <f ca="1">FORECAST(U51,OFFSET(Engine!$E$3:$E$26,MATCH(U51,Engine!$A$3:$A$26,1)-1,0,2),OFFSET(Engine!$A$3:$A$26,MATCH(U51,Engine!$A$3:$A$26,1)-1,0,2))</f>
        <v>555.53168459671917</v>
      </c>
    </row>
    <row r="52" spans="1:22" x14ac:dyDescent="0.25">
      <c r="A52">
        <f t="shared" si="2"/>
        <v>12.25</v>
      </c>
      <c r="B52">
        <f t="shared" si="13"/>
        <v>172.04665624999893</v>
      </c>
      <c r="C52">
        <f t="shared" si="11"/>
        <v>28.089249999999822</v>
      </c>
      <c r="D52">
        <f t="shared" si="12"/>
        <v>2.2930000000001201</v>
      </c>
      <c r="E52">
        <f>MIN(VLOOKUP(C51+0.01,Gearing!$A$2:$G$7,2,TRUE)+1,5)</f>
        <v>1</v>
      </c>
      <c r="F52">
        <f>Misc!$B$4*Misc!$B$5/Misc!$B$2*VLOOKUP(E52,Gearing!$B$2:$G$7,6,FALSE)</f>
        <v>8517.554749642597</v>
      </c>
      <c r="G52">
        <f t="shared" si="0"/>
        <v>0.1069048359145086</v>
      </c>
      <c r="H52">
        <f t="shared" si="1"/>
        <v>62.833862741588725</v>
      </c>
      <c r="I52">
        <f t="shared" si="3"/>
        <v>0.29700000000000004</v>
      </c>
      <c r="J52">
        <f t="shared" si="4"/>
        <v>6189.932976000001</v>
      </c>
      <c r="K52">
        <f t="shared" si="5"/>
        <v>-1119569.2529902519</v>
      </c>
      <c r="L52">
        <f t="shared" si="14"/>
        <v>172.23280307504683</v>
      </c>
      <c r="M52">
        <f>2*$Y$1*VLOOKUP(E51,Gearing!$B$3:$D$7,3)+B50</f>
        <v>185.48019135243806</v>
      </c>
      <c r="N52">
        <f>2*B51-B50+Misc!$B$6*$Y$1^2</f>
        <v>172.04665624999893</v>
      </c>
      <c r="O52">
        <f t="shared" si="6"/>
        <v>1</v>
      </c>
      <c r="P52">
        <f t="shared" si="7"/>
        <v>0</v>
      </c>
      <c r="Q52">
        <f t="shared" si="8"/>
        <v>0</v>
      </c>
      <c r="R52">
        <f t="shared" si="9"/>
        <v>0</v>
      </c>
      <c r="S52">
        <f t="shared" si="10"/>
        <v>0</v>
      </c>
      <c r="T52">
        <f>C52/Misc!$B$2*60/2/PI()</f>
        <v>894.10859704879863</v>
      </c>
      <c r="U52">
        <f>C52/Misc!$B$2*60/2/PI()*VLOOKUP(E52,Gearing!$B$2:$G$7,6,FALSE)</f>
        <v>4230.194371765414</v>
      </c>
      <c r="V52">
        <f ca="1">FORECAST(U52,OFFSET(Engine!$E$3:$E$26,MATCH(U52,Engine!$A$3:$A$26,1)-1,0,2),OFFSET(Engine!$A$3:$A$26,MATCH(U52,Engine!$A$3:$A$26,1)-1,0,2))</f>
        <v>556.97868929191725</v>
      </c>
    </row>
    <row r="53" spans="1:22" x14ac:dyDescent="0.25">
      <c r="A53">
        <f t="shared" si="2"/>
        <v>12.5</v>
      </c>
      <c r="B53">
        <f t="shared" si="13"/>
        <v>179.14062499999889</v>
      </c>
      <c r="C53">
        <f t="shared" si="11"/>
        <v>28.662499999999852</v>
      </c>
      <c r="D53">
        <f t="shared" si="12"/>
        <v>2.2930000000001201</v>
      </c>
      <c r="E53">
        <f>MIN(VLOOKUP(C52+0.01,Gearing!$A$2:$G$7,2,TRUE)+1,5)</f>
        <v>1</v>
      </c>
      <c r="F53">
        <f>Misc!$B$4*Misc!$B$5/Misc!$B$2*VLOOKUP(E53,Gearing!$B$2:$G$7,6,FALSE)</f>
        <v>8517.554749642597</v>
      </c>
      <c r="G53">
        <f t="shared" si="0"/>
        <v>0.11131282373439047</v>
      </c>
      <c r="H53">
        <f t="shared" si="1"/>
        <v>64.116186471008973</v>
      </c>
      <c r="I53">
        <f t="shared" si="3"/>
        <v>0.29700000000000004</v>
      </c>
      <c r="J53">
        <f t="shared" si="4"/>
        <v>6185.804286187501</v>
      </c>
      <c r="K53">
        <f t="shared" si="5"/>
        <v>-1164381.2987651422</v>
      </c>
      <c r="L53">
        <f t="shared" si="14"/>
        <v>179.32639090202011</v>
      </c>
      <c r="M53">
        <f>2*$Y$1*VLOOKUP(E52,Gearing!$B$3:$D$7,3)+B51</f>
        <v>192.287535102438</v>
      </c>
      <c r="N53">
        <f>2*B52-B51+Misc!$B$6*$Y$1^2</f>
        <v>179.14062499999889</v>
      </c>
      <c r="O53">
        <f t="shared" si="6"/>
        <v>1</v>
      </c>
      <c r="P53">
        <f t="shared" si="7"/>
        <v>0</v>
      </c>
      <c r="Q53">
        <f t="shared" si="8"/>
        <v>0</v>
      </c>
      <c r="R53">
        <f t="shared" si="9"/>
        <v>0</v>
      </c>
      <c r="S53">
        <f t="shared" si="10"/>
        <v>0</v>
      </c>
      <c r="T53">
        <f>C53/Misc!$B$2*60/2/PI()</f>
        <v>912.35571127428545</v>
      </c>
      <c r="U53">
        <f>C53/Misc!$B$2*60/2/PI()*VLOOKUP(E53,Gearing!$B$2:$G$7,6,FALSE)</f>
        <v>4316.5248691483876</v>
      </c>
      <c r="V53">
        <f ca="1">FORECAST(U53,OFFSET(Engine!$E$3:$E$26,MATCH(U53,Engine!$A$3:$A$26,1)-1,0,2),OFFSET(Engine!$A$3:$A$26,MATCH(U53,Engine!$A$3:$A$26,1)-1,0,2))</f>
        <v>558.42569398711521</v>
      </c>
    </row>
    <row r="54" spans="1:22" x14ac:dyDescent="0.25">
      <c r="A54">
        <f t="shared" si="2"/>
        <v>12.75</v>
      </c>
      <c r="B54">
        <f t="shared" si="13"/>
        <v>186.37790624999886</v>
      </c>
      <c r="C54">
        <f t="shared" si="11"/>
        <v>29.235749999999882</v>
      </c>
      <c r="D54">
        <f t="shared" si="12"/>
        <v>2.2930000000001201</v>
      </c>
      <c r="E54">
        <f>MIN(VLOOKUP(C53+0.01,Gearing!$A$2:$G$7,2,TRUE)+1,5)</f>
        <v>1</v>
      </c>
      <c r="F54">
        <f>Misc!$B$4*Misc!$B$5/Misc!$B$2*VLOOKUP(E54,Gearing!$B$2:$G$7,6,FALSE)</f>
        <v>8517.554749642597</v>
      </c>
      <c r="G54">
        <f t="shared" si="0"/>
        <v>0.11580986181325985</v>
      </c>
      <c r="H54">
        <f t="shared" si="1"/>
        <v>65.398510200429229</v>
      </c>
      <c r="I54">
        <f t="shared" si="3"/>
        <v>0.29700000000000004</v>
      </c>
      <c r="J54">
        <f t="shared" si="4"/>
        <v>6181.5904687500006</v>
      </c>
      <c r="K54">
        <f t="shared" si="5"/>
        <v>-1210050.5527203623</v>
      </c>
      <c r="L54">
        <f t="shared" si="14"/>
        <v>186.56328349948964</v>
      </c>
      <c r="M54">
        <f>2*$Y$1*VLOOKUP(E53,Gearing!$B$3:$D$7,3)+B52</f>
        <v>199.23819135243795</v>
      </c>
      <c r="N54">
        <f>2*B53-B52+Misc!$B$6*$Y$1^2</f>
        <v>186.37790624999886</v>
      </c>
      <c r="O54">
        <f t="shared" si="6"/>
        <v>1</v>
      </c>
      <c r="P54">
        <f t="shared" si="7"/>
        <v>0</v>
      </c>
      <c r="Q54">
        <f t="shared" si="8"/>
        <v>0</v>
      </c>
      <c r="R54">
        <f t="shared" si="9"/>
        <v>0</v>
      </c>
      <c r="S54">
        <f t="shared" si="10"/>
        <v>0</v>
      </c>
      <c r="T54">
        <f>C54/Misc!$B$2*60/2/PI()</f>
        <v>930.60282549977217</v>
      </c>
      <c r="U54">
        <f>C54/Misc!$B$2*60/2/PI()*VLOOKUP(E54,Gearing!$B$2:$G$7,6,FALSE)</f>
        <v>4402.8553665313602</v>
      </c>
      <c r="V54">
        <f ca="1">FORECAST(U54,OFFSET(Engine!$E$3:$E$26,MATCH(U54,Engine!$A$3:$A$26,1)-1,0,2),OFFSET(Engine!$A$3:$A$26,MATCH(U54,Engine!$A$3:$A$26,1)-1,0,2))</f>
        <v>559.87269868231328</v>
      </c>
    </row>
    <row r="55" spans="1:22" x14ac:dyDescent="0.25">
      <c r="A55">
        <f t="shared" si="2"/>
        <v>13</v>
      </c>
      <c r="B55">
        <f t="shared" si="13"/>
        <v>193.75849999999883</v>
      </c>
      <c r="C55">
        <f t="shared" si="11"/>
        <v>29.808999999999912</v>
      </c>
      <c r="D55">
        <f t="shared" si="12"/>
        <v>2.2930000000001201</v>
      </c>
      <c r="E55">
        <f>MIN(VLOOKUP(C54+0.01,Gearing!$A$2:$G$7,2,TRUE)+1,5)</f>
        <v>1</v>
      </c>
      <c r="F55">
        <f>Misc!$B$4*Misc!$B$5/Misc!$B$2*VLOOKUP(E55,Gearing!$B$2:$G$7,6,FALSE)</f>
        <v>8517.554749642597</v>
      </c>
      <c r="G55">
        <f t="shared" si="0"/>
        <v>0.12039595015111675</v>
      </c>
      <c r="H55">
        <f t="shared" si="1"/>
        <v>66.680833929849484</v>
      </c>
      <c r="I55">
        <f t="shared" si="3"/>
        <v>0.29700000000000004</v>
      </c>
      <c r="J55">
        <f t="shared" si="4"/>
        <v>6177.2915236875006</v>
      </c>
      <c r="K55">
        <f t="shared" si="5"/>
        <v>-1256575.2031777774</v>
      </c>
      <c r="L55">
        <f t="shared" si="14"/>
        <v>193.94348086807713</v>
      </c>
      <c r="M55">
        <f>2*$Y$1*VLOOKUP(E54,Gearing!$B$3:$D$7,3)+B53</f>
        <v>206.33216010243791</v>
      </c>
      <c r="N55">
        <f>2*B54-B53+Misc!$B$6*$Y$1^2</f>
        <v>193.75849999999883</v>
      </c>
      <c r="O55">
        <f t="shared" si="6"/>
        <v>1</v>
      </c>
      <c r="P55">
        <f t="shared" si="7"/>
        <v>0</v>
      </c>
      <c r="Q55">
        <f t="shared" si="8"/>
        <v>0</v>
      </c>
      <c r="R55">
        <f t="shared" si="9"/>
        <v>0</v>
      </c>
      <c r="S55">
        <f t="shared" si="10"/>
        <v>0</v>
      </c>
      <c r="T55">
        <f>C55/Misc!$B$2*60/2/PI()</f>
        <v>948.84993972525888</v>
      </c>
      <c r="U55">
        <f>C55/Misc!$B$2*60/2/PI()*VLOOKUP(E55,Gearing!$B$2:$G$7,6,FALSE)</f>
        <v>4489.185863914332</v>
      </c>
      <c r="V55">
        <f ca="1">FORECAST(U55,OFFSET(Engine!$E$3:$E$26,MATCH(U55,Engine!$A$3:$A$26,1)-1,0,2),OFFSET(Engine!$A$3:$A$26,MATCH(U55,Engine!$A$3:$A$26,1)-1,0,2))</f>
        <v>561.31970337751125</v>
      </c>
    </row>
    <row r="56" spans="1:22" x14ac:dyDescent="0.25">
      <c r="A56">
        <f t="shared" si="2"/>
        <v>13.25</v>
      </c>
      <c r="B56">
        <f t="shared" si="13"/>
        <v>201.28240624999881</v>
      </c>
      <c r="C56">
        <f t="shared" si="11"/>
        <v>30.382249999999942</v>
      </c>
      <c r="D56">
        <f t="shared" si="12"/>
        <v>2.2930000000001201</v>
      </c>
      <c r="E56">
        <f>MIN(VLOOKUP(C55+0.01,Gearing!$A$2:$G$7,2,TRUE)+1,5)</f>
        <v>1</v>
      </c>
      <c r="F56">
        <f>Misc!$B$4*Misc!$B$5/Misc!$B$2*VLOOKUP(E56,Gearing!$B$2:$G$7,6,FALSE)</f>
        <v>8517.554749642597</v>
      </c>
      <c r="G56">
        <f t="shared" si="0"/>
        <v>0.12507108874796116</v>
      </c>
      <c r="H56">
        <f t="shared" si="1"/>
        <v>67.96315765926974</v>
      </c>
      <c r="I56">
        <f t="shared" si="3"/>
        <v>0.29700000000000004</v>
      </c>
      <c r="J56">
        <f t="shared" si="4"/>
        <v>6172.9074510000009</v>
      </c>
      <c r="K56">
        <f t="shared" si="5"/>
        <v>-1303953.4018596949</v>
      </c>
      <c r="L56">
        <f t="shared" si="14"/>
        <v>201.46698300841183</v>
      </c>
      <c r="M56">
        <f>2*$Y$1*VLOOKUP(E55,Gearing!$B$3:$D$7,3)+B54</f>
        <v>213.56944135243788</v>
      </c>
      <c r="N56">
        <f>2*B55-B54+Misc!$B$6*$Y$1^2</f>
        <v>201.28240624999881</v>
      </c>
      <c r="O56">
        <f t="shared" si="6"/>
        <v>1</v>
      </c>
      <c r="P56">
        <f t="shared" si="7"/>
        <v>0</v>
      </c>
      <c r="Q56">
        <f t="shared" si="8"/>
        <v>0</v>
      </c>
      <c r="R56">
        <f t="shared" si="9"/>
        <v>0</v>
      </c>
      <c r="S56">
        <f t="shared" si="10"/>
        <v>0</v>
      </c>
      <c r="T56">
        <f>C56/Misc!$B$2*60/2/PI()</f>
        <v>967.09705395074559</v>
      </c>
      <c r="U56">
        <f>C56/Misc!$B$2*60/2/PI()*VLOOKUP(E56,Gearing!$B$2:$G$7,6,FALSE)</f>
        <v>4575.5163612973047</v>
      </c>
      <c r="V56">
        <f ca="1">FORECAST(U56,OFFSET(Engine!$E$3:$E$26,MATCH(U56,Engine!$A$3:$A$26,1)-1,0,2),OFFSET(Engine!$A$3:$A$26,MATCH(U56,Engine!$A$3:$A$26,1)-1,0,2))</f>
        <v>562.76670807270932</v>
      </c>
    </row>
    <row r="57" spans="1:22" x14ac:dyDescent="0.25">
      <c r="A57">
        <f t="shared" si="2"/>
        <v>13.5</v>
      </c>
      <c r="B57">
        <f t="shared" si="13"/>
        <v>208.9496249999988</v>
      </c>
      <c r="C57">
        <f t="shared" si="11"/>
        <v>30.955499999999972</v>
      </c>
      <c r="D57">
        <f t="shared" si="12"/>
        <v>2.2930000000001201</v>
      </c>
      <c r="E57">
        <f>MIN(VLOOKUP(C56+0.01,Gearing!$A$2:$G$7,2,TRUE)+1,5)</f>
        <v>1</v>
      </c>
      <c r="F57">
        <f>Misc!$B$4*Misc!$B$5/Misc!$B$2*VLOOKUP(E57,Gearing!$B$2:$G$7,6,FALSE)</f>
        <v>8517.554749642597</v>
      </c>
      <c r="G57">
        <f t="shared" si="0"/>
        <v>0.1298352776037931</v>
      </c>
      <c r="H57">
        <f t="shared" si="1"/>
        <v>69.245481388689996</v>
      </c>
      <c r="I57">
        <f t="shared" si="3"/>
        <v>0.29700000000000004</v>
      </c>
      <c r="J57">
        <f t="shared" si="4"/>
        <v>6168.4382506875008</v>
      </c>
      <c r="K57">
        <f t="shared" si="5"/>
        <v>-1352183.2638888636</v>
      </c>
      <c r="L57">
        <f t="shared" si="14"/>
        <v>209.13378992111538</v>
      </c>
      <c r="M57">
        <f>2*$Y$1*VLOOKUP(E56,Gearing!$B$3:$D$7,3)+B55</f>
        <v>220.95003510243785</v>
      </c>
      <c r="N57">
        <f>2*B56-B55+Misc!$B$6*$Y$1^2</f>
        <v>208.9496249999988</v>
      </c>
      <c r="O57">
        <f t="shared" si="6"/>
        <v>1</v>
      </c>
      <c r="P57">
        <f t="shared" si="7"/>
        <v>0</v>
      </c>
      <c r="Q57">
        <f t="shared" si="8"/>
        <v>0</v>
      </c>
      <c r="R57">
        <f t="shared" si="9"/>
        <v>0</v>
      </c>
      <c r="S57">
        <f t="shared" si="10"/>
        <v>0</v>
      </c>
      <c r="T57">
        <f>C57/Misc!$B$2*60/2/PI()</f>
        <v>985.34416817623242</v>
      </c>
      <c r="U57">
        <f>C57/Misc!$B$2*60/2/PI()*VLOOKUP(E57,Gearing!$B$2:$G$7,6,FALSE)</f>
        <v>4661.8468586802783</v>
      </c>
      <c r="V57">
        <f ca="1">FORECAST(U57,OFFSET(Engine!$E$3:$E$26,MATCH(U57,Engine!$A$3:$A$26,1)-1,0,2),OFFSET(Engine!$A$3:$A$26,MATCH(U57,Engine!$A$3:$A$26,1)-1,0,2))</f>
        <v>564.21371276790728</v>
      </c>
    </row>
    <row r="58" spans="1:22" x14ac:dyDescent="0.25">
      <c r="A58">
        <f t="shared" si="2"/>
        <v>13.75</v>
      </c>
      <c r="B58">
        <f t="shared" si="13"/>
        <v>216.7601562499988</v>
      </c>
      <c r="C58">
        <f t="shared" si="11"/>
        <v>31.528750000000002</v>
      </c>
      <c r="D58">
        <f t="shared" si="12"/>
        <v>2.2930000000001201</v>
      </c>
      <c r="E58">
        <f>MIN(VLOOKUP(C57+0.01,Gearing!$A$2:$G$7,2,TRUE)+1,5)</f>
        <v>1</v>
      </c>
      <c r="F58">
        <f>Misc!$B$4*Misc!$B$5/Misc!$B$2*VLOOKUP(E58,Gearing!$B$2:$G$7,6,FALSE)</f>
        <v>8517.554749642597</v>
      </c>
      <c r="G58">
        <f t="shared" si="0"/>
        <v>0.13468851671861257</v>
      </c>
      <c r="H58">
        <f t="shared" si="1"/>
        <v>70.527805118110237</v>
      </c>
      <c r="I58">
        <f t="shared" si="3"/>
        <v>0.29700000000000004</v>
      </c>
      <c r="J58">
        <f t="shared" si="4"/>
        <v>6163.8839227500011</v>
      </c>
      <c r="K58">
        <f t="shared" si="5"/>
        <v>-1401262.8677884738</v>
      </c>
      <c r="L58">
        <f t="shared" si="14"/>
        <v>216.94390160681709</v>
      </c>
      <c r="M58">
        <f>2*$Y$1*VLOOKUP(E57,Gearing!$B$3:$D$7,3)+B56</f>
        <v>228.47394135243783</v>
      </c>
      <c r="N58">
        <f>2*B57-B56+Misc!$B$6*$Y$1^2</f>
        <v>216.7601562499988</v>
      </c>
      <c r="O58">
        <f t="shared" si="6"/>
        <v>1</v>
      </c>
      <c r="P58">
        <f t="shared" si="7"/>
        <v>0</v>
      </c>
      <c r="Q58">
        <f t="shared" si="8"/>
        <v>0</v>
      </c>
      <c r="R58">
        <f t="shared" si="9"/>
        <v>0</v>
      </c>
      <c r="S58">
        <f t="shared" si="10"/>
        <v>0</v>
      </c>
      <c r="T58">
        <f>C58/Misc!$B$2*60/2/PI()</f>
        <v>1003.5912824017192</v>
      </c>
      <c r="U58">
        <f>C58/Misc!$B$2*60/2/PI()*VLOOKUP(E58,Gearing!$B$2:$G$7,6,FALSE)</f>
        <v>4748.177356063251</v>
      </c>
      <c r="V58">
        <f ca="1">FORECAST(U58,OFFSET(Engine!$E$3:$E$26,MATCH(U58,Engine!$A$3:$A$26,1)-1,0,2),OFFSET(Engine!$A$3:$A$26,MATCH(U58,Engine!$A$3:$A$26,1)-1,0,2))</f>
        <v>565.66071746310536</v>
      </c>
    </row>
    <row r="59" spans="1:22" x14ac:dyDescent="0.25">
      <c r="A59">
        <f t="shared" si="2"/>
        <v>14</v>
      </c>
      <c r="B59">
        <f t="shared" si="13"/>
        <v>224.7139999999988</v>
      </c>
      <c r="C59">
        <f t="shared" si="11"/>
        <v>32.102000000000032</v>
      </c>
      <c r="D59">
        <f t="shared" si="12"/>
        <v>2.2930000000001201</v>
      </c>
      <c r="E59">
        <f>MIN(VLOOKUP(C58+0.01,Gearing!$A$2:$G$7,2,TRUE)+1,5)</f>
        <v>1</v>
      </c>
      <c r="F59">
        <f>Misc!$B$4*Misc!$B$5/Misc!$B$2*VLOOKUP(E59,Gearing!$B$2:$G$7,6,FALSE)</f>
        <v>8517.554749642597</v>
      </c>
      <c r="G59">
        <f t="shared" si="0"/>
        <v>0.13963080609241954</v>
      </c>
      <c r="H59">
        <f t="shared" si="1"/>
        <v>71.810128847530493</v>
      </c>
      <c r="I59">
        <f t="shared" si="3"/>
        <v>0.29700000000000004</v>
      </c>
      <c r="J59">
        <f t="shared" si="4"/>
        <v>6159.244467187501</v>
      </c>
      <c r="K59">
        <f t="shared" si="5"/>
        <v>-1451190.2554821584</v>
      </c>
      <c r="L59">
        <f t="shared" si="14"/>
        <v>224.89731806614168</v>
      </c>
      <c r="M59">
        <f>2*$Y$1*VLOOKUP(E58,Gearing!$B$3:$D$7,3)+B57</f>
        <v>236.14116010243782</v>
      </c>
      <c r="N59">
        <f>2*B58-B57+Misc!$B$6*$Y$1^2</f>
        <v>224.7139999999988</v>
      </c>
      <c r="O59">
        <f t="shared" si="6"/>
        <v>1</v>
      </c>
      <c r="P59">
        <f t="shared" si="7"/>
        <v>0</v>
      </c>
      <c r="Q59">
        <f t="shared" si="8"/>
        <v>0</v>
      </c>
      <c r="R59">
        <f t="shared" si="9"/>
        <v>0</v>
      </c>
      <c r="S59">
        <f t="shared" si="10"/>
        <v>0</v>
      </c>
      <c r="T59">
        <f>C59/Misc!$B$2*60/2/PI()</f>
        <v>1021.838396627206</v>
      </c>
      <c r="U59">
        <f>C59/Misc!$B$2*60/2/PI()*VLOOKUP(E59,Gearing!$B$2:$G$7,6,FALSE)</f>
        <v>4834.5078534462236</v>
      </c>
      <c r="V59">
        <f ca="1">FORECAST(U59,OFFSET(Engine!$E$3:$E$26,MATCH(U59,Engine!$A$3:$A$26,1)-1,0,2),OFFSET(Engine!$A$3:$A$26,MATCH(U59,Engine!$A$3:$A$26,1)-1,0,2))</f>
        <v>567.10772215830332</v>
      </c>
    </row>
    <row r="60" spans="1:22" x14ac:dyDescent="0.25">
      <c r="A60">
        <f t="shared" si="2"/>
        <v>14.25</v>
      </c>
      <c r="B60">
        <f t="shared" si="13"/>
        <v>232.81115624999882</v>
      </c>
      <c r="C60">
        <f t="shared" si="11"/>
        <v>32.675250000000062</v>
      </c>
      <c r="D60">
        <f t="shared" si="12"/>
        <v>2.2930000000001201</v>
      </c>
      <c r="E60">
        <f>MIN(VLOOKUP(C59+0.01,Gearing!$A$2:$G$7,2,TRUE)+1,5)</f>
        <v>1</v>
      </c>
      <c r="F60">
        <f>Misc!$B$4*Misc!$B$5/Misc!$B$2*VLOOKUP(E60,Gearing!$B$2:$G$7,6,FALSE)</f>
        <v>8517.554749642597</v>
      </c>
      <c r="G60">
        <f t="shared" si="0"/>
        <v>0.14466214572521402</v>
      </c>
      <c r="H60">
        <f t="shared" si="1"/>
        <v>73.092452576950748</v>
      </c>
      <c r="I60">
        <f t="shared" si="3"/>
        <v>0.29700000000000004</v>
      </c>
      <c r="J60">
        <f t="shared" si="4"/>
        <v>6154.5198840000003</v>
      </c>
      <c r="K60">
        <f t="shared" si="5"/>
        <v>-1501963.4322939913</v>
      </c>
      <c r="L60">
        <f t="shared" si="14"/>
        <v>232.99403929971686</v>
      </c>
      <c r="M60">
        <f>2*$Y$1*VLOOKUP(E59,Gearing!$B$3:$D$7,3)+B58</f>
        <v>243.95169135243782</v>
      </c>
      <c r="N60">
        <f>2*B59-B58+Misc!$B$6*$Y$1^2</f>
        <v>232.81115624999882</v>
      </c>
      <c r="O60">
        <f t="shared" si="6"/>
        <v>1</v>
      </c>
      <c r="P60">
        <f t="shared" si="7"/>
        <v>0</v>
      </c>
      <c r="Q60">
        <f t="shared" si="8"/>
        <v>0</v>
      </c>
      <c r="R60">
        <f t="shared" si="9"/>
        <v>0</v>
      </c>
      <c r="S60">
        <f t="shared" si="10"/>
        <v>0</v>
      </c>
      <c r="T60">
        <f>C60/Misc!$B$2*60/2/PI()</f>
        <v>1040.0855108526928</v>
      </c>
      <c r="U60">
        <f>C60/Misc!$B$2*60/2/PI()*VLOOKUP(E60,Gearing!$B$2:$G$7,6,FALSE)</f>
        <v>4920.8383508291963</v>
      </c>
      <c r="V60">
        <f ca="1">FORECAST(U60,OFFSET(Engine!$E$3:$E$26,MATCH(U60,Engine!$A$3:$A$26,1)-1,0,2),OFFSET(Engine!$A$3:$A$26,MATCH(U60,Engine!$A$3:$A$26,1)-1,0,2))</f>
        <v>568.55472685350139</v>
      </c>
    </row>
    <row r="61" spans="1:22" x14ac:dyDescent="0.25">
      <c r="A61">
        <f t="shared" si="2"/>
        <v>14.5</v>
      </c>
      <c r="B61">
        <f t="shared" si="13"/>
        <v>241.05162499999884</v>
      </c>
      <c r="C61">
        <f t="shared" si="11"/>
        <v>33.248500000000092</v>
      </c>
      <c r="D61">
        <f t="shared" si="12"/>
        <v>2.2930000000001201</v>
      </c>
      <c r="E61">
        <f>MIN(VLOOKUP(C60+0.01,Gearing!$A$2:$G$7,2,TRUE)+1,5)</f>
        <v>1</v>
      </c>
      <c r="F61">
        <f>Misc!$B$4*Misc!$B$5/Misc!$B$2*VLOOKUP(E61,Gearing!$B$2:$G$7,6,FALSE)</f>
        <v>8517.554749642597</v>
      </c>
      <c r="G61">
        <f t="shared" si="0"/>
        <v>0.149782535616996</v>
      </c>
      <c r="H61">
        <f t="shared" si="1"/>
        <v>74.374776306371004</v>
      </c>
      <c r="I61">
        <f t="shared" si="3"/>
        <v>0.29700000000000004</v>
      </c>
      <c r="J61">
        <f t="shared" si="4"/>
        <v>6149.7101731875009</v>
      </c>
      <c r="K61">
        <f t="shared" si="5"/>
        <v>-1553580.3669484884</v>
      </c>
      <c r="L61">
        <f t="shared" si="14"/>
        <v>241.23406530816587</v>
      </c>
      <c r="M61">
        <f>2*$Y$1*VLOOKUP(E60,Gearing!$B$3:$D$7,3)+B59</f>
        <v>251.90553510243782</v>
      </c>
      <c r="N61">
        <f>2*B60-B59+Misc!$B$6*$Y$1^2</f>
        <v>241.05162499999884</v>
      </c>
      <c r="O61">
        <f t="shared" si="6"/>
        <v>1</v>
      </c>
      <c r="P61">
        <f t="shared" si="7"/>
        <v>0</v>
      </c>
      <c r="Q61">
        <f t="shared" si="8"/>
        <v>0</v>
      </c>
      <c r="R61">
        <f t="shared" si="9"/>
        <v>0</v>
      </c>
      <c r="S61">
        <f t="shared" si="10"/>
        <v>0</v>
      </c>
      <c r="T61">
        <f>C61/Misc!$B$2*60/2/PI()</f>
        <v>1058.3326250781795</v>
      </c>
      <c r="U61">
        <f>C61/Misc!$B$2*60/2/PI()*VLOOKUP(E61,Gearing!$B$2:$G$7,6,FALSE)</f>
        <v>5007.168848212169</v>
      </c>
      <c r="V61">
        <f ca="1">FORECAST(U61,OFFSET(Engine!$E$3:$E$26,MATCH(U61,Engine!$A$3:$A$26,1)-1,0,2),OFFSET(Engine!$A$3:$A$26,MATCH(U61,Engine!$A$3:$A$26,1)-1,0,2))</f>
        <v>569.95126283911964</v>
      </c>
    </row>
    <row r="62" spans="1:22" x14ac:dyDescent="0.25">
      <c r="A62">
        <f t="shared" si="2"/>
        <v>14.75</v>
      </c>
      <c r="B62">
        <f t="shared" si="13"/>
        <v>249.43540624999886</v>
      </c>
      <c r="C62">
        <f t="shared" si="11"/>
        <v>33.821750000000009</v>
      </c>
      <c r="D62">
        <f t="shared" si="12"/>
        <v>2.2929999999992106</v>
      </c>
      <c r="E62">
        <f>MIN(VLOOKUP(C61+0.01,Gearing!$A$2:$G$7,2,TRUE)+1,5)</f>
        <v>1</v>
      </c>
      <c r="F62">
        <f>Misc!$B$4*Misc!$B$5/Misc!$B$2*VLOOKUP(E62,Gearing!$B$2:$G$7,6,FALSE)</f>
        <v>8517.554749642597</v>
      </c>
      <c r="G62">
        <f t="shared" si="0"/>
        <v>0.15499197576776555</v>
      </c>
      <c r="H62">
        <f t="shared" si="1"/>
        <v>75.657100035791004</v>
      </c>
      <c r="I62">
        <f t="shared" si="3"/>
        <v>0.29700000000000004</v>
      </c>
      <c r="J62">
        <f t="shared" si="4"/>
        <v>6144.8153347500011</v>
      </c>
      <c r="K62">
        <f t="shared" si="5"/>
        <v>-1606038.9915706068</v>
      </c>
      <c r="L62">
        <f t="shared" si="14"/>
        <v>249.61739609211335</v>
      </c>
      <c r="M62">
        <f>2*$Y$1*VLOOKUP(E61,Gearing!$B$3:$D$7,3)+B60</f>
        <v>260.00269135243786</v>
      </c>
      <c r="N62">
        <f>2*B61-B60+Misc!$B$6*$Y$1^2</f>
        <v>249.43540624999886</v>
      </c>
      <c r="O62">
        <f t="shared" si="6"/>
        <v>1</v>
      </c>
      <c r="P62">
        <f t="shared" si="7"/>
        <v>0</v>
      </c>
      <c r="Q62">
        <f t="shared" si="8"/>
        <v>0</v>
      </c>
      <c r="R62">
        <f t="shared" si="9"/>
        <v>0</v>
      </c>
      <c r="S62">
        <f t="shared" si="10"/>
        <v>0</v>
      </c>
      <c r="T62">
        <f>C62/Misc!$B$2*60/2/PI()</f>
        <v>1076.5797393036626</v>
      </c>
      <c r="U62">
        <f>C62/Misc!$B$2*60/2/PI()*VLOOKUP(E62,Gearing!$B$2:$G$7,6,FALSE)</f>
        <v>5093.4993455951244</v>
      </c>
      <c r="V62">
        <f ca="1">FORECAST(U62,OFFSET(Engine!$E$3:$E$26,MATCH(U62,Engine!$A$3:$A$26,1)-1,0,2),OFFSET(Engine!$A$3:$A$26,MATCH(U62,Engine!$A$3:$A$26,1)-1,0,2))</f>
        <v>570.79050061397754</v>
      </c>
    </row>
    <row r="63" spans="1:22" x14ac:dyDescent="0.25">
      <c r="A63">
        <f t="shared" si="2"/>
        <v>15</v>
      </c>
      <c r="B63">
        <f t="shared" si="13"/>
        <v>257.96249999999884</v>
      </c>
      <c r="C63">
        <f t="shared" si="11"/>
        <v>34.394999999999811</v>
      </c>
      <c r="D63">
        <f t="shared" si="12"/>
        <v>2.2929999999992106</v>
      </c>
      <c r="E63">
        <f>MIN(VLOOKUP(C62+0.01,Gearing!$A$2:$G$7,2,TRUE)+1,5)</f>
        <v>1</v>
      </c>
      <c r="F63">
        <f>Misc!$B$4*Misc!$B$5/Misc!$B$2*VLOOKUP(E63,Gearing!$B$2:$G$7,6,FALSE)</f>
        <v>8517.554749642597</v>
      </c>
      <c r="G63">
        <f t="shared" si="0"/>
        <v>0.16029046617752254</v>
      </c>
      <c r="H63">
        <f t="shared" si="1"/>
        <v>76.939423765210748</v>
      </c>
      <c r="I63">
        <f t="shared" si="3"/>
        <v>0.29700000000000004</v>
      </c>
      <c r="J63">
        <f t="shared" si="4"/>
        <v>6139.8353686875007</v>
      </c>
      <c r="K63">
        <f t="shared" si="5"/>
        <v>-1659337.2016857457</v>
      </c>
      <c r="L63">
        <f t="shared" si="14"/>
        <v>258.14403165218556</v>
      </c>
      <c r="M63">
        <f>2*$Y$1*VLOOKUP(E62,Gearing!$B$3:$D$7,3)+B61</f>
        <v>268.24316010243786</v>
      </c>
      <c r="N63">
        <f>2*B62-B61+Misc!$B$6*$Y$1^2</f>
        <v>257.96249999999884</v>
      </c>
      <c r="O63">
        <f t="shared" si="6"/>
        <v>1</v>
      </c>
      <c r="P63">
        <f t="shared" si="7"/>
        <v>0</v>
      </c>
      <c r="Q63">
        <f t="shared" si="8"/>
        <v>0</v>
      </c>
      <c r="R63">
        <f t="shared" si="9"/>
        <v>0</v>
      </c>
      <c r="S63">
        <f t="shared" si="10"/>
        <v>0</v>
      </c>
      <c r="T63">
        <f>C63/Misc!$B$2*60/2/PI()</f>
        <v>1094.8268535291422</v>
      </c>
      <c r="U63">
        <f>C63/Misc!$B$2*60/2/PI()*VLOOKUP(E63,Gearing!$B$2:$G$7,6,FALSE)</f>
        <v>5179.8298429780634</v>
      </c>
      <c r="V63">
        <f ca="1">FORECAST(U63,OFFSET(Engine!$E$3:$E$26,MATCH(U63,Engine!$A$3:$A$26,1)-1,0,2),OFFSET(Engine!$A$3:$A$26,MATCH(U63,Engine!$A$3:$A$26,1)-1,0,2))</f>
        <v>571.62973838883522</v>
      </c>
    </row>
    <row r="64" spans="1:22" x14ac:dyDescent="0.25">
      <c r="A64">
        <f t="shared" si="2"/>
        <v>15.25</v>
      </c>
      <c r="B64">
        <f t="shared" si="13"/>
        <v>266.63290624999877</v>
      </c>
      <c r="C64">
        <f t="shared" si="11"/>
        <v>34.968249999999671</v>
      </c>
      <c r="D64">
        <f t="shared" si="12"/>
        <v>2.2929999999996653</v>
      </c>
      <c r="E64">
        <f>MIN(VLOOKUP(C63+0.01,Gearing!$A$2:$G$7,2,TRUE)+1,5)</f>
        <v>1</v>
      </c>
      <c r="F64">
        <f>Misc!$B$4*Misc!$B$5/Misc!$B$2*VLOOKUP(E64,Gearing!$B$2:$G$7,6,FALSE)</f>
        <v>8517.554749642597</v>
      </c>
      <c r="G64">
        <f t="shared" si="0"/>
        <v>0.16567800684626705</v>
      </c>
      <c r="H64">
        <f t="shared" si="1"/>
        <v>78.22174749463062</v>
      </c>
      <c r="I64">
        <f t="shared" si="3"/>
        <v>0.29700000000000004</v>
      </c>
      <c r="J64">
        <f t="shared" si="4"/>
        <v>6134.7702750000008</v>
      </c>
      <c r="K64">
        <f t="shared" si="5"/>
        <v>-1713472.8562197464</v>
      </c>
      <c r="L64">
        <f t="shared" si="14"/>
        <v>266.81397198901033</v>
      </c>
      <c r="M64">
        <f>2*$Y$1*VLOOKUP(E63,Gearing!$B$3:$D$7,3)+B62</f>
        <v>276.62694135243788</v>
      </c>
      <c r="N64">
        <f>2*B63-B62+Misc!$B$6*$Y$1^2</f>
        <v>266.63290624999877</v>
      </c>
      <c r="O64">
        <f t="shared" si="6"/>
        <v>1</v>
      </c>
      <c r="P64">
        <f t="shared" si="7"/>
        <v>0</v>
      </c>
      <c r="Q64">
        <f t="shared" si="8"/>
        <v>0</v>
      </c>
      <c r="R64">
        <f t="shared" si="9"/>
        <v>0</v>
      </c>
      <c r="S64">
        <f t="shared" si="10"/>
        <v>0</v>
      </c>
      <c r="T64">
        <f>C64/Misc!$B$2*60/2/PI()</f>
        <v>1113.0739677546235</v>
      </c>
      <c r="U64">
        <f>C64/Misc!$B$2*60/2/PI()*VLOOKUP(E64,Gearing!$B$2:$G$7,6,FALSE)</f>
        <v>5266.1603403610097</v>
      </c>
      <c r="V64">
        <f ca="1">FORECAST(U64,OFFSET(Engine!$E$3:$E$26,MATCH(U64,Engine!$A$3:$A$26,1)-1,0,2),OFFSET(Engine!$A$3:$A$26,MATCH(U64,Engine!$A$3:$A$26,1)-1,0,2))</f>
        <v>572.46897616369301</v>
      </c>
    </row>
    <row r="65" spans="1:22" x14ac:dyDescent="0.25">
      <c r="A65">
        <f t="shared" si="2"/>
        <v>15.5</v>
      </c>
      <c r="B65">
        <f t="shared" si="13"/>
        <v>275.44662499999868</v>
      </c>
      <c r="C65">
        <f t="shared" si="11"/>
        <v>35.541499999999587</v>
      </c>
      <c r="D65">
        <f t="shared" si="12"/>
        <v>2.2929999999996653</v>
      </c>
      <c r="E65">
        <f>MIN(VLOOKUP(C64+0.01,Gearing!$A$2:$G$7,2,TRUE)+1,5)</f>
        <v>1</v>
      </c>
      <c r="F65">
        <f>Misc!$B$4*Misc!$B$5/Misc!$B$2*VLOOKUP(E65,Gearing!$B$2:$G$7,6,FALSE)</f>
        <v>8517.554749642597</v>
      </c>
      <c r="G65">
        <f t="shared" si="0"/>
        <v>0.17115459777399902</v>
      </c>
      <c r="H65">
        <f t="shared" si="1"/>
        <v>79.50407122405062</v>
      </c>
      <c r="I65">
        <f t="shared" si="3"/>
        <v>0.29700000000000004</v>
      </c>
      <c r="J65">
        <f t="shared" si="4"/>
        <v>6129.6200536875003</v>
      </c>
      <c r="K65">
        <f t="shared" si="5"/>
        <v>-1768443.7774988916</v>
      </c>
      <c r="L65">
        <f t="shared" si="14"/>
        <v>275.62721710321074</v>
      </c>
      <c r="M65">
        <f>2*$Y$1*VLOOKUP(E64,Gearing!$B$3:$D$7,3)+B63</f>
        <v>285.15403510243789</v>
      </c>
      <c r="N65">
        <f>2*B64-B63+Misc!$B$6*$Y$1^2</f>
        <v>275.44662499999868</v>
      </c>
      <c r="O65">
        <f t="shared" si="6"/>
        <v>1</v>
      </c>
      <c r="P65">
        <f t="shared" si="7"/>
        <v>0</v>
      </c>
      <c r="Q65">
        <f t="shared" si="8"/>
        <v>0</v>
      </c>
      <c r="R65">
        <f t="shared" si="9"/>
        <v>0</v>
      </c>
      <c r="S65">
        <f t="shared" si="10"/>
        <v>0</v>
      </c>
      <c r="T65">
        <f>C65/Misc!$B$2*60/2/PI()</f>
        <v>1131.3210819801066</v>
      </c>
      <c r="U65">
        <f>C65/Misc!$B$2*60/2/PI()*VLOOKUP(E65,Gearing!$B$2:$G$7,6,FALSE)</f>
        <v>5352.4908377439651</v>
      </c>
      <c r="V65">
        <f ca="1">FORECAST(U65,OFFSET(Engine!$E$3:$E$26,MATCH(U65,Engine!$A$3:$A$26,1)-1,0,2),OFFSET(Engine!$A$3:$A$26,MATCH(U65,Engine!$A$3:$A$26,1)-1,0,2))</f>
        <v>573.30821393855092</v>
      </c>
    </row>
    <row r="66" spans="1:22" x14ac:dyDescent="0.25">
      <c r="A66">
        <f t="shared" si="2"/>
        <v>15.75</v>
      </c>
      <c r="B66">
        <f t="shared" si="13"/>
        <v>284.40365624999856</v>
      </c>
      <c r="C66">
        <f t="shared" si="11"/>
        <v>36.114749999999503</v>
      </c>
      <c r="D66">
        <f t="shared" si="12"/>
        <v>2.2929999999996653</v>
      </c>
      <c r="E66">
        <f>MIN(VLOOKUP(C65+0.01,Gearing!$A$2:$G$7,2,TRUE)+1,5)</f>
        <v>1</v>
      </c>
      <c r="F66">
        <f>Misc!$B$4*Misc!$B$5/Misc!$B$2*VLOOKUP(E66,Gearing!$B$2:$G$7,6,FALSE)</f>
        <v>8517.554749642597</v>
      </c>
      <c r="G66">
        <f t="shared" si="0"/>
        <v>0.17672023896071851</v>
      </c>
      <c r="H66">
        <f t="shared" si="1"/>
        <v>80.786394953470619</v>
      </c>
      <c r="I66">
        <f t="shared" si="3"/>
        <v>0.29700000000000004</v>
      </c>
      <c r="J66">
        <f t="shared" si="4"/>
        <v>6124.3847047500003</v>
      </c>
      <c r="K66">
        <f t="shared" si="5"/>
        <v>-1824247.7512499057</v>
      </c>
      <c r="L66">
        <f t="shared" si="14"/>
        <v>284.58376699541304</v>
      </c>
      <c r="M66">
        <f>2*$Y$1*VLOOKUP(E65,Gearing!$B$3:$D$7,3)+B64</f>
        <v>293.82444135243782</v>
      </c>
      <c r="N66">
        <f>2*B65-B64+Misc!$B$6*$Y$1^2</f>
        <v>284.40365624999856</v>
      </c>
      <c r="O66">
        <f t="shared" si="6"/>
        <v>1</v>
      </c>
      <c r="P66">
        <f t="shared" si="7"/>
        <v>0</v>
      </c>
      <c r="Q66">
        <f t="shared" si="8"/>
        <v>0</v>
      </c>
      <c r="R66">
        <f t="shared" si="9"/>
        <v>0</v>
      </c>
      <c r="S66">
        <f t="shared" si="10"/>
        <v>0</v>
      </c>
      <c r="T66">
        <f>C66/Misc!$B$2*60/2/PI()</f>
        <v>1149.5681962055896</v>
      </c>
      <c r="U66">
        <f>C66/Misc!$B$2*60/2/PI()*VLOOKUP(E66,Gearing!$B$2:$G$7,6,FALSE)</f>
        <v>5438.8213351269205</v>
      </c>
      <c r="V66">
        <f ca="1">FORECAST(U66,OFFSET(Engine!$E$3:$E$26,MATCH(U66,Engine!$A$3:$A$26,1)-1,0,2),OFFSET(Engine!$A$3:$A$26,MATCH(U66,Engine!$A$3:$A$26,1)-1,0,2))</f>
        <v>574.14745171340883</v>
      </c>
    </row>
    <row r="67" spans="1:22" x14ac:dyDescent="0.25">
      <c r="A67">
        <f t="shared" si="2"/>
        <v>16</v>
      </c>
      <c r="B67">
        <f t="shared" si="13"/>
        <v>293.50399999999843</v>
      </c>
      <c r="C67">
        <f t="shared" si="11"/>
        <v>36.68799999999942</v>
      </c>
      <c r="D67">
        <f t="shared" si="12"/>
        <v>2.2929999999996653</v>
      </c>
      <c r="E67">
        <f>MIN(VLOOKUP(C66+0.01,Gearing!$A$2:$G$7,2,TRUE)+1,5)</f>
        <v>1</v>
      </c>
      <c r="F67">
        <f>Misc!$B$4*Misc!$B$5/Misc!$B$2*VLOOKUP(E67,Gearing!$B$2:$G$7,6,FALSE)</f>
        <v>8517.554749642597</v>
      </c>
      <c r="G67">
        <f t="shared" ref="G67:G130" si="15">CONVERT(B67,$B$1,$G$1)</f>
        <v>0.1823749304064255</v>
      </c>
      <c r="H67">
        <f t="shared" ref="H67:H130" si="16">CONVERT(C67,$C$1,$H$1)</f>
        <v>82.068718682890619</v>
      </c>
      <c r="I67">
        <f t="shared" si="3"/>
        <v>0.29700000000000004</v>
      </c>
      <c r="J67">
        <f t="shared" si="4"/>
        <v>6119.0642281875007</v>
      </c>
      <c r="K67">
        <f t="shared" si="5"/>
        <v>-1880882.5265999548</v>
      </c>
      <c r="L67">
        <f t="shared" si="14"/>
        <v>293.68362166624041</v>
      </c>
      <c r="M67">
        <f>2*$Y$1*VLOOKUP(E66,Gearing!$B$3:$D$7,3)+B65</f>
        <v>302.63816010243772</v>
      </c>
      <c r="N67">
        <f>2*B66-B65+Misc!$B$6*$Y$1^2</f>
        <v>293.50399999999843</v>
      </c>
      <c r="O67">
        <f t="shared" si="6"/>
        <v>1</v>
      </c>
      <c r="P67">
        <f t="shared" si="7"/>
        <v>0</v>
      </c>
      <c r="Q67">
        <f t="shared" si="8"/>
        <v>0</v>
      </c>
      <c r="R67">
        <f t="shared" si="9"/>
        <v>0</v>
      </c>
      <c r="S67">
        <f t="shared" si="10"/>
        <v>0</v>
      </c>
      <c r="T67">
        <f>C67/Misc!$B$2*60/2/PI()</f>
        <v>1167.8153104310727</v>
      </c>
      <c r="U67">
        <f>C67/Misc!$B$2*60/2/PI()*VLOOKUP(E67,Gearing!$B$2:$G$7,6,FALSE)</f>
        <v>5525.1518325098759</v>
      </c>
      <c r="V67">
        <f ca="1">FORECAST(U67,OFFSET(Engine!$E$3:$E$26,MATCH(U67,Engine!$A$3:$A$26,1)-1,0,2),OFFSET(Engine!$A$3:$A$26,MATCH(U67,Engine!$A$3:$A$26,1)-1,0,2))</f>
        <v>574.98668948826662</v>
      </c>
    </row>
    <row r="68" spans="1:22" x14ac:dyDescent="0.25">
      <c r="A68">
        <f t="shared" ref="A68:A131" si="17">A67+$Y$1</f>
        <v>16.25</v>
      </c>
      <c r="B68">
        <f t="shared" si="13"/>
        <v>302.74765624999827</v>
      </c>
      <c r="C68">
        <f t="shared" si="11"/>
        <v>37.261249999999336</v>
      </c>
      <c r="D68">
        <f t="shared" si="12"/>
        <v>2.2929999999996653</v>
      </c>
      <c r="E68">
        <f>MIN(VLOOKUP(C67+0.01,Gearing!$A$2:$G$7,2,TRUE)+1,5)</f>
        <v>1</v>
      </c>
      <c r="F68">
        <f>Misc!$B$4*Misc!$B$5/Misc!$B$2*VLOOKUP(E68,Gearing!$B$2:$G$7,6,FALSE)</f>
        <v>8517.554749642597</v>
      </c>
      <c r="G68">
        <f t="shared" si="15"/>
        <v>0.18811867211111999</v>
      </c>
      <c r="H68">
        <f t="shared" si="16"/>
        <v>83.351042412310619</v>
      </c>
      <c r="I68">
        <f t="shared" ref="I68:I131" si="18">$Y$3</f>
        <v>0.29700000000000004</v>
      </c>
      <c r="J68">
        <f t="shared" ref="J68:J131" si="19">(4*$Y$2-2*$Y$3*B67)</f>
        <v>6113.6586240000006</v>
      </c>
      <c r="K68">
        <f t="shared" ref="K68:K131" si="20">4*$Y$2*(B67-2*B68)+$Y$3*B67*B67-4*F68*$Y$1*$Y$1</f>
        <v>-1938345.8160766473</v>
      </c>
      <c r="L68">
        <f t="shared" si="14"/>
        <v>302.92678111632068</v>
      </c>
      <c r="M68">
        <f>2*$Y$1*VLOOKUP(E67,Gearing!$B$3:$D$7,3)+B66</f>
        <v>311.59519135243761</v>
      </c>
      <c r="N68">
        <f>2*B67-B66+Misc!$B$6*$Y$1^2</f>
        <v>302.74765624999827</v>
      </c>
      <c r="O68">
        <f t="shared" ref="O68:O131" si="21">IF(AND(E68=1,G68&lt;=5),1,0)</f>
        <v>1</v>
      </c>
      <c r="P68">
        <f t="shared" ref="P68:P131" si="22">IF(AND(E68=2,G68&lt;=5),1,0)</f>
        <v>0</v>
      </c>
      <c r="Q68">
        <f t="shared" ref="Q68:Q131" si="23">IF(AND(E68=3,G68&lt;=5),1,0)</f>
        <v>0</v>
      </c>
      <c r="R68">
        <f t="shared" ref="R68:R131" si="24">IF(AND(E68=4,G68&lt;=5),1,0)</f>
        <v>0</v>
      </c>
      <c r="S68">
        <f t="shared" ref="S68:S131" si="25">IF(AND(E68=5,G68&lt;=5),1,0)</f>
        <v>0</v>
      </c>
      <c r="T68">
        <f>C68/Misc!$B$2*60/2/PI()</f>
        <v>1186.062424656556</v>
      </c>
      <c r="U68">
        <f>C68/Misc!$B$2*60/2/PI()*VLOOKUP(E68,Gearing!$B$2:$G$7,6,FALSE)</f>
        <v>5611.4823298928322</v>
      </c>
      <c r="V68">
        <f ca="1">FORECAST(U68,OFFSET(Engine!$E$3:$E$26,MATCH(U68,Engine!$A$3:$A$26,1)-1,0,2),OFFSET(Engine!$A$3:$A$26,MATCH(U68,Engine!$A$3:$A$26,1)-1,0,2))</f>
        <v>575.82592726312453</v>
      </c>
    </row>
    <row r="69" spans="1:22" x14ac:dyDescent="0.25">
      <c r="A69">
        <f t="shared" si="17"/>
        <v>16.5</v>
      </c>
      <c r="B69">
        <f t="shared" si="13"/>
        <v>312.1346249999981</v>
      </c>
      <c r="C69">
        <f t="shared" ref="C69:C132" si="26">(B70-B68)/2/$Y$1</f>
        <v>37.834499999999252</v>
      </c>
      <c r="D69">
        <f t="shared" ref="D69:D132" si="27">(B70-2*B69+B68)/$Y$1^2</f>
        <v>2.2929999999996653</v>
      </c>
      <c r="E69">
        <f>MIN(VLOOKUP(C68+0.01,Gearing!$A$2:$G$7,2,TRUE)+1,5)</f>
        <v>1</v>
      </c>
      <c r="F69">
        <f>Misc!$B$4*Misc!$B$5/Misc!$B$2*VLOOKUP(E69,Gearing!$B$2:$G$7,6,FALSE)</f>
        <v>8517.554749642597</v>
      </c>
      <c r="G69">
        <f t="shared" si="15"/>
        <v>0.19395146407480196</v>
      </c>
      <c r="H69">
        <f t="shared" si="16"/>
        <v>84.633366141730619</v>
      </c>
      <c r="I69">
        <f t="shared" si="18"/>
        <v>0.29700000000000004</v>
      </c>
      <c r="J69">
        <f t="shared" si="19"/>
        <v>6108.1678921875009</v>
      </c>
      <c r="K69">
        <f t="shared" si="20"/>
        <v>-1996635.295608032</v>
      </c>
      <c r="L69">
        <f t="shared" si="14"/>
        <v>312.31324534627691</v>
      </c>
      <c r="M69">
        <f>2*$Y$1*VLOOKUP(E68,Gearing!$B$3:$D$7,3)+B67</f>
        <v>320.69553510243747</v>
      </c>
      <c r="N69">
        <f>2*B68-B67+Misc!$B$6*$Y$1^2</f>
        <v>312.1346249999981</v>
      </c>
      <c r="O69">
        <f t="shared" si="21"/>
        <v>1</v>
      </c>
      <c r="P69">
        <f t="shared" si="22"/>
        <v>0</v>
      </c>
      <c r="Q69">
        <f t="shared" si="23"/>
        <v>0</v>
      </c>
      <c r="R69">
        <f t="shared" si="24"/>
        <v>0</v>
      </c>
      <c r="S69">
        <f t="shared" si="25"/>
        <v>0</v>
      </c>
      <c r="T69">
        <f>C69/Misc!$B$2*60/2/PI()</f>
        <v>1204.3095388820391</v>
      </c>
      <c r="U69">
        <f>C69/Misc!$B$2*60/2/PI()*VLOOKUP(E69,Gearing!$B$2:$G$7,6,FALSE)</f>
        <v>5697.8128272757876</v>
      </c>
      <c r="V69">
        <f ca="1">FORECAST(U69,OFFSET(Engine!$E$3:$E$26,MATCH(U69,Engine!$A$3:$A$26,1)-1,0,2),OFFSET(Engine!$A$3:$A$26,MATCH(U69,Engine!$A$3:$A$26,1)-1,0,2))</f>
        <v>576.66516503798243</v>
      </c>
    </row>
    <row r="70" spans="1:22" x14ac:dyDescent="0.25">
      <c r="A70">
        <f t="shared" si="17"/>
        <v>16.75</v>
      </c>
      <c r="B70">
        <f t="shared" ref="B70:B133" si="28">MIN(L70:N70)</f>
        <v>321.6649062499979</v>
      </c>
      <c r="C70">
        <f t="shared" si="26"/>
        <v>38.407749999999169</v>
      </c>
      <c r="D70">
        <f t="shared" si="27"/>
        <v>2.2929999999996653</v>
      </c>
      <c r="E70">
        <f>MIN(VLOOKUP(C69+0.01,Gearing!$A$2:$G$7,2,TRUE)+1,5)</f>
        <v>1</v>
      </c>
      <c r="F70">
        <f>Misc!$B$4*Misc!$B$5/Misc!$B$2*VLOOKUP(E70,Gearing!$B$2:$G$7,6,FALSE)</f>
        <v>8517.554749642597</v>
      </c>
      <c r="G70">
        <f t="shared" si="15"/>
        <v>0.19987330629747146</v>
      </c>
      <c r="H70">
        <f t="shared" si="16"/>
        <v>85.915689871150605</v>
      </c>
      <c r="I70">
        <f t="shared" si="18"/>
        <v>0.29700000000000004</v>
      </c>
      <c r="J70">
        <f t="shared" si="19"/>
        <v>6102.5920327500007</v>
      </c>
      <c r="K70">
        <f t="shared" si="20"/>
        <v>-2055748.604522601</v>
      </c>
      <c r="L70">
        <f t="shared" ref="L70:L133" si="29">(-J69+SQRT(J69^2-4*I69*K69))/2/I69</f>
        <v>321.84301435673234</v>
      </c>
      <c r="M70">
        <f>2*$Y$1*VLOOKUP(E69,Gearing!$B$3:$D$7,3)+B68</f>
        <v>329.93919135243732</v>
      </c>
      <c r="N70">
        <f>2*B69-B68+Misc!$B$6*$Y$1^2</f>
        <v>321.6649062499979</v>
      </c>
      <c r="O70">
        <f t="shared" si="21"/>
        <v>1</v>
      </c>
      <c r="P70">
        <f t="shared" si="22"/>
        <v>0</v>
      </c>
      <c r="Q70">
        <f t="shared" si="23"/>
        <v>0</v>
      </c>
      <c r="R70">
        <f t="shared" si="24"/>
        <v>0</v>
      </c>
      <c r="S70">
        <f t="shared" si="25"/>
        <v>0</v>
      </c>
      <c r="T70">
        <f>C70/Misc!$B$2*60/2/PI()</f>
        <v>1222.5566531075224</v>
      </c>
      <c r="U70">
        <f>C70/Misc!$B$2*60/2/PI()*VLOOKUP(E70,Gearing!$B$2:$G$7,6,FALSE)</f>
        <v>5784.1433246587439</v>
      </c>
      <c r="V70">
        <f ca="1">FORECAST(U70,OFFSET(Engine!$E$3:$E$26,MATCH(U70,Engine!$A$3:$A$26,1)-1,0,2),OFFSET(Engine!$A$3:$A$26,MATCH(U70,Engine!$A$3:$A$26,1)-1,0,2))</f>
        <v>577.50440281284023</v>
      </c>
    </row>
    <row r="71" spans="1:22" x14ac:dyDescent="0.25">
      <c r="A71">
        <f t="shared" si="17"/>
        <v>17</v>
      </c>
      <c r="B71">
        <f t="shared" si="28"/>
        <v>331.33849999999768</v>
      </c>
      <c r="C71">
        <f t="shared" si="26"/>
        <v>38.980999999999085</v>
      </c>
      <c r="D71">
        <f t="shared" si="27"/>
        <v>2.2929999999996653</v>
      </c>
      <c r="E71">
        <f>MIN(VLOOKUP(C70+0.01,Gearing!$A$2:$G$7,2,TRUE)+1,5)</f>
        <v>1</v>
      </c>
      <c r="F71">
        <f>Misc!$B$4*Misc!$B$5/Misc!$B$2*VLOOKUP(E71,Gearing!$B$2:$G$7,6,FALSE)</f>
        <v>8517.554749642597</v>
      </c>
      <c r="G71">
        <f t="shared" si="15"/>
        <v>0.20588419877912842</v>
      </c>
      <c r="H71">
        <f t="shared" si="16"/>
        <v>87.198013600570604</v>
      </c>
      <c r="I71">
        <f t="shared" si="18"/>
        <v>0.29700000000000004</v>
      </c>
      <c r="J71">
        <f t="shared" si="19"/>
        <v>6096.931045687501</v>
      </c>
      <c r="K71">
        <f t="shared" si="20"/>
        <v>-2115683.3455492873</v>
      </c>
      <c r="L71">
        <f t="shared" si="29"/>
        <v>331.51608814831479</v>
      </c>
      <c r="M71">
        <f>2*$Y$1*VLOOKUP(E70,Gearing!$B$3:$D$7,3)+B69</f>
        <v>339.32616010243714</v>
      </c>
      <c r="N71">
        <f>2*B70-B69+Misc!$B$6*$Y$1^2</f>
        <v>331.33849999999768</v>
      </c>
      <c r="O71">
        <f t="shared" si="21"/>
        <v>1</v>
      </c>
      <c r="P71">
        <f t="shared" si="22"/>
        <v>0</v>
      </c>
      <c r="Q71">
        <f t="shared" si="23"/>
        <v>0</v>
      </c>
      <c r="R71">
        <f t="shared" si="24"/>
        <v>0</v>
      </c>
      <c r="S71">
        <f t="shared" si="25"/>
        <v>0</v>
      </c>
      <c r="T71">
        <f>C71/Misc!$B$2*60/2/PI()</f>
        <v>1240.8037673330055</v>
      </c>
      <c r="U71">
        <f>C71/Misc!$B$2*60/2/PI()*VLOOKUP(E71,Gearing!$B$2:$G$7,6,FALSE)</f>
        <v>5870.4738220416993</v>
      </c>
      <c r="V71">
        <f ca="1">FORECAST(U71,OFFSET(Engine!$E$3:$E$26,MATCH(U71,Engine!$A$3:$A$26,1)-1,0,2),OFFSET(Engine!$A$3:$A$26,MATCH(U71,Engine!$A$3:$A$26,1)-1,0,2))</f>
        <v>576.01604505787418</v>
      </c>
    </row>
    <row r="72" spans="1:22" x14ac:dyDescent="0.25">
      <c r="A72">
        <f t="shared" si="17"/>
        <v>17.25</v>
      </c>
      <c r="B72">
        <f t="shared" si="28"/>
        <v>341.15540624999744</v>
      </c>
      <c r="C72">
        <f t="shared" si="26"/>
        <v>39.554249999999001</v>
      </c>
      <c r="D72">
        <f t="shared" si="27"/>
        <v>2.2929999999996653</v>
      </c>
      <c r="E72">
        <f>MIN(VLOOKUP(C71+0.01,Gearing!$A$2:$G$7,2,TRUE)+1,5)</f>
        <v>1</v>
      </c>
      <c r="F72">
        <f>Misc!$B$4*Misc!$B$5/Misc!$B$2*VLOOKUP(E72,Gearing!$B$2:$G$7,6,FALSE)</f>
        <v>8517.554749642597</v>
      </c>
      <c r="G72">
        <f t="shared" si="15"/>
        <v>0.21198414151977293</v>
      </c>
      <c r="H72">
        <f t="shared" si="16"/>
        <v>88.480337329990604</v>
      </c>
      <c r="I72">
        <f t="shared" si="18"/>
        <v>0.29700000000000004</v>
      </c>
      <c r="J72">
        <f t="shared" si="19"/>
        <v>6091.1849310000016</v>
      </c>
      <c r="K72">
        <f t="shared" si="20"/>
        <v>-2176437.0848174654</v>
      </c>
      <c r="L72">
        <f t="shared" si="29"/>
        <v>341.33246672164881</v>
      </c>
      <c r="M72">
        <f>2*$Y$1*VLOOKUP(E71,Gearing!$B$3:$D$7,3)+B70</f>
        <v>348.85644135243695</v>
      </c>
      <c r="N72">
        <f>2*B71-B70+Misc!$B$6*$Y$1^2</f>
        <v>341.15540624999744</v>
      </c>
      <c r="O72">
        <f t="shared" si="21"/>
        <v>1</v>
      </c>
      <c r="P72">
        <f t="shared" si="22"/>
        <v>0</v>
      </c>
      <c r="Q72">
        <f t="shared" si="23"/>
        <v>0</v>
      </c>
      <c r="R72">
        <f t="shared" si="24"/>
        <v>0</v>
      </c>
      <c r="S72">
        <f t="shared" si="25"/>
        <v>0</v>
      </c>
      <c r="T72">
        <f>C72/Misc!$B$2*60/2/PI()</f>
        <v>1259.0508815584885</v>
      </c>
      <c r="U72">
        <f>C72/Misc!$B$2*60/2/PI()*VLOOKUP(E72,Gearing!$B$2:$G$7,6,FALSE)</f>
        <v>5956.8043194246548</v>
      </c>
      <c r="V72">
        <f ca="1">FORECAST(U72,OFFSET(Engine!$E$3:$E$26,MATCH(U72,Engine!$A$3:$A$26,1)-1,0,2),OFFSET(Engine!$A$3:$A$26,MATCH(U72,Engine!$A$3:$A$26,1)-1,0,2))</f>
        <v>576.71502979947013</v>
      </c>
    </row>
    <row r="73" spans="1:22" x14ac:dyDescent="0.25">
      <c r="A73">
        <f t="shared" si="17"/>
        <v>17.5</v>
      </c>
      <c r="B73">
        <f t="shared" si="28"/>
        <v>351.11562499999718</v>
      </c>
      <c r="C73">
        <f t="shared" si="26"/>
        <v>40.127499999998918</v>
      </c>
      <c r="D73">
        <f t="shared" si="27"/>
        <v>2.2929999999996653</v>
      </c>
      <c r="E73">
        <f>MIN(VLOOKUP(C72+0.01,Gearing!$A$2:$G$7,2,TRUE)+1,5)</f>
        <v>1</v>
      </c>
      <c r="F73">
        <f>Misc!$B$4*Misc!$B$5/Misc!$B$2*VLOOKUP(E73,Gearing!$B$2:$G$7,6,FALSE)</f>
        <v>8517.554749642597</v>
      </c>
      <c r="G73">
        <f t="shared" si="15"/>
        <v>0.2181731345194049</v>
      </c>
      <c r="H73">
        <f t="shared" si="16"/>
        <v>89.762661059410604</v>
      </c>
      <c r="I73">
        <f t="shared" si="18"/>
        <v>0.29700000000000004</v>
      </c>
      <c r="J73">
        <f t="shared" si="19"/>
        <v>6085.3536886875017</v>
      </c>
      <c r="K73">
        <f t="shared" si="20"/>
        <v>-2238007.3518569521</v>
      </c>
      <c r="L73">
        <f t="shared" si="29"/>
        <v>351.29215007735775</v>
      </c>
      <c r="M73">
        <f>2*$Y$1*VLOOKUP(E72,Gearing!$B$3:$D$7,3)+B71</f>
        <v>358.53003510243673</v>
      </c>
      <c r="N73">
        <f>2*B72-B71+Misc!$B$6*$Y$1^2</f>
        <v>351.11562499999718</v>
      </c>
      <c r="O73">
        <f t="shared" si="21"/>
        <v>1</v>
      </c>
      <c r="P73">
        <f t="shared" si="22"/>
        <v>0</v>
      </c>
      <c r="Q73">
        <f t="shared" si="23"/>
        <v>0</v>
      </c>
      <c r="R73">
        <f t="shared" si="24"/>
        <v>0</v>
      </c>
      <c r="S73">
        <f t="shared" si="25"/>
        <v>0</v>
      </c>
      <c r="T73">
        <f>C73/Misc!$B$2*60/2/PI()</f>
        <v>1277.2979957839718</v>
      </c>
      <c r="U73">
        <f>C73/Misc!$B$2*60/2/PI()*VLOOKUP(E73,Gearing!$B$2:$G$7,6,FALSE)</f>
        <v>6043.1348168076111</v>
      </c>
      <c r="V73">
        <f ca="1">FORECAST(U73,OFFSET(Engine!$E$3:$E$26,MATCH(U73,Engine!$A$3:$A$26,1)-1,0,2),OFFSET(Engine!$A$3:$A$26,MATCH(U73,Engine!$A$3:$A$26,1)-1,0,2))</f>
        <v>579.74312711626624</v>
      </c>
    </row>
    <row r="74" spans="1:22" x14ac:dyDescent="0.25">
      <c r="A74">
        <f t="shared" si="17"/>
        <v>17.75</v>
      </c>
      <c r="B74">
        <f t="shared" si="28"/>
        <v>361.2191562499969</v>
      </c>
      <c r="C74">
        <f t="shared" si="26"/>
        <v>40.700749999998834</v>
      </c>
      <c r="D74">
        <f t="shared" si="27"/>
        <v>2.2929999999996653</v>
      </c>
      <c r="E74">
        <f>MIN(VLOOKUP(C73+0.01,Gearing!$A$2:$G$7,2,TRUE)+1,5)</f>
        <v>1</v>
      </c>
      <c r="F74">
        <f>Misc!$B$4*Misc!$B$5/Misc!$B$2*VLOOKUP(E74,Gearing!$B$2:$G$7,6,FALSE)</f>
        <v>8517.554749642597</v>
      </c>
      <c r="G74">
        <f t="shared" si="15"/>
        <v>0.22445117777802442</v>
      </c>
      <c r="H74">
        <f t="shared" si="16"/>
        <v>91.044984788830604</v>
      </c>
      <c r="I74">
        <f t="shared" si="18"/>
        <v>0.29700000000000004</v>
      </c>
      <c r="J74">
        <f t="shared" si="19"/>
        <v>6079.4373187500014</v>
      </c>
      <c r="K74">
        <f t="shared" si="20"/>
        <v>-2300391.6395980055</v>
      </c>
      <c r="L74">
        <f t="shared" si="29"/>
        <v>361.39513821606613</v>
      </c>
      <c r="M74">
        <f>2*$Y$1*VLOOKUP(E73,Gearing!$B$3:$D$7,3)+B72</f>
        <v>368.34694135243649</v>
      </c>
      <c r="N74">
        <f>2*B73-B72+Misc!$B$6*$Y$1^2</f>
        <v>361.2191562499969</v>
      </c>
      <c r="O74">
        <f t="shared" si="21"/>
        <v>1</v>
      </c>
      <c r="P74">
        <f t="shared" si="22"/>
        <v>0</v>
      </c>
      <c r="Q74">
        <f t="shared" si="23"/>
        <v>0</v>
      </c>
      <c r="R74">
        <f t="shared" si="24"/>
        <v>0</v>
      </c>
      <c r="S74">
        <f t="shared" si="25"/>
        <v>0</v>
      </c>
      <c r="T74">
        <f>C74/Misc!$B$2*60/2/PI()</f>
        <v>1295.5451100094549</v>
      </c>
      <c r="U74">
        <f>C74/Misc!$B$2*60/2/PI()*VLOOKUP(E74,Gearing!$B$2:$G$7,6,FALSE)</f>
        <v>6129.4653141905656</v>
      </c>
      <c r="V74">
        <f ca="1">FORECAST(U74,OFFSET(Engine!$E$3:$E$26,MATCH(U74,Engine!$A$3:$A$26,1)-1,0,2),OFFSET(Engine!$A$3:$A$26,MATCH(U74,Engine!$A$3:$A$26,1)-1,0,2))</f>
        <v>583.53741857711884</v>
      </c>
    </row>
    <row r="75" spans="1:22" x14ac:dyDescent="0.25">
      <c r="A75">
        <f t="shared" si="17"/>
        <v>18</v>
      </c>
      <c r="B75">
        <f t="shared" si="28"/>
        <v>371.4659999999966</v>
      </c>
      <c r="C75">
        <f t="shared" si="26"/>
        <v>41.27399999999875</v>
      </c>
      <c r="D75">
        <f t="shared" si="27"/>
        <v>2.2929999999996653</v>
      </c>
      <c r="E75">
        <f>MIN(VLOOKUP(C74+0.01,Gearing!$A$2:$G$7,2,TRUE)+1,5)</f>
        <v>1</v>
      </c>
      <c r="F75">
        <f>Misc!$B$4*Misc!$B$5/Misc!$B$2*VLOOKUP(E75,Gearing!$B$2:$G$7,6,FALSE)</f>
        <v>8517.554749642597</v>
      </c>
      <c r="G75">
        <f t="shared" si="15"/>
        <v>0.23081827129563137</v>
      </c>
      <c r="H75">
        <f t="shared" si="16"/>
        <v>92.327308518250604</v>
      </c>
      <c r="I75">
        <f t="shared" si="18"/>
        <v>0.29700000000000004</v>
      </c>
      <c r="J75">
        <f t="shared" si="19"/>
        <v>6073.4358211875015</v>
      </c>
      <c r="K75">
        <f t="shared" si="20"/>
        <v>-2363587.4043713259</v>
      </c>
      <c r="L75">
        <f t="shared" si="29"/>
        <v>371.64143113839884</v>
      </c>
      <c r="M75">
        <f>2*$Y$1*VLOOKUP(E74,Gearing!$B$3:$D$7,3)+B73</f>
        <v>378.30716010243623</v>
      </c>
      <c r="N75">
        <f>2*B74-B73+Misc!$B$6*$Y$1^2</f>
        <v>371.4659999999966</v>
      </c>
      <c r="O75">
        <f t="shared" si="21"/>
        <v>1</v>
      </c>
      <c r="P75">
        <f t="shared" si="22"/>
        <v>0</v>
      </c>
      <c r="Q75">
        <f t="shared" si="23"/>
        <v>0</v>
      </c>
      <c r="R75">
        <f t="shared" si="24"/>
        <v>0</v>
      </c>
      <c r="S75">
        <f t="shared" si="25"/>
        <v>0</v>
      </c>
      <c r="T75">
        <f>C75/Misc!$B$2*60/2/PI()</f>
        <v>1313.792224234938</v>
      </c>
      <c r="U75">
        <f>C75/Misc!$B$2*60/2/PI()*VLOOKUP(E75,Gearing!$B$2:$G$7,6,FALSE)</f>
        <v>6215.795811573521</v>
      </c>
      <c r="V75">
        <f ca="1">FORECAST(U75,OFFSET(Engine!$E$3:$E$26,MATCH(U75,Engine!$A$3:$A$26,1)-1,0,2),OFFSET(Engine!$A$3:$A$26,MATCH(U75,Engine!$A$3:$A$26,1)-1,0,2))</f>
        <v>586.90918759131341</v>
      </c>
    </row>
    <row r="76" spans="1:22" x14ac:dyDescent="0.25">
      <c r="A76">
        <f t="shared" si="17"/>
        <v>18.25</v>
      </c>
      <c r="B76">
        <f t="shared" si="28"/>
        <v>381.85615624999627</v>
      </c>
      <c r="C76">
        <f t="shared" si="26"/>
        <v>41.847249999998667</v>
      </c>
      <c r="D76">
        <f t="shared" si="27"/>
        <v>2.2929999999996653</v>
      </c>
      <c r="E76">
        <f>MIN(VLOOKUP(C75+0.01,Gearing!$A$2:$G$7,2,TRUE)+1,5)</f>
        <v>1</v>
      </c>
      <c r="F76">
        <f>Misc!$B$4*Misc!$B$5/Misc!$B$2*VLOOKUP(E76,Gearing!$B$2:$G$7,6,FALSE)</f>
        <v>8517.554749642597</v>
      </c>
      <c r="G76">
        <f t="shared" si="15"/>
        <v>0.23727441507222588</v>
      </c>
      <c r="H76">
        <f t="shared" si="16"/>
        <v>93.609632247670604</v>
      </c>
      <c r="I76">
        <f t="shared" si="18"/>
        <v>0.29700000000000004</v>
      </c>
      <c r="J76">
        <f t="shared" si="19"/>
        <v>6067.3491960000019</v>
      </c>
      <c r="K76">
        <f t="shared" si="20"/>
        <v>-2427592.0659080539</v>
      </c>
      <c r="L76">
        <f t="shared" si="29"/>
        <v>382.03102884498043</v>
      </c>
      <c r="M76">
        <f>2*$Y$1*VLOOKUP(E75,Gearing!$B$3:$D$7,3)+B74</f>
        <v>388.41069135243595</v>
      </c>
      <c r="N76">
        <f>2*B75-B74+Misc!$B$6*$Y$1^2</f>
        <v>381.85615624999627</v>
      </c>
      <c r="O76">
        <f t="shared" si="21"/>
        <v>1</v>
      </c>
      <c r="P76">
        <f t="shared" si="22"/>
        <v>0</v>
      </c>
      <c r="Q76">
        <f t="shared" si="23"/>
        <v>0</v>
      </c>
      <c r="R76">
        <f t="shared" si="24"/>
        <v>0</v>
      </c>
      <c r="S76">
        <f t="shared" si="25"/>
        <v>0</v>
      </c>
      <c r="T76">
        <f>C76/Misc!$B$2*60/2/PI()</f>
        <v>1332.0393384604213</v>
      </c>
      <c r="U76">
        <f>C76/Misc!$B$2*60/2/PI()*VLOOKUP(E76,Gearing!$B$2:$G$7,6,FALSE)</f>
        <v>6302.1263089564773</v>
      </c>
      <c r="V76">
        <f ca="1">FORECAST(U76,OFFSET(Engine!$E$3:$E$26,MATCH(U76,Engine!$A$3:$A$26,1)-1,0,2),OFFSET(Engine!$A$3:$A$26,MATCH(U76,Engine!$A$3:$A$26,1)-1,0,2))</f>
        <v>589.72819373929144</v>
      </c>
    </row>
    <row r="77" spans="1:22" x14ac:dyDescent="0.25">
      <c r="A77">
        <f t="shared" si="17"/>
        <v>18.5</v>
      </c>
      <c r="B77">
        <f t="shared" si="28"/>
        <v>392.38962499999593</v>
      </c>
      <c r="C77">
        <f t="shared" si="26"/>
        <v>42.420499999998583</v>
      </c>
      <c r="D77">
        <f t="shared" si="27"/>
        <v>2.2929999999996653</v>
      </c>
      <c r="E77">
        <f>MIN(VLOOKUP(C76+0.01,Gearing!$A$2:$G$7,2,TRUE)+1,5)</f>
        <v>1</v>
      </c>
      <c r="F77">
        <f>Misc!$B$4*Misc!$B$5/Misc!$B$2*VLOOKUP(E77,Gearing!$B$2:$G$7,6,FALSE)</f>
        <v>8517.554749642597</v>
      </c>
      <c r="G77">
        <f t="shared" si="15"/>
        <v>0.24381960910780787</v>
      </c>
      <c r="H77">
        <f t="shared" si="16"/>
        <v>94.891955977090603</v>
      </c>
      <c r="I77">
        <f t="shared" si="18"/>
        <v>0.29700000000000004</v>
      </c>
      <c r="J77">
        <f t="shared" si="19"/>
        <v>6061.1774431875019</v>
      </c>
      <c r="K77">
        <f t="shared" si="20"/>
        <v>-2492403.0073397746</v>
      </c>
      <c r="L77">
        <f t="shared" si="29"/>
        <v>392.56393133643417</v>
      </c>
      <c r="M77">
        <f>2*$Y$1*VLOOKUP(E76,Gearing!$B$3:$D$7,3)+B75</f>
        <v>398.65753510243565</v>
      </c>
      <c r="N77">
        <f>2*B76-B75+Misc!$B$6*$Y$1^2</f>
        <v>392.38962499999593</v>
      </c>
      <c r="O77">
        <f t="shared" si="21"/>
        <v>1</v>
      </c>
      <c r="P77">
        <f t="shared" si="22"/>
        <v>0</v>
      </c>
      <c r="Q77">
        <f t="shared" si="23"/>
        <v>0</v>
      </c>
      <c r="R77">
        <f t="shared" si="24"/>
        <v>0</v>
      </c>
      <c r="S77">
        <f t="shared" si="25"/>
        <v>0</v>
      </c>
      <c r="T77">
        <f>C77/Misc!$B$2*60/2/PI()</f>
        <v>1350.2864526859041</v>
      </c>
      <c r="U77">
        <f>C77/Misc!$B$2*60/2/PI()*VLOOKUP(E77,Gearing!$B$2:$G$7,6,FALSE)</f>
        <v>6388.4568063394318</v>
      </c>
      <c r="V77">
        <f ca="1">FORECAST(U77,OFFSET(Engine!$E$3:$E$26,MATCH(U77,Engine!$A$3:$A$26,1)-1,0,2),OFFSET(Engine!$A$3:$A$26,MATCH(U77,Engine!$A$3:$A$26,1)-1,0,2))</f>
        <v>592.46120950214083</v>
      </c>
    </row>
    <row r="78" spans="1:22" x14ac:dyDescent="0.25">
      <c r="A78">
        <f t="shared" si="17"/>
        <v>18.75</v>
      </c>
      <c r="B78">
        <f t="shared" si="28"/>
        <v>403.06640624999557</v>
      </c>
      <c r="C78">
        <f t="shared" si="26"/>
        <v>42.993749999998499</v>
      </c>
      <c r="D78">
        <f t="shared" si="27"/>
        <v>2.2929999999996653</v>
      </c>
      <c r="E78">
        <f>MIN(VLOOKUP(C77+0.01,Gearing!$A$2:$G$7,2,TRUE)+1,5)</f>
        <v>1</v>
      </c>
      <c r="F78">
        <f>Misc!$B$4*Misc!$B$5/Misc!$B$2*VLOOKUP(E78,Gearing!$B$2:$G$7,6,FALSE)</f>
        <v>8517.554749642597</v>
      </c>
      <c r="G78">
        <f t="shared" si="15"/>
        <v>0.25045385340237736</v>
      </c>
      <c r="H78">
        <f t="shared" si="16"/>
        <v>96.174279706510603</v>
      </c>
      <c r="I78">
        <f t="shared" si="18"/>
        <v>0.29700000000000004</v>
      </c>
      <c r="J78">
        <f t="shared" si="19"/>
        <v>6054.9205627500023</v>
      </c>
      <c r="K78">
        <f t="shared" si="20"/>
        <v>-2558017.5751985125</v>
      </c>
      <c r="L78">
        <f t="shared" si="29"/>
        <v>403.24013861338625</v>
      </c>
      <c r="M78">
        <f>2*$Y$1*VLOOKUP(E77,Gearing!$B$3:$D$7,3)+B76</f>
        <v>409.04769135243532</v>
      </c>
      <c r="N78">
        <f>2*B77-B76+Misc!$B$6*$Y$1^2</f>
        <v>403.06640624999557</v>
      </c>
      <c r="O78">
        <f t="shared" si="21"/>
        <v>1</v>
      </c>
      <c r="P78">
        <f t="shared" si="22"/>
        <v>0</v>
      </c>
      <c r="Q78">
        <f t="shared" si="23"/>
        <v>0</v>
      </c>
      <c r="R78">
        <f t="shared" si="24"/>
        <v>0</v>
      </c>
      <c r="S78">
        <f t="shared" si="25"/>
        <v>0</v>
      </c>
      <c r="T78">
        <f>C78/Misc!$B$2*60/2/PI()</f>
        <v>1368.5335669113872</v>
      </c>
      <c r="U78">
        <f>C78/Misc!$B$2*60/2/PI()*VLOOKUP(E78,Gearing!$B$2:$G$7,6,FALSE)</f>
        <v>6474.7873037223872</v>
      </c>
      <c r="V78">
        <f ca="1">FORECAST(U78,OFFSET(Engine!$E$3:$E$26,MATCH(U78,Engine!$A$3:$A$26,1)-1,0,2),OFFSET(Engine!$A$3:$A$26,MATCH(U78,Engine!$A$3:$A$26,1)-1,0,2))</f>
        <v>596.06670269885535</v>
      </c>
    </row>
    <row r="79" spans="1:22" x14ac:dyDescent="0.25">
      <c r="A79">
        <f t="shared" si="17"/>
        <v>19</v>
      </c>
      <c r="B79">
        <f t="shared" si="28"/>
        <v>413.88649999999518</v>
      </c>
      <c r="C79">
        <f t="shared" si="26"/>
        <v>43.566999999998416</v>
      </c>
      <c r="D79">
        <f t="shared" si="27"/>
        <v>2.2929999999996653</v>
      </c>
      <c r="E79">
        <f>MIN(VLOOKUP(C78+0.01,Gearing!$A$2:$G$7,2,TRUE)+1,5)</f>
        <v>1</v>
      </c>
      <c r="F79">
        <f>Misc!$B$4*Misc!$B$5/Misc!$B$2*VLOOKUP(E79,Gearing!$B$2:$G$7,6,FALSE)</f>
        <v>8517.554749642597</v>
      </c>
      <c r="G79">
        <f t="shared" si="15"/>
        <v>0.25717714795593433</v>
      </c>
      <c r="H79">
        <f t="shared" si="16"/>
        <v>97.456603435930603</v>
      </c>
      <c r="I79">
        <f t="shared" si="18"/>
        <v>0.29700000000000004</v>
      </c>
      <c r="J79">
        <f t="shared" si="19"/>
        <v>6048.5785546875022</v>
      </c>
      <c r="K79">
        <f t="shared" si="20"/>
        <v>-2624433.0794167342</v>
      </c>
      <c r="L79">
        <f t="shared" si="29"/>
        <v>414.05965067645832</v>
      </c>
      <c r="M79">
        <f>2*$Y$1*VLOOKUP(E78,Gearing!$B$3:$D$7,3)+B77</f>
        <v>419.58116010243498</v>
      </c>
      <c r="N79">
        <f>2*B78-B77+Misc!$B$6*$Y$1^2</f>
        <v>413.88649999999518</v>
      </c>
      <c r="O79">
        <f t="shared" si="21"/>
        <v>1</v>
      </c>
      <c r="P79">
        <f t="shared" si="22"/>
        <v>0</v>
      </c>
      <c r="Q79">
        <f t="shared" si="23"/>
        <v>0</v>
      </c>
      <c r="R79">
        <f t="shared" si="24"/>
        <v>0</v>
      </c>
      <c r="S79">
        <f t="shared" si="25"/>
        <v>0</v>
      </c>
      <c r="T79">
        <f>C79/Misc!$B$2*60/2/PI()</f>
        <v>1386.7806811368707</v>
      </c>
      <c r="U79">
        <f>C79/Misc!$B$2*60/2/PI()*VLOOKUP(E79,Gearing!$B$2:$G$7,6,FALSE)</f>
        <v>6561.1178011053444</v>
      </c>
      <c r="V79">
        <f ca="1">FORECAST(U79,OFFSET(Engine!$E$3:$E$26,MATCH(U79,Engine!$A$3:$A$26,1)-1,0,2),OFFSET(Engine!$A$3:$A$26,MATCH(U79,Engine!$A$3:$A$26,1)-1,0,2))</f>
        <v>599.83531310525996</v>
      </c>
    </row>
    <row r="80" spans="1:22" x14ac:dyDescent="0.25">
      <c r="A80">
        <f t="shared" si="17"/>
        <v>19.25</v>
      </c>
      <c r="B80">
        <f t="shared" si="28"/>
        <v>424.84990624999477</v>
      </c>
      <c r="C80">
        <f t="shared" si="26"/>
        <v>44.140249999998332</v>
      </c>
      <c r="D80">
        <f t="shared" si="27"/>
        <v>2.2929999999996653</v>
      </c>
      <c r="E80">
        <f>MIN(VLOOKUP(C79+0.01,Gearing!$A$2:$G$7,2,TRUE)+1,5)</f>
        <v>1</v>
      </c>
      <c r="F80">
        <f>Misc!$B$4*Misc!$B$5/Misc!$B$2*VLOOKUP(E80,Gearing!$B$2:$G$7,6,FALSE)</f>
        <v>8517.554749642597</v>
      </c>
      <c r="G80">
        <f t="shared" si="15"/>
        <v>0.26398949276847883</v>
      </c>
      <c r="H80">
        <f t="shared" si="16"/>
        <v>98.738927165350603</v>
      </c>
      <c r="I80">
        <f t="shared" si="18"/>
        <v>0.29700000000000004</v>
      </c>
      <c r="J80">
        <f t="shared" si="19"/>
        <v>6042.1514190000025</v>
      </c>
      <c r="K80">
        <f t="shared" si="20"/>
        <v>-2691646.7933273488</v>
      </c>
      <c r="L80">
        <f t="shared" si="29"/>
        <v>425.02246752627661</v>
      </c>
      <c r="M80">
        <f>2*$Y$1*VLOOKUP(E79,Gearing!$B$3:$D$7,3)+B78</f>
        <v>430.25794135243461</v>
      </c>
      <c r="N80">
        <f>2*B79-B78+Misc!$B$6*$Y$1^2</f>
        <v>424.84990624999477</v>
      </c>
      <c r="O80">
        <f t="shared" si="21"/>
        <v>1</v>
      </c>
      <c r="P80">
        <f t="shared" si="22"/>
        <v>0</v>
      </c>
      <c r="Q80">
        <f t="shared" si="23"/>
        <v>0</v>
      </c>
      <c r="R80">
        <f t="shared" si="24"/>
        <v>0</v>
      </c>
      <c r="S80">
        <f t="shared" si="25"/>
        <v>0</v>
      </c>
      <c r="T80">
        <f>C80/Misc!$B$2*60/2/PI()</f>
        <v>1405.0277953623536</v>
      </c>
      <c r="U80">
        <f>C80/Misc!$B$2*60/2/PI()*VLOOKUP(E80,Gearing!$B$2:$G$7,6,FALSE)</f>
        <v>6647.4482984882989</v>
      </c>
      <c r="V80">
        <f ca="1">FORECAST(U80,OFFSET(Engine!$E$3:$E$26,MATCH(U80,Engine!$A$3:$A$26,1)-1,0,2),OFFSET(Engine!$A$3:$A$26,MATCH(U80,Engine!$A$3:$A$26,1)-1,0,2))</f>
        <v>602.88866496648279</v>
      </c>
    </row>
    <row r="81" spans="1:22" x14ac:dyDescent="0.25">
      <c r="A81">
        <f t="shared" si="17"/>
        <v>19.5</v>
      </c>
      <c r="B81">
        <f t="shared" si="28"/>
        <v>435.95662499999435</v>
      </c>
      <c r="C81">
        <f t="shared" si="26"/>
        <v>44.713499999998248</v>
      </c>
      <c r="D81">
        <f t="shared" si="27"/>
        <v>2.2929999999996653</v>
      </c>
      <c r="E81">
        <f>MIN(VLOOKUP(C80+0.01,Gearing!$A$2:$G$7,2,TRUE)+1,5)</f>
        <v>1</v>
      </c>
      <c r="F81">
        <f>Misc!$B$4*Misc!$B$5/Misc!$B$2*VLOOKUP(E81,Gearing!$B$2:$G$7,6,FALSE)</f>
        <v>8517.554749642597</v>
      </c>
      <c r="G81">
        <f t="shared" si="15"/>
        <v>0.27089088784001081</v>
      </c>
      <c r="H81">
        <f t="shared" si="16"/>
        <v>100.0212508947706</v>
      </c>
      <c r="I81">
        <f t="shared" si="18"/>
        <v>0.29700000000000004</v>
      </c>
      <c r="J81">
        <f t="shared" si="19"/>
        <v>6035.6391556875033</v>
      </c>
      <c r="K81">
        <f t="shared" si="20"/>
        <v>-2759655.9536637054</v>
      </c>
      <c r="L81">
        <f t="shared" si="29"/>
        <v>436.12858916346278</v>
      </c>
      <c r="M81">
        <f>2*$Y$1*VLOOKUP(E80,Gearing!$B$3:$D$7,3)+B79</f>
        <v>441.07803510243423</v>
      </c>
      <c r="N81">
        <f>2*B80-B79+Misc!$B$6*$Y$1^2</f>
        <v>435.95662499999435</v>
      </c>
      <c r="O81">
        <f t="shared" si="21"/>
        <v>1</v>
      </c>
      <c r="P81">
        <f t="shared" si="22"/>
        <v>0</v>
      </c>
      <c r="Q81">
        <f t="shared" si="23"/>
        <v>0</v>
      </c>
      <c r="R81">
        <f t="shared" si="24"/>
        <v>0</v>
      </c>
      <c r="S81">
        <f t="shared" si="25"/>
        <v>0</v>
      </c>
      <c r="T81">
        <f>C81/Misc!$B$2*60/2/PI()</f>
        <v>1423.2749095878366</v>
      </c>
      <c r="U81">
        <f>C81/Misc!$B$2*60/2/PI()*VLOOKUP(E81,Gearing!$B$2:$G$7,6,FALSE)</f>
        <v>6733.7787958712543</v>
      </c>
      <c r="V81">
        <f ca="1">FORECAST(U81,OFFSET(Engine!$E$3:$E$26,MATCH(U81,Engine!$A$3:$A$26,1)-1,0,2),OFFSET(Engine!$A$3:$A$26,MATCH(U81,Engine!$A$3:$A$26,1)-1,0,2))</f>
        <v>604.64748173110343</v>
      </c>
    </row>
    <row r="82" spans="1:22" x14ac:dyDescent="0.25">
      <c r="A82">
        <f t="shared" si="17"/>
        <v>19.75</v>
      </c>
      <c r="B82">
        <f t="shared" si="28"/>
        <v>447.2066562499939</v>
      </c>
      <c r="C82">
        <f t="shared" si="26"/>
        <v>45.286749999998165</v>
      </c>
      <c r="D82">
        <f t="shared" si="27"/>
        <v>2.2929999999996653</v>
      </c>
      <c r="E82">
        <f>MIN(VLOOKUP(C81+0.01,Gearing!$A$2:$G$7,2,TRUE)+1,5)</f>
        <v>1</v>
      </c>
      <c r="F82">
        <f>Misc!$B$4*Misc!$B$5/Misc!$B$2*VLOOKUP(E82,Gearing!$B$2:$G$7,6,FALSE)</f>
        <v>8517.554749642597</v>
      </c>
      <c r="G82">
        <f t="shared" si="15"/>
        <v>0.27788133317053032</v>
      </c>
      <c r="H82">
        <f t="shared" si="16"/>
        <v>101.3035746241906</v>
      </c>
      <c r="I82">
        <f t="shared" si="18"/>
        <v>0.29700000000000004</v>
      </c>
      <c r="J82">
        <f t="shared" si="19"/>
        <v>6029.0417647500035</v>
      </c>
      <c r="K82">
        <f t="shared" si="20"/>
        <v>-2828457.760559598</v>
      </c>
      <c r="L82">
        <f t="shared" si="29"/>
        <v>447.378015588643</v>
      </c>
      <c r="M82">
        <f>2*$Y$1*VLOOKUP(E81,Gearing!$B$3:$D$7,3)+B80</f>
        <v>452.04144135243382</v>
      </c>
      <c r="N82">
        <f>2*B81-B80+Misc!$B$6*$Y$1^2</f>
        <v>447.2066562499939</v>
      </c>
      <c r="O82">
        <f t="shared" si="21"/>
        <v>1</v>
      </c>
      <c r="P82">
        <f t="shared" si="22"/>
        <v>0</v>
      </c>
      <c r="Q82">
        <f t="shared" si="23"/>
        <v>0</v>
      </c>
      <c r="R82">
        <f t="shared" si="24"/>
        <v>0</v>
      </c>
      <c r="S82">
        <f t="shared" si="25"/>
        <v>0</v>
      </c>
      <c r="T82">
        <f>C82/Misc!$B$2*60/2/PI()</f>
        <v>1441.5220238133202</v>
      </c>
      <c r="U82">
        <f>C82/Misc!$B$2*60/2/PI()*VLOOKUP(E82,Gearing!$B$2:$G$7,6,FALSE)</f>
        <v>6820.1092932542115</v>
      </c>
      <c r="V82">
        <f ca="1">FORECAST(U82,OFFSET(Engine!$E$3:$E$26,MATCH(U82,Engine!$A$3:$A$26,1)-1,0,2),OFFSET(Engine!$A$3:$A$26,MATCH(U82,Engine!$A$3:$A$26,1)-1,0,2))</f>
        <v>604.90413206647725</v>
      </c>
    </row>
    <row r="83" spans="1:22" x14ac:dyDescent="0.25">
      <c r="A83">
        <f t="shared" si="17"/>
        <v>20</v>
      </c>
      <c r="B83">
        <f t="shared" si="28"/>
        <v>458.59999999999343</v>
      </c>
      <c r="C83">
        <f t="shared" si="26"/>
        <v>45.859999999998081</v>
      </c>
      <c r="D83">
        <f t="shared" si="27"/>
        <v>2.2929999999996653</v>
      </c>
      <c r="E83">
        <f>MIN(VLOOKUP(C82+0.01,Gearing!$A$2:$G$7,2,TRUE)+1,5)</f>
        <v>1</v>
      </c>
      <c r="F83">
        <f>Misc!$B$4*Misc!$B$5/Misc!$B$2*VLOOKUP(E83,Gearing!$B$2:$G$7,6,FALSE)</f>
        <v>8517.554749642597</v>
      </c>
      <c r="G83">
        <f t="shared" si="15"/>
        <v>0.28496082876003731</v>
      </c>
      <c r="H83">
        <f t="shared" si="16"/>
        <v>102.5858983536106</v>
      </c>
      <c r="I83">
        <f t="shared" si="18"/>
        <v>0.29700000000000004</v>
      </c>
      <c r="J83">
        <f t="shared" si="19"/>
        <v>6022.3592461875032</v>
      </c>
      <c r="K83">
        <f t="shared" si="20"/>
        <v>-2898049.3775492595</v>
      </c>
      <c r="L83">
        <f t="shared" si="29"/>
        <v>458.77074680243902</v>
      </c>
      <c r="M83">
        <f>2*$Y$1*VLOOKUP(E82,Gearing!$B$3:$D$7,3)+B81</f>
        <v>463.14816010243339</v>
      </c>
      <c r="N83">
        <f>2*B82-B81+Misc!$B$6*$Y$1^2</f>
        <v>458.59999999999343</v>
      </c>
      <c r="O83">
        <f t="shared" si="21"/>
        <v>1</v>
      </c>
      <c r="P83">
        <f t="shared" si="22"/>
        <v>0</v>
      </c>
      <c r="Q83">
        <f t="shared" si="23"/>
        <v>0</v>
      </c>
      <c r="R83">
        <f t="shared" si="24"/>
        <v>0</v>
      </c>
      <c r="S83">
        <f t="shared" si="25"/>
        <v>0</v>
      </c>
      <c r="T83">
        <f>C83/Misc!$B$2*60/2/PI()</f>
        <v>1459.769138038803</v>
      </c>
      <c r="U83">
        <f>C83/Misc!$B$2*60/2/PI()*VLOOKUP(E83,Gearing!$B$2:$G$7,6,FALSE)</f>
        <v>6906.439790637166</v>
      </c>
      <c r="V83">
        <f ca="1">FORECAST(U83,OFFSET(Engine!$E$3:$E$26,MATCH(U83,Engine!$A$3:$A$26,1)-1,0,2),OFFSET(Engine!$A$3:$A$26,MATCH(U83,Engine!$A$3:$A$26,1)-1,0,2))</f>
        <v>603.69927627372817</v>
      </c>
    </row>
    <row r="84" spans="1:22" x14ac:dyDescent="0.25">
      <c r="A84">
        <f t="shared" si="17"/>
        <v>20.25</v>
      </c>
      <c r="B84">
        <f t="shared" si="28"/>
        <v>470.13665624999294</v>
      </c>
      <c r="C84">
        <f t="shared" si="26"/>
        <v>46.433249999997997</v>
      </c>
      <c r="D84">
        <f t="shared" si="27"/>
        <v>2.2929999999996653</v>
      </c>
      <c r="E84">
        <f>MIN(VLOOKUP(C83+0.01,Gearing!$A$2:$G$7,2,TRUE)+1,5)</f>
        <v>1</v>
      </c>
      <c r="F84">
        <f>Misc!$B$4*Misc!$B$5/Misc!$B$2*VLOOKUP(E84,Gearing!$B$2:$G$7,6,FALSE)</f>
        <v>8517.554749642597</v>
      </c>
      <c r="G84">
        <f t="shared" si="15"/>
        <v>0.29212937460853178</v>
      </c>
      <c r="H84">
        <f t="shared" si="16"/>
        <v>103.8682220830306</v>
      </c>
      <c r="I84">
        <f t="shared" si="18"/>
        <v>0.29700000000000004</v>
      </c>
      <c r="J84">
        <f t="shared" si="19"/>
        <v>6015.5916000000034</v>
      </c>
      <c r="K84">
        <f t="shared" si="20"/>
        <v>-2968427.9315673648</v>
      </c>
      <c r="L84">
        <f t="shared" si="29"/>
        <v>470.30678280547698</v>
      </c>
      <c r="M84">
        <f>2*$Y$1*VLOOKUP(E83,Gearing!$B$3:$D$7,3)+B82</f>
        <v>474.39819135243295</v>
      </c>
      <c r="N84">
        <f>2*B83-B82+Misc!$B$6*$Y$1^2</f>
        <v>470.13665624999294</v>
      </c>
      <c r="O84">
        <f t="shared" si="21"/>
        <v>1</v>
      </c>
      <c r="P84">
        <f t="shared" si="22"/>
        <v>0</v>
      </c>
      <c r="Q84">
        <f t="shared" si="23"/>
        <v>0</v>
      </c>
      <c r="R84">
        <f t="shared" si="24"/>
        <v>0</v>
      </c>
      <c r="S84">
        <f t="shared" si="25"/>
        <v>0</v>
      </c>
      <c r="T84">
        <f>C84/Misc!$B$2*60/2/PI()</f>
        <v>1478.0162522642861</v>
      </c>
      <c r="U84">
        <f>C84/Misc!$B$2*60/2/PI()*VLOOKUP(E84,Gearing!$B$2:$G$7,6,FALSE)</f>
        <v>6992.7702880201214</v>
      </c>
      <c r="V84">
        <f ca="1">FORECAST(U84,OFFSET(Engine!$E$3:$E$26,MATCH(U84,Engine!$A$3:$A$26,1)-1,0,2),OFFSET(Engine!$A$3:$A$26,MATCH(U84,Engine!$A$3:$A$26,1)-1,0,2))</f>
        <v>601.31815165587648</v>
      </c>
    </row>
    <row r="85" spans="1:22" x14ac:dyDescent="0.25">
      <c r="A85">
        <f t="shared" si="17"/>
        <v>20.5</v>
      </c>
      <c r="B85">
        <f t="shared" si="28"/>
        <v>481.81662499999243</v>
      </c>
      <c r="C85">
        <f t="shared" si="26"/>
        <v>47.006499999997914</v>
      </c>
      <c r="D85">
        <f t="shared" si="27"/>
        <v>2.2929999999996653</v>
      </c>
      <c r="E85">
        <f>MIN(VLOOKUP(C84+0.01,Gearing!$A$2:$G$7,2,TRUE)+1,5)</f>
        <v>1</v>
      </c>
      <c r="F85">
        <f>Misc!$B$4*Misc!$B$5/Misc!$B$2*VLOOKUP(E85,Gearing!$B$2:$G$7,6,FALSE)</f>
        <v>8517.554749642597</v>
      </c>
      <c r="G85">
        <f t="shared" si="15"/>
        <v>0.29938697071601372</v>
      </c>
      <c r="H85">
        <f t="shared" si="16"/>
        <v>105.1505458124506</v>
      </c>
      <c r="I85">
        <f t="shared" si="18"/>
        <v>0.29700000000000004</v>
      </c>
      <c r="J85">
        <f t="shared" si="19"/>
        <v>6008.7388261875039</v>
      </c>
      <c r="K85">
        <f t="shared" si="20"/>
        <v>-3039590.5129490327</v>
      </c>
      <c r="L85">
        <f t="shared" si="29"/>
        <v>481.98612359837858</v>
      </c>
      <c r="M85">
        <f>2*$Y$1*VLOOKUP(E84,Gearing!$B$3:$D$7,3)+B83</f>
        <v>485.79153510243248</v>
      </c>
      <c r="N85">
        <f>2*B84-B83+Misc!$B$6*$Y$1^2</f>
        <v>481.81662499999243</v>
      </c>
      <c r="O85">
        <f t="shared" si="21"/>
        <v>1</v>
      </c>
      <c r="P85">
        <f t="shared" si="22"/>
        <v>0</v>
      </c>
      <c r="Q85">
        <f t="shared" si="23"/>
        <v>0</v>
      </c>
      <c r="R85">
        <f t="shared" si="24"/>
        <v>0</v>
      </c>
      <c r="S85">
        <f t="shared" si="25"/>
        <v>0</v>
      </c>
      <c r="T85">
        <f>C85/Misc!$B$2*60/2/PI()</f>
        <v>1496.2633664897696</v>
      </c>
      <c r="U85">
        <f>C85/Misc!$B$2*60/2/PI()*VLOOKUP(E85,Gearing!$B$2:$G$7,6,FALSE)</f>
        <v>7079.1007854030786</v>
      </c>
      <c r="V85">
        <f ca="1">FORECAST(U85,OFFSET(Engine!$E$3:$E$26,MATCH(U85,Engine!$A$3:$A$26,1)-1,0,2),OFFSET(Engine!$A$3:$A$26,MATCH(U85,Engine!$A$3:$A$26,1)-1,0,2))</f>
        <v>598.54080630758767</v>
      </c>
    </row>
    <row r="86" spans="1:22" x14ac:dyDescent="0.25">
      <c r="A86">
        <f t="shared" si="17"/>
        <v>20.75</v>
      </c>
      <c r="B86">
        <f t="shared" si="28"/>
        <v>493.6399062499919</v>
      </c>
      <c r="C86">
        <f t="shared" si="26"/>
        <v>47.57974999999783</v>
      </c>
      <c r="D86">
        <f t="shared" si="27"/>
        <v>2.2929999999996653</v>
      </c>
      <c r="E86">
        <f>MIN(VLOOKUP(C85+0.01,Gearing!$A$2:$G$7,2,TRUE)+1,5)</f>
        <v>1</v>
      </c>
      <c r="F86">
        <f>Misc!$B$4*Misc!$B$5/Misc!$B$2*VLOOKUP(E86,Gearing!$B$2:$G$7,6,FALSE)</f>
        <v>8517.554749642597</v>
      </c>
      <c r="G86">
        <f t="shared" si="15"/>
        <v>0.30673361708248326</v>
      </c>
      <c r="H86">
        <f t="shared" si="16"/>
        <v>106.4328695418706</v>
      </c>
      <c r="I86">
        <f t="shared" si="18"/>
        <v>0.29700000000000004</v>
      </c>
      <c r="J86">
        <f t="shared" si="19"/>
        <v>6001.8009247500049</v>
      </c>
      <c r="K86">
        <f t="shared" si="20"/>
        <v>-3111534.1754298205</v>
      </c>
      <c r="L86">
        <f t="shared" si="29"/>
        <v>493.80876918176853</v>
      </c>
      <c r="M86">
        <f>2*$Y$1*VLOOKUP(E85,Gearing!$B$3:$D$7,3)+B84</f>
        <v>497.32819135243199</v>
      </c>
      <c r="N86">
        <f>2*B85-B84+Misc!$B$6*$Y$1^2</f>
        <v>493.6399062499919</v>
      </c>
      <c r="O86">
        <f t="shared" si="21"/>
        <v>1</v>
      </c>
      <c r="P86">
        <f t="shared" si="22"/>
        <v>0</v>
      </c>
      <c r="Q86">
        <f t="shared" si="23"/>
        <v>0</v>
      </c>
      <c r="R86">
        <f t="shared" si="24"/>
        <v>0</v>
      </c>
      <c r="S86">
        <f t="shared" si="25"/>
        <v>0</v>
      </c>
      <c r="T86">
        <f>C86/Misc!$B$2*60/2/PI()</f>
        <v>1514.5104807152525</v>
      </c>
      <c r="U86">
        <f>C86/Misc!$B$2*60/2/PI()*VLOOKUP(E86,Gearing!$B$2:$G$7,6,FALSE)</f>
        <v>7165.4312827860322</v>
      </c>
      <c r="V86">
        <f ca="1">FORECAST(U86,OFFSET(Engine!$E$3:$E$26,MATCH(U86,Engine!$A$3:$A$26,1)-1,0,2),OFFSET(Engine!$A$3:$A$26,MATCH(U86,Engine!$A$3:$A$26,1)-1,0,2))</f>
        <v>595.30648872421375</v>
      </c>
    </row>
    <row r="87" spans="1:22" x14ac:dyDescent="0.25">
      <c r="A87">
        <f t="shared" si="17"/>
        <v>21</v>
      </c>
      <c r="B87">
        <f t="shared" si="28"/>
        <v>505.60649999999134</v>
      </c>
      <c r="C87">
        <f t="shared" si="26"/>
        <v>48.152999999997746</v>
      </c>
      <c r="D87">
        <f t="shared" si="27"/>
        <v>2.2929999999996653</v>
      </c>
      <c r="E87">
        <f>MIN(VLOOKUP(C86+0.01,Gearing!$A$2:$G$7,2,TRUE)+1,5)</f>
        <v>1</v>
      </c>
      <c r="F87">
        <f>Misc!$B$4*Misc!$B$5/Misc!$B$2*VLOOKUP(E87,Gearing!$B$2:$G$7,6,FALSE)</f>
        <v>8517.554749642597</v>
      </c>
      <c r="G87">
        <f t="shared" si="15"/>
        <v>0.31416931370794021</v>
      </c>
      <c r="H87">
        <f t="shared" si="16"/>
        <v>107.71519327129059</v>
      </c>
      <c r="I87">
        <f t="shared" si="18"/>
        <v>0.29700000000000004</v>
      </c>
      <c r="J87">
        <f t="shared" si="19"/>
        <v>5994.7778956875045</v>
      </c>
      <c r="K87">
        <f t="shared" si="20"/>
        <v>-3184255.9361457303</v>
      </c>
      <c r="L87">
        <f t="shared" si="29"/>
        <v>505.77471955626686</v>
      </c>
      <c r="M87">
        <f>2*$Y$1*VLOOKUP(E86,Gearing!$B$3:$D$7,3)+B85</f>
        <v>509.00816010243148</v>
      </c>
      <c r="N87">
        <f>2*B86-B85+Misc!$B$6*$Y$1^2</f>
        <v>505.60649999999134</v>
      </c>
      <c r="O87">
        <f t="shared" si="21"/>
        <v>1</v>
      </c>
      <c r="P87">
        <f t="shared" si="22"/>
        <v>0</v>
      </c>
      <c r="Q87">
        <f t="shared" si="23"/>
        <v>0</v>
      </c>
      <c r="R87">
        <f t="shared" si="24"/>
        <v>0</v>
      </c>
      <c r="S87">
        <f t="shared" si="25"/>
        <v>0</v>
      </c>
      <c r="T87">
        <f>C87/Misc!$B$2*60/2/PI()</f>
        <v>1532.7575949407355</v>
      </c>
      <c r="U87">
        <f>C87/Misc!$B$2*60/2/PI()*VLOOKUP(E87,Gearing!$B$2:$G$7,6,FALSE)</f>
        <v>7251.7617801689876</v>
      </c>
      <c r="V87">
        <f ca="1">FORECAST(U87,OFFSET(Engine!$E$3:$E$26,MATCH(U87,Engine!$A$3:$A$26,1)-1,0,2),OFFSET(Engine!$A$3:$A$26,MATCH(U87,Engine!$A$3:$A$26,1)-1,0,2))</f>
        <v>591.24408711686056</v>
      </c>
    </row>
    <row r="88" spans="1:22" x14ac:dyDescent="0.25">
      <c r="A88">
        <f t="shared" si="17"/>
        <v>21.25</v>
      </c>
      <c r="B88">
        <f t="shared" si="28"/>
        <v>517.71640624999077</v>
      </c>
      <c r="C88">
        <f t="shared" si="26"/>
        <v>48.726249999997663</v>
      </c>
      <c r="D88">
        <f t="shared" si="27"/>
        <v>2.2929999999996653</v>
      </c>
      <c r="E88">
        <f>MIN(VLOOKUP(C87+0.01,Gearing!$A$2:$G$7,2,TRUE)+1,5)</f>
        <v>1</v>
      </c>
      <c r="F88">
        <f>Misc!$B$4*Misc!$B$5/Misc!$B$2*VLOOKUP(E88,Gearing!$B$2:$G$7,6,FALSE)</f>
        <v>8517.554749642597</v>
      </c>
      <c r="G88">
        <f t="shared" si="15"/>
        <v>0.3216940605923847</v>
      </c>
      <c r="H88">
        <f t="shared" si="16"/>
        <v>108.99751700071059</v>
      </c>
      <c r="I88">
        <f t="shared" si="18"/>
        <v>0.29700000000000004</v>
      </c>
      <c r="J88">
        <f t="shared" si="19"/>
        <v>5987.6697390000054</v>
      </c>
      <c r="K88">
        <f t="shared" si="20"/>
        <v>-3257752.7756332033</v>
      </c>
      <c r="L88">
        <f t="shared" si="29"/>
        <v>517.88397472250142</v>
      </c>
      <c r="M88">
        <f>2*$Y$1*VLOOKUP(E87,Gearing!$B$3:$D$7,3)+B86</f>
        <v>520.83144135243094</v>
      </c>
      <c r="N88">
        <f>2*B87-B86+Misc!$B$6*$Y$1^2</f>
        <v>517.71640624999077</v>
      </c>
      <c r="O88">
        <f t="shared" si="21"/>
        <v>1</v>
      </c>
      <c r="P88">
        <f t="shared" si="22"/>
        <v>0</v>
      </c>
      <c r="Q88">
        <f t="shared" si="23"/>
        <v>0</v>
      </c>
      <c r="R88">
        <f t="shared" si="24"/>
        <v>0</v>
      </c>
      <c r="S88">
        <f t="shared" si="25"/>
        <v>0</v>
      </c>
      <c r="T88">
        <f>C88/Misc!$B$2*60/2/PI()</f>
        <v>1551.0047091662191</v>
      </c>
      <c r="U88">
        <f>C88/Misc!$B$2*60/2/PI()*VLOOKUP(E88,Gearing!$B$2:$G$7,6,FALSE)</f>
        <v>7338.0922775519457</v>
      </c>
      <c r="V88">
        <f ca="1">FORECAST(U88,OFFSET(Engine!$E$3:$E$26,MATCH(U88,Engine!$A$3:$A$26,1)-1,0,2),OFFSET(Engine!$A$3:$A$26,MATCH(U88,Engine!$A$3:$A$26,1)-1,0,2))</f>
        <v>586.2286074658615</v>
      </c>
    </row>
    <row r="89" spans="1:22" x14ac:dyDescent="0.25">
      <c r="A89">
        <f t="shared" si="17"/>
        <v>21.5</v>
      </c>
      <c r="B89">
        <f t="shared" si="28"/>
        <v>529.96962499999017</v>
      </c>
      <c r="C89">
        <f t="shared" si="26"/>
        <v>49.299499999997579</v>
      </c>
      <c r="D89">
        <f t="shared" si="27"/>
        <v>2.2929999999996653</v>
      </c>
      <c r="E89">
        <f>MIN(VLOOKUP(C88+0.01,Gearing!$A$2:$G$7,2,TRUE)+1,5)</f>
        <v>1</v>
      </c>
      <c r="F89">
        <f>Misc!$B$4*Misc!$B$5/Misc!$B$2*VLOOKUP(E89,Gearing!$B$2:$G$7,6,FALSE)</f>
        <v>8517.554749642597</v>
      </c>
      <c r="G89">
        <f t="shared" si="15"/>
        <v>0.32930785773581667</v>
      </c>
      <c r="H89">
        <f t="shared" si="16"/>
        <v>110.27984073013059</v>
      </c>
      <c r="I89">
        <f t="shared" si="18"/>
        <v>0.29700000000000004</v>
      </c>
      <c r="J89">
        <f t="shared" si="19"/>
        <v>5980.4764546875058</v>
      </c>
      <c r="K89">
        <f t="shared" si="20"/>
        <v>-3332021.6378291249</v>
      </c>
      <c r="L89">
        <f t="shared" si="29"/>
        <v>530.13653468109374</v>
      </c>
      <c r="M89">
        <f>2*$Y$1*VLOOKUP(E88,Gearing!$B$3:$D$7,3)+B87</f>
        <v>532.79803510243039</v>
      </c>
      <c r="N89">
        <f>2*B88-B87+Misc!$B$6*$Y$1^2</f>
        <v>529.96962499999017</v>
      </c>
      <c r="O89">
        <f t="shared" si="21"/>
        <v>1</v>
      </c>
      <c r="P89">
        <f t="shared" si="22"/>
        <v>0</v>
      </c>
      <c r="Q89">
        <f t="shared" si="23"/>
        <v>0</v>
      </c>
      <c r="R89">
        <f t="shared" si="24"/>
        <v>0</v>
      </c>
      <c r="S89">
        <f t="shared" si="25"/>
        <v>0</v>
      </c>
      <c r="T89">
        <f>C89/Misc!$B$2*60/2/PI()</f>
        <v>1569.2518233917019</v>
      </c>
      <c r="U89">
        <f>C89/Misc!$B$2*60/2/PI()*VLOOKUP(E89,Gearing!$B$2:$G$7,6,FALSE)</f>
        <v>7424.4227749348993</v>
      </c>
      <c r="V89">
        <f ca="1">FORECAST(U89,OFFSET(Engine!$E$3:$E$26,MATCH(U89,Engine!$A$3:$A$26,1)-1,0,2),OFFSET(Engine!$A$3:$A$26,MATCH(U89,Engine!$A$3:$A$26,1)-1,0,2))</f>
        <v>580.42516641386715</v>
      </c>
    </row>
    <row r="90" spans="1:22" x14ac:dyDescent="0.25">
      <c r="A90">
        <f t="shared" si="17"/>
        <v>21.75</v>
      </c>
      <c r="B90">
        <f t="shared" si="28"/>
        <v>542.36615624998956</v>
      </c>
      <c r="C90">
        <f t="shared" si="26"/>
        <v>49.872749999997495</v>
      </c>
      <c r="D90">
        <f t="shared" si="27"/>
        <v>2.2929999999996653</v>
      </c>
      <c r="E90">
        <f>MIN(VLOOKUP(C89+0.01,Gearing!$A$2:$G$7,2,TRUE)+1,5)</f>
        <v>1</v>
      </c>
      <c r="F90">
        <f>Misc!$B$4*Misc!$B$5/Misc!$B$2*VLOOKUP(E90,Gearing!$B$2:$G$7,6,FALSE)</f>
        <v>8517.554749642597</v>
      </c>
      <c r="G90">
        <f t="shared" si="15"/>
        <v>0.33701070513823617</v>
      </c>
      <c r="H90">
        <f t="shared" si="16"/>
        <v>111.56216445955059</v>
      </c>
      <c r="I90">
        <f t="shared" si="18"/>
        <v>0.29700000000000004</v>
      </c>
      <c r="J90">
        <f t="shared" si="19"/>
        <v>5973.1980427500057</v>
      </c>
      <c r="K90">
        <f t="shared" si="20"/>
        <v>-3407059.4300708198</v>
      </c>
      <c r="L90">
        <f t="shared" si="29"/>
        <v>542.53239943266567</v>
      </c>
      <c r="M90">
        <f>2*$Y$1*VLOOKUP(E89,Gearing!$B$3:$D$7,3)+B88</f>
        <v>544.90794135242982</v>
      </c>
      <c r="N90">
        <f>2*B89-B88+Misc!$B$6*$Y$1^2</f>
        <v>542.36615624998956</v>
      </c>
      <c r="O90">
        <f t="shared" si="21"/>
        <v>1</v>
      </c>
      <c r="P90">
        <f t="shared" si="22"/>
        <v>0</v>
      </c>
      <c r="Q90">
        <f t="shared" si="23"/>
        <v>0</v>
      </c>
      <c r="R90">
        <f t="shared" si="24"/>
        <v>0</v>
      </c>
      <c r="S90">
        <f t="shared" si="25"/>
        <v>0</v>
      </c>
      <c r="T90">
        <f>C90/Misc!$B$2*60/2/PI()</f>
        <v>1587.498937617185</v>
      </c>
      <c r="U90">
        <f>C90/Misc!$B$2*60/2/PI()*VLOOKUP(E90,Gearing!$B$2:$G$7,6,FALSE)</f>
        <v>7510.7532723178547</v>
      </c>
      <c r="V90">
        <f ca="1">FORECAST(U90,OFFSET(Engine!$E$3:$E$26,MATCH(U90,Engine!$A$3:$A$26,1)-1,0,2),OFFSET(Engine!$A$3:$A$26,MATCH(U90,Engine!$A$3:$A$26,1)-1,0,2))</f>
        <v>574.70390465071159</v>
      </c>
    </row>
    <row r="91" spans="1:22" x14ac:dyDescent="0.25">
      <c r="A91">
        <f t="shared" si="17"/>
        <v>22</v>
      </c>
      <c r="B91">
        <f t="shared" si="28"/>
        <v>554.90599999998892</v>
      </c>
      <c r="C91">
        <f t="shared" si="26"/>
        <v>50.445999999997412</v>
      </c>
      <c r="D91">
        <f t="shared" si="27"/>
        <v>2.2929999999996653</v>
      </c>
      <c r="E91">
        <f>MIN(VLOOKUP(C90+0.01,Gearing!$A$2:$G$7,2,TRUE)+1,5)</f>
        <v>1</v>
      </c>
      <c r="F91">
        <f>Misc!$B$4*Misc!$B$5/Misc!$B$2*VLOOKUP(E91,Gearing!$B$2:$G$7,6,FALSE)</f>
        <v>8517.554749642597</v>
      </c>
      <c r="G91">
        <f t="shared" si="15"/>
        <v>0.3448026027996432</v>
      </c>
      <c r="H91">
        <f t="shared" si="16"/>
        <v>112.84448818897059</v>
      </c>
      <c r="I91">
        <f t="shared" si="18"/>
        <v>0.29700000000000004</v>
      </c>
      <c r="J91">
        <f t="shared" si="19"/>
        <v>5965.834503187506</v>
      </c>
      <c r="K91">
        <f t="shared" si="20"/>
        <v>-3482863.0230960571</v>
      </c>
      <c r="L91">
        <f t="shared" si="29"/>
        <v>555.07156897784319</v>
      </c>
      <c r="M91">
        <f>2*$Y$1*VLOOKUP(E90,Gearing!$B$3:$D$7,3)+B89</f>
        <v>557.16116010242922</v>
      </c>
      <c r="N91">
        <f>2*B90-B89+Misc!$B$6*$Y$1^2</f>
        <v>554.90599999998892</v>
      </c>
      <c r="O91">
        <f t="shared" si="21"/>
        <v>1</v>
      </c>
      <c r="P91">
        <f t="shared" si="22"/>
        <v>0</v>
      </c>
      <c r="Q91">
        <f t="shared" si="23"/>
        <v>0</v>
      </c>
      <c r="R91">
        <f t="shared" si="24"/>
        <v>0</v>
      </c>
      <c r="S91">
        <f t="shared" si="25"/>
        <v>0</v>
      </c>
      <c r="T91">
        <f>C91/Misc!$B$2*60/2/PI()</f>
        <v>1605.7460518426683</v>
      </c>
      <c r="U91">
        <f>C91/Misc!$B$2*60/2/PI()*VLOOKUP(E91,Gearing!$B$2:$G$7,6,FALSE)</f>
        <v>7597.083769700811</v>
      </c>
      <c r="V91">
        <f ca="1">FORECAST(U91,OFFSET(Engine!$E$3:$E$26,MATCH(U91,Engine!$A$3:$A$26,1)-1,0,2),OFFSET(Engine!$A$3:$A$26,MATCH(U91,Engine!$A$3:$A$26,1)-1,0,2))</f>
        <v>572.54789909901683</v>
      </c>
    </row>
    <row r="92" spans="1:22" x14ac:dyDescent="0.25">
      <c r="A92">
        <f t="shared" si="17"/>
        <v>22.25</v>
      </c>
      <c r="B92">
        <f t="shared" si="28"/>
        <v>567.58915624998826</v>
      </c>
      <c r="C92">
        <f t="shared" si="26"/>
        <v>51.019249999997328</v>
      </c>
      <c r="D92">
        <f t="shared" si="27"/>
        <v>2.2929999999996653</v>
      </c>
      <c r="E92">
        <f>MIN(VLOOKUP(C91+0.01,Gearing!$A$2:$G$7,2,TRUE)+1,5)</f>
        <v>1</v>
      </c>
      <c r="F92">
        <f>Misc!$B$4*Misc!$B$5/Misc!$B$2*VLOOKUP(E92,Gearing!$B$2:$G$7,6,FALSE)</f>
        <v>8517.554749642597</v>
      </c>
      <c r="G92">
        <f t="shared" si="15"/>
        <v>0.35268355072003765</v>
      </c>
      <c r="H92">
        <f t="shared" si="16"/>
        <v>114.12681191839059</v>
      </c>
      <c r="I92">
        <f t="shared" si="18"/>
        <v>0.29700000000000004</v>
      </c>
      <c r="J92">
        <f t="shared" si="19"/>
        <v>5958.3858360000067</v>
      </c>
      <c r="K92">
        <f t="shared" si="20"/>
        <v>-3559429.2510430445</v>
      </c>
      <c r="L92">
        <f t="shared" si="29"/>
        <v>567.75404331724508</v>
      </c>
      <c r="M92">
        <f>2*$Y$1*VLOOKUP(E91,Gearing!$B$3:$D$7,3)+B90</f>
        <v>569.55769135242861</v>
      </c>
      <c r="N92">
        <f>2*B91-B90+Misc!$B$6*$Y$1^2</f>
        <v>567.58915624998826</v>
      </c>
      <c r="O92">
        <f t="shared" si="21"/>
        <v>1</v>
      </c>
      <c r="P92">
        <f t="shared" si="22"/>
        <v>0</v>
      </c>
      <c r="Q92">
        <f t="shared" si="23"/>
        <v>0</v>
      </c>
      <c r="R92">
        <f t="shared" si="24"/>
        <v>0</v>
      </c>
      <c r="S92">
        <f t="shared" si="25"/>
        <v>0</v>
      </c>
      <c r="T92">
        <f>C92/Misc!$B$2*60/2/PI()</f>
        <v>1623.9931660681511</v>
      </c>
      <c r="U92">
        <f>C92/Misc!$B$2*60/2/PI()*VLOOKUP(E92,Gearing!$B$2:$G$7,6,FALSE)</f>
        <v>7683.4142670837655</v>
      </c>
      <c r="V92">
        <f ca="1">FORECAST(U92,OFFSET(Engine!$E$3:$E$26,MATCH(U92,Engine!$A$3:$A$26,1)-1,0,2),OFFSET(Engine!$A$3:$A$26,MATCH(U92,Engine!$A$3:$A$26,1)-1,0,2))</f>
        <v>570.39189354732218</v>
      </c>
    </row>
    <row r="93" spans="1:22" x14ac:dyDescent="0.25">
      <c r="A93">
        <f t="shared" si="17"/>
        <v>22.5</v>
      </c>
      <c r="B93">
        <f t="shared" si="28"/>
        <v>580.41562499998759</v>
      </c>
      <c r="C93">
        <f t="shared" si="26"/>
        <v>51.592499999997244</v>
      </c>
      <c r="D93">
        <f t="shared" si="27"/>
        <v>2.2929999999996653</v>
      </c>
      <c r="E93">
        <f>MIN(VLOOKUP(C92+0.01,Gearing!$A$2:$G$7,2,TRUE)+1,5)</f>
        <v>1</v>
      </c>
      <c r="F93">
        <f>Misc!$B$4*Misc!$B$5/Misc!$B$2*VLOOKUP(E93,Gearing!$B$2:$G$7,6,FALSE)</f>
        <v>8517.554749642597</v>
      </c>
      <c r="G93">
        <f t="shared" si="15"/>
        <v>0.36065354889941964</v>
      </c>
      <c r="H93">
        <f t="shared" si="16"/>
        <v>115.40913564781059</v>
      </c>
      <c r="I93">
        <f t="shared" si="18"/>
        <v>0.29700000000000004</v>
      </c>
      <c r="J93">
        <f t="shared" si="19"/>
        <v>5950.852041187507</v>
      </c>
      <c r="K93">
        <f t="shared" si="20"/>
        <v>-3636754.9114504345</v>
      </c>
      <c r="L93">
        <f t="shared" si="29"/>
        <v>580.57982245149901</v>
      </c>
      <c r="M93">
        <f>2*$Y$1*VLOOKUP(E92,Gearing!$B$3:$D$7,3)+B91</f>
        <v>582.09753510242797</v>
      </c>
      <c r="N93">
        <f>2*B92-B91+Misc!$B$6*$Y$1^2</f>
        <v>580.41562499998759</v>
      </c>
      <c r="O93">
        <f t="shared" si="21"/>
        <v>1</v>
      </c>
      <c r="P93">
        <f t="shared" si="22"/>
        <v>0</v>
      </c>
      <c r="Q93">
        <f t="shared" si="23"/>
        <v>0</v>
      </c>
      <c r="R93">
        <f t="shared" si="24"/>
        <v>0</v>
      </c>
      <c r="S93">
        <f t="shared" si="25"/>
        <v>0</v>
      </c>
      <c r="T93">
        <f>C93/Misc!$B$2*60/2/PI()</f>
        <v>1642.2402802936344</v>
      </c>
      <c r="U93">
        <f>C93/Misc!$B$2*60/2/PI()*VLOOKUP(E93,Gearing!$B$2:$G$7,6,FALSE)</f>
        <v>7769.7447644667218</v>
      </c>
      <c r="V93">
        <f ca="1">FORECAST(U93,OFFSET(Engine!$E$3:$E$26,MATCH(U93,Engine!$A$3:$A$26,1)-1,0,2),OFFSET(Engine!$A$3:$A$26,MATCH(U93,Engine!$A$3:$A$26,1)-1,0,2))</f>
        <v>568.23588799562742</v>
      </c>
    </row>
    <row r="94" spans="1:22" x14ac:dyDescent="0.25">
      <c r="A94">
        <f t="shared" si="17"/>
        <v>22.75</v>
      </c>
      <c r="B94">
        <f t="shared" si="28"/>
        <v>593.38540624998689</v>
      </c>
      <c r="C94">
        <f t="shared" si="26"/>
        <v>52.165749999997161</v>
      </c>
      <c r="D94">
        <f t="shared" si="27"/>
        <v>2.2929999999996653</v>
      </c>
      <c r="E94">
        <f>MIN(VLOOKUP(C93+0.01,Gearing!$A$2:$G$7,2,TRUE)+1,5)</f>
        <v>1</v>
      </c>
      <c r="F94">
        <f>Misc!$B$4*Misc!$B$5/Misc!$B$2*VLOOKUP(E94,Gearing!$B$2:$G$7,6,FALSE)</f>
        <v>8517.554749642597</v>
      </c>
      <c r="G94">
        <f t="shared" si="15"/>
        <v>0.36871259733778911</v>
      </c>
      <c r="H94">
        <f t="shared" si="16"/>
        <v>116.69145937723059</v>
      </c>
      <c r="I94">
        <f t="shared" si="18"/>
        <v>0.29700000000000004</v>
      </c>
      <c r="J94">
        <f t="shared" si="19"/>
        <v>5943.2331187500076</v>
      </c>
      <c r="K94">
        <f t="shared" si="20"/>
        <v>-3714836.7652573185</v>
      </c>
      <c r="L94">
        <f t="shared" si="29"/>
        <v>593.54890638122663</v>
      </c>
      <c r="M94">
        <f>2*$Y$1*VLOOKUP(E93,Gearing!$B$3:$D$7,3)+B92</f>
        <v>594.78069135242731</v>
      </c>
      <c r="N94">
        <f>2*B93-B92+Misc!$B$6*$Y$1^2</f>
        <v>593.38540624998689</v>
      </c>
      <c r="O94">
        <f t="shared" si="21"/>
        <v>1</v>
      </c>
      <c r="P94">
        <f t="shared" si="22"/>
        <v>0</v>
      </c>
      <c r="Q94">
        <f t="shared" si="23"/>
        <v>0</v>
      </c>
      <c r="R94">
        <f t="shared" si="24"/>
        <v>0</v>
      </c>
      <c r="S94">
        <f t="shared" si="25"/>
        <v>0</v>
      </c>
      <c r="T94">
        <f>C94/Misc!$B$2*60/2/PI()</f>
        <v>1660.4873945191177</v>
      </c>
      <c r="U94">
        <f>C94/Misc!$B$2*60/2/PI()*VLOOKUP(E94,Gearing!$B$2:$G$7,6,FALSE)</f>
        <v>7856.0752618496781</v>
      </c>
      <c r="V94">
        <f ca="1">FORECAST(U94,OFFSET(Engine!$E$3:$E$26,MATCH(U94,Engine!$A$3:$A$26,1)-1,0,2),OFFSET(Engine!$A$3:$A$26,MATCH(U94,Engine!$A$3:$A$26,1)-1,0,2))</f>
        <v>566.07988244393277</v>
      </c>
    </row>
    <row r="95" spans="1:22" x14ac:dyDescent="0.25">
      <c r="A95">
        <f t="shared" si="17"/>
        <v>23</v>
      </c>
      <c r="B95">
        <f t="shared" si="28"/>
        <v>606.49849999998617</v>
      </c>
      <c r="C95">
        <f t="shared" si="26"/>
        <v>52.738999999997077</v>
      </c>
      <c r="D95">
        <f t="shared" si="27"/>
        <v>2.2929999999996653</v>
      </c>
      <c r="E95">
        <f>MIN(VLOOKUP(C94+0.01,Gearing!$A$2:$G$7,2,TRUE)+1,5)</f>
        <v>1</v>
      </c>
      <c r="F95">
        <f>Misc!$B$4*Misc!$B$5/Misc!$B$2*VLOOKUP(E95,Gearing!$B$2:$G$7,6,FALSE)</f>
        <v>8517.554749642597</v>
      </c>
      <c r="G95">
        <f t="shared" si="15"/>
        <v>0.3768606960351461</v>
      </c>
      <c r="H95">
        <f t="shared" si="16"/>
        <v>117.97378310665059</v>
      </c>
      <c r="I95">
        <f t="shared" si="18"/>
        <v>0.29700000000000004</v>
      </c>
      <c r="J95">
        <f t="shared" si="19"/>
        <v>5935.5290686875078</v>
      </c>
      <c r="K95">
        <f t="shared" si="20"/>
        <v>-3793671.5368032325</v>
      </c>
      <c r="L95">
        <f t="shared" si="29"/>
        <v>606.6612951070465</v>
      </c>
      <c r="M95">
        <f>2*$Y$1*VLOOKUP(E94,Gearing!$B$3:$D$7,3)+B93</f>
        <v>607.60716010242663</v>
      </c>
      <c r="N95">
        <f>2*B94-B93+Misc!$B$6*$Y$1^2</f>
        <v>606.49849999998617</v>
      </c>
      <c r="O95">
        <f t="shared" si="21"/>
        <v>1</v>
      </c>
      <c r="P95">
        <f t="shared" si="22"/>
        <v>0</v>
      </c>
      <c r="Q95">
        <f t="shared" si="23"/>
        <v>0</v>
      </c>
      <c r="R95">
        <f t="shared" si="24"/>
        <v>0</v>
      </c>
      <c r="S95">
        <f t="shared" si="25"/>
        <v>0</v>
      </c>
      <c r="T95">
        <f>C95/Misc!$B$2*60/2/PI()</f>
        <v>1678.7345087446006</v>
      </c>
      <c r="U95">
        <f>C95/Misc!$B$2*60/2/PI()*VLOOKUP(E95,Gearing!$B$2:$G$7,6,FALSE)</f>
        <v>7942.4057592326326</v>
      </c>
      <c r="V95">
        <f ca="1">FORECAST(U95,OFFSET(Engine!$E$3:$E$26,MATCH(U95,Engine!$A$3:$A$26,1)-1,0,2),OFFSET(Engine!$A$3:$A$26,MATCH(U95,Engine!$A$3:$A$26,1)-1,0,2))</f>
        <v>563.92387689223801</v>
      </c>
    </row>
    <row r="96" spans="1:22" x14ac:dyDescent="0.25">
      <c r="A96">
        <f t="shared" si="17"/>
        <v>23.25</v>
      </c>
      <c r="B96">
        <f t="shared" si="28"/>
        <v>619.75490624998542</v>
      </c>
      <c r="C96">
        <f t="shared" si="26"/>
        <v>53.312249999996993</v>
      </c>
      <c r="D96">
        <f t="shared" si="27"/>
        <v>2.2929999999996653</v>
      </c>
      <c r="E96">
        <f>MIN(VLOOKUP(C95+0.01,Gearing!$A$2:$G$7,2,TRUE)+1,5)</f>
        <v>1</v>
      </c>
      <c r="F96">
        <f>Misc!$B$4*Misc!$B$5/Misc!$B$2*VLOOKUP(E96,Gearing!$B$2:$G$7,6,FALSE)</f>
        <v>8517.554749642597</v>
      </c>
      <c r="G96">
        <f t="shared" si="15"/>
        <v>0.38509784499149058</v>
      </c>
      <c r="H96">
        <f t="shared" si="16"/>
        <v>119.25610683607059</v>
      </c>
      <c r="I96">
        <f t="shared" si="18"/>
        <v>0.29700000000000004</v>
      </c>
      <c r="J96">
        <f t="shared" si="19"/>
        <v>5927.7398910000084</v>
      </c>
      <c r="K96">
        <f t="shared" si="20"/>
        <v>-3873255.9138281513</v>
      </c>
      <c r="L96">
        <f t="shared" si="29"/>
        <v>619.91698862958651</v>
      </c>
      <c r="M96">
        <f>2*$Y$1*VLOOKUP(E95,Gearing!$B$3:$D$7,3)+B94</f>
        <v>620.57694135242593</v>
      </c>
      <c r="N96">
        <f>2*B95-B94+Misc!$B$6*$Y$1^2</f>
        <v>619.75490624998542</v>
      </c>
      <c r="O96">
        <f t="shared" si="21"/>
        <v>1</v>
      </c>
      <c r="P96">
        <f t="shared" si="22"/>
        <v>0</v>
      </c>
      <c r="Q96">
        <f t="shared" si="23"/>
        <v>0</v>
      </c>
      <c r="R96">
        <f t="shared" si="24"/>
        <v>0</v>
      </c>
      <c r="S96">
        <f t="shared" si="25"/>
        <v>0</v>
      </c>
      <c r="T96">
        <f>C96/Misc!$B$2*60/2/PI()</f>
        <v>1696.9816229700839</v>
      </c>
      <c r="U96">
        <f>C96/Misc!$B$2*60/2/PI()*VLOOKUP(E96,Gearing!$B$2:$G$7,6,FALSE)</f>
        <v>8028.7362566155889</v>
      </c>
      <c r="V96">
        <f ca="1">FORECAST(U96,OFFSET(Engine!$E$3:$E$26,MATCH(U96,Engine!$A$3:$A$26,1)-1,0,2),OFFSET(Engine!$A$3:$A$26,MATCH(U96,Engine!$A$3:$A$26,1)-1,0,2))</f>
        <v>561.76787134054337</v>
      </c>
    </row>
    <row r="97" spans="1:22" x14ac:dyDescent="0.25">
      <c r="A97">
        <f t="shared" si="17"/>
        <v>23.5</v>
      </c>
      <c r="B97">
        <f t="shared" si="28"/>
        <v>633.15462499998466</v>
      </c>
      <c r="C97">
        <f t="shared" si="26"/>
        <v>53.88549999999691</v>
      </c>
      <c r="D97">
        <f t="shared" si="27"/>
        <v>2.2929999999996653</v>
      </c>
      <c r="E97">
        <f>MIN(VLOOKUP(C96+0.01,Gearing!$A$2:$G$7,2,TRUE)+1,5)</f>
        <v>1</v>
      </c>
      <c r="F97">
        <f>Misc!$B$4*Misc!$B$5/Misc!$B$2*VLOOKUP(E97,Gearing!$B$2:$G$7,6,FALSE)</f>
        <v>8517.554749642597</v>
      </c>
      <c r="G97">
        <f t="shared" si="15"/>
        <v>0.39342404420682259</v>
      </c>
      <c r="H97">
        <f t="shared" si="16"/>
        <v>120.53843056549059</v>
      </c>
      <c r="I97">
        <f t="shared" si="18"/>
        <v>0.29700000000000004</v>
      </c>
      <c r="J97">
        <f t="shared" si="19"/>
        <v>5919.8655856875084</v>
      </c>
      <c r="K97">
        <f t="shared" si="20"/>
        <v>-3953586.5474724937</v>
      </c>
      <c r="L97">
        <f t="shared" si="29"/>
        <v>633.31598694946661</v>
      </c>
      <c r="M97">
        <f>2*$Y$1*VLOOKUP(E96,Gearing!$B$3:$D$7,3)+B95</f>
        <v>633.69003510242521</v>
      </c>
      <c r="N97">
        <f>2*B96-B95+Misc!$B$6*$Y$1^2</f>
        <v>633.15462499998466</v>
      </c>
      <c r="O97">
        <f t="shared" si="21"/>
        <v>1</v>
      </c>
      <c r="P97">
        <f t="shared" si="22"/>
        <v>0</v>
      </c>
      <c r="Q97">
        <f t="shared" si="23"/>
        <v>0</v>
      </c>
      <c r="R97">
        <f t="shared" si="24"/>
        <v>0</v>
      </c>
      <c r="S97">
        <f t="shared" si="25"/>
        <v>0</v>
      </c>
      <c r="T97">
        <f>C97/Misc!$B$2*60/2/PI()</f>
        <v>1715.2287371955672</v>
      </c>
      <c r="U97">
        <f>C97/Misc!$B$2*60/2/PI()*VLOOKUP(E97,Gearing!$B$2:$G$7,6,FALSE)</f>
        <v>8115.0667539985452</v>
      </c>
      <c r="V97">
        <f ca="1">FORECAST(U97,OFFSET(Engine!$E$3:$E$26,MATCH(U97,Engine!$A$3:$A$26,1)-1,0,2),OFFSET(Engine!$A$3:$A$26,MATCH(U97,Engine!$A$3:$A$26,1)-1,0,2))</f>
        <v>559.6118657888486</v>
      </c>
    </row>
    <row r="98" spans="1:22" x14ac:dyDescent="0.25">
      <c r="A98">
        <f t="shared" si="17"/>
        <v>23.75</v>
      </c>
      <c r="B98">
        <f t="shared" si="28"/>
        <v>646.69765624998388</v>
      </c>
      <c r="C98">
        <f t="shared" si="26"/>
        <v>54.383070204878095</v>
      </c>
      <c r="D98">
        <f t="shared" si="27"/>
        <v>1.687561639049818</v>
      </c>
      <c r="E98">
        <f>MIN(VLOOKUP(C97+0.01,Gearing!$A$2:$G$7,2,TRUE)+1,5)</f>
        <v>1</v>
      </c>
      <c r="F98">
        <f>Misc!$B$4*Misc!$B$5/Misc!$B$2*VLOOKUP(E98,Gearing!$B$2:$G$7,6,FALSE)</f>
        <v>8517.554749642597</v>
      </c>
      <c r="G98">
        <f t="shared" si="15"/>
        <v>0.40183929368114207</v>
      </c>
      <c r="H98">
        <f t="shared" si="16"/>
        <v>121.65146341463425</v>
      </c>
      <c r="I98">
        <f t="shared" si="18"/>
        <v>0.29700000000000004</v>
      </c>
      <c r="J98">
        <f t="shared" si="19"/>
        <v>5911.9061527500089</v>
      </c>
      <c r="K98">
        <f t="shared" si="20"/>
        <v>-4034660.0522771198</v>
      </c>
      <c r="L98">
        <f t="shared" si="29"/>
        <v>646.85829006731001</v>
      </c>
      <c r="M98">
        <f>2*$Y$1*VLOOKUP(E97,Gearing!$B$3:$D$7,3)+B96</f>
        <v>646.94644135242447</v>
      </c>
      <c r="N98">
        <f>2*B97-B96+Misc!$B$6*$Y$1^2</f>
        <v>646.69765624998388</v>
      </c>
      <c r="O98">
        <f t="shared" si="21"/>
        <v>1</v>
      </c>
      <c r="P98">
        <f t="shared" si="22"/>
        <v>0</v>
      </c>
      <c r="Q98">
        <f t="shared" si="23"/>
        <v>0</v>
      </c>
      <c r="R98">
        <f t="shared" si="24"/>
        <v>0</v>
      </c>
      <c r="S98">
        <f t="shared" si="25"/>
        <v>0</v>
      </c>
      <c r="T98">
        <f>C98/Misc!$B$2*60/2/PI()</f>
        <v>1731.0668887239844</v>
      </c>
      <c r="U98">
        <f>C98/Misc!$B$2*60/2/PI()*VLOOKUP(E98,Gearing!$B$2:$G$7,6,FALSE)</f>
        <v>8190.0000000000055</v>
      </c>
      <c r="V98">
        <f ca="1">FORECAST(U98,OFFSET(Engine!$E$3:$E$26,MATCH(U98,Engine!$A$3:$A$26,1)-1,0,2),OFFSET(Engine!$A$3:$A$26,MATCH(U98,Engine!$A$3:$A$26,1)-1,0,2))</f>
        <v>557.74049357065087</v>
      </c>
    </row>
    <row r="99" spans="1:22" x14ac:dyDescent="0.25">
      <c r="A99">
        <f t="shared" si="17"/>
        <v>24</v>
      </c>
      <c r="B99">
        <f t="shared" si="28"/>
        <v>660.34616010242371</v>
      </c>
      <c r="C99">
        <f t="shared" si="26"/>
        <v>54.88064040975928</v>
      </c>
      <c r="D99">
        <f t="shared" si="27"/>
        <v>2.2929999999996653</v>
      </c>
      <c r="E99">
        <f>MIN(VLOOKUP(C98+0.01,Gearing!$A$2:$G$7,2,TRUE)+1,5)</f>
        <v>2</v>
      </c>
      <c r="F99">
        <f>Misc!$B$4*Misc!$B$5/Misc!$B$2*VLOOKUP(E99,Gearing!$B$2:$G$7,6,FALSE)</f>
        <v>5622.5909119589842</v>
      </c>
      <c r="G99">
        <f t="shared" si="15"/>
        <v>0.41032008079218846</v>
      </c>
      <c r="H99">
        <f t="shared" si="16"/>
        <v>122.76449626377791</v>
      </c>
      <c r="I99">
        <f t="shared" si="18"/>
        <v>0.29700000000000004</v>
      </c>
      <c r="J99">
        <f t="shared" si="19"/>
        <v>5903.8615921875098</v>
      </c>
      <c r="K99">
        <f t="shared" si="20"/>
        <v>-4115273.3906722022</v>
      </c>
      <c r="L99">
        <f t="shared" si="29"/>
        <v>660.54389798373995</v>
      </c>
      <c r="M99">
        <f>2*$Y$1*VLOOKUP(E98,Gearing!$B$3:$D$7,3)+B97</f>
        <v>660.34616010242371</v>
      </c>
      <c r="N99">
        <f>2*B98-B97+Misc!$B$6*$Y$1^2</f>
        <v>660.38399999998308</v>
      </c>
      <c r="O99">
        <f t="shared" si="21"/>
        <v>0</v>
      </c>
      <c r="P99">
        <f t="shared" si="22"/>
        <v>1</v>
      </c>
      <c r="Q99">
        <f t="shared" si="23"/>
        <v>0</v>
      </c>
      <c r="R99">
        <f t="shared" si="24"/>
        <v>0</v>
      </c>
      <c r="S99">
        <f t="shared" si="25"/>
        <v>0</v>
      </c>
      <c r="T99">
        <f>C99/Misc!$B$2*60/2/PI()</f>
        <v>1746.9050402524019</v>
      </c>
      <c r="U99">
        <f>C99/Misc!$B$2*60/2/PI()*VLOOKUP(E99,Gearing!$B$2:$G$7,6,FALSE)</f>
        <v>5455.8309189460088</v>
      </c>
      <c r="V99">
        <f ca="1">FORECAST(U99,OFFSET(Engine!$E$3:$E$26,MATCH(U99,Engine!$A$3:$A$26,1)-1,0,2),OFFSET(Engine!$A$3:$A$26,MATCH(U99,Engine!$A$3:$A$26,1)-1,0,2))</f>
        <v>574.31280562318955</v>
      </c>
    </row>
    <row r="100" spans="1:22" x14ac:dyDescent="0.25">
      <c r="A100">
        <f t="shared" si="17"/>
        <v>24.25</v>
      </c>
      <c r="B100">
        <f t="shared" si="28"/>
        <v>674.13797645486352</v>
      </c>
      <c r="C100">
        <f t="shared" si="26"/>
        <v>55.453890409759197</v>
      </c>
      <c r="D100">
        <f t="shared" si="27"/>
        <v>2.2929999999996653</v>
      </c>
      <c r="E100">
        <f>MIN(VLOOKUP(C99+0.01,Gearing!$A$2:$G$7,2,TRUE)+1,5)</f>
        <v>2</v>
      </c>
      <c r="F100">
        <f>Misc!$B$4*Misc!$B$5/Misc!$B$2*VLOOKUP(E100,Gearing!$B$2:$G$7,6,FALSE)</f>
        <v>5622.5909119589842</v>
      </c>
      <c r="G100">
        <f t="shared" si="15"/>
        <v>0.41888991816222232</v>
      </c>
      <c r="H100">
        <f t="shared" si="16"/>
        <v>124.04681999319791</v>
      </c>
      <c r="I100">
        <f t="shared" si="18"/>
        <v>0.29700000000000004</v>
      </c>
      <c r="J100">
        <f t="shared" si="19"/>
        <v>5895.7543808991604</v>
      </c>
      <c r="K100">
        <f t="shared" si="20"/>
        <v>-4197599.240705194</v>
      </c>
      <c r="L100">
        <f t="shared" si="29"/>
        <v>674.18252790707413</v>
      </c>
      <c r="M100">
        <f>2*$Y$1*VLOOKUP(E99,Gearing!$B$3:$D$7,3)+B98</f>
        <v>687.93988479827658</v>
      </c>
      <c r="N100">
        <f>2*B99-B98+Misc!$B$6*$Y$1^2</f>
        <v>674.13797645486352</v>
      </c>
      <c r="O100">
        <f t="shared" si="21"/>
        <v>0</v>
      </c>
      <c r="P100">
        <f t="shared" si="22"/>
        <v>1</v>
      </c>
      <c r="Q100">
        <f t="shared" si="23"/>
        <v>0</v>
      </c>
      <c r="R100">
        <f t="shared" si="24"/>
        <v>0</v>
      </c>
      <c r="S100">
        <f t="shared" si="25"/>
        <v>0</v>
      </c>
      <c r="T100">
        <f>C100/Misc!$B$2*60/2/PI()</f>
        <v>1765.1521544778855</v>
      </c>
      <c r="U100">
        <f>C100/Misc!$B$2*60/2/PI()*VLOOKUP(E100,Gearing!$B$2:$G$7,6,FALSE)</f>
        <v>5512.8192312348947</v>
      </c>
      <c r="V100">
        <f ca="1">FORECAST(U100,OFFSET(Engine!$E$3:$E$26,MATCH(U100,Engine!$A$3:$A$26,1)-1,0,2),OFFSET(Engine!$A$3:$A$26,MATCH(U100,Engine!$A$3:$A$26,1)-1,0,2))</f>
        <v>574.86680155565909</v>
      </c>
    </row>
    <row r="101" spans="1:22" x14ac:dyDescent="0.25">
      <c r="A101">
        <f t="shared" si="17"/>
        <v>24.5</v>
      </c>
      <c r="B101">
        <f t="shared" si="28"/>
        <v>688.07310530730331</v>
      </c>
      <c r="C101">
        <f t="shared" si="26"/>
        <v>56.027140409759113</v>
      </c>
      <c r="D101">
        <f t="shared" si="27"/>
        <v>2.2929999999996653</v>
      </c>
      <c r="E101">
        <f>MIN(VLOOKUP(C100+0.01,Gearing!$A$2:$G$7,2,TRUE)+1,5)</f>
        <v>2</v>
      </c>
      <c r="F101">
        <f>Misc!$B$4*Misc!$B$5/Misc!$B$2*VLOOKUP(E101,Gearing!$B$2:$G$7,6,FALSE)</f>
        <v>5622.5909119589842</v>
      </c>
      <c r="G101">
        <f t="shared" si="15"/>
        <v>0.42754880579124371</v>
      </c>
      <c r="H101">
        <f t="shared" si="16"/>
        <v>125.32914372261791</v>
      </c>
      <c r="I101">
        <f t="shared" si="18"/>
        <v>0.29700000000000004</v>
      </c>
      <c r="J101">
        <f t="shared" si="19"/>
        <v>5887.5620419858114</v>
      </c>
      <c r="K101">
        <f t="shared" si="20"/>
        <v>-4280658.206768753</v>
      </c>
      <c r="L101">
        <f t="shared" si="29"/>
        <v>688.11691065017067</v>
      </c>
      <c r="M101">
        <f>2*$Y$1*VLOOKUP(E100,Gearing!$B$3:$D$7,3)+B99</f>
        <v>701.58838865071641</v>
      </c>
      <c r="N101">
        <f>2*B100-B99+Misc!$B$6*$Y$1^2</f>
        <v>688.07310530730331</v>
      </c>
      <c r="O101">
        <f t="shared" si="21"/>
        <v>0</v>
      </c>
      <c r="P101">
        <f t="shared" si="22"/>
        <v>1</v>
      </c>
      <c r="Q101">
        <f t="shared" si="23"/>
        <v>0</v>
      </c>
      <c r="R101">
        <f t="shared" si="24"/>
        <v>0</v>
      </c>
      <c r="S101">
        <f t="shared" si="25"/>
        <v>0</v>
      </c>
      <c r="T101">
        <f>C101/Misc!$B$2*60/2/PI()</f>
        <v>1783.3992687033683</v>
      </c>
      <c r="U101">
        <f>C101/Misc!$B$2*60/2/PI()*VLOOKUP(E101,Gearing!$B$2:$G$7,6,FALSE)</f>
        <v>5569.8075435237788</v>
      </c>
      <c r="V101">
        <f ca="1">FORECAST(U101,OFFSET(Engine!$E$3:$E$26,MATCH(U101,Engine!$A$3:$A$26,1)-1,0,2),OFFSET(Engine!$A$3:$A$26,MATCH(U101,Engine!$A$3:$A$26,1)-1,0,2))</f>
        <v>575.42079748812864</v>
      </c>
    </row>
    <row r="102" spans="1:22" x14ac:dyDescent="0.25">
      <c r="A102">
        <f t="shared" si="17"/>
        <v>24.75</v>
      </c>
      <c r="B102">
        <f t="shared" si="28"/>
        <v>702.15154665974308</v>
      </c>
      <c r="C102">
        <f t="shared" si="26"/>
        <v>56.600390409759029</v>
      </c>
      <c r="D102">
        <f t="shared" si="27"/>
        <v>2.2929999999996653</v>
      </c>
      <c r="E102">
        <f>MIN(VLOOKUP(C101+0.01,Gearing!$A$2:$G$7,2,TRUE)+1,5)</f>
        <v>2</v>
      </c>
      <c r="F102">
        <f>Misc!$B$4*Misc!$B$5/Misc!$B$2*VLOOKUP(E102,Gearing!$B$2:$G$7,6,FALSE)</f>
        <v>5622.5909119589842</v>
      </c>
      <c r="G102">
        <f t="shared" si="15"/>
        <v>0.43629674367925259</v>
      </c>
      <c r="H102">
        <f t="shared" si="16"/>
        <v>126.61146745203791</v>
      </c>
      <c r="I102">
        <f t="shared" si="18"/>
        <v>0.29700000000000004</v>
      </c>
      <c r="J102">
        <f t="shared" si="19"/>
        <v>5879.284575447462</v>
      </c>
      <c r="K102">
        <f t="shared" si="20"/>
        <v>-4364446.7666691663</v>
      </c>
      <c r="L102">
        <f t="shared" si="29"/>
        <v>702.19459819330666</v>
      </c>
      <c r="M102">
        <f>2*$Y$1*VLOOKUP(E101,Gearing!$B$3:$D$7,3)+B100</f>
        <v>715.38020500315622</v>
      </c>
      <c r="N102">
        <f>2*B101-B100+Misc!$B$6*$Y$1^2</f>
        <v>702.15154665974308</v>
      </c>
      <c r="O102">
        <f t="shared" si="21"/>
        <v>0</v>
      </c>
      <c r="P102">
        <f t="shared" si="22"/>
        <v>1</v>
      </c>
      <c r="Q102">
        <f t="shared" si="23"/>
        <v>0</v>
      </c>
      <c r="R102">
        <f t="shared" si="24"/>
        <v>0</v>
      </c>
      <c r="S102">
        <f t="shared" si="25"/>
        <v>0</v>
      </c>
      <c r="T102">
        <f>C102/Misc!$B$2*60/2/PI()</f>
        <v>1801.6463829288514</v>
      </c>
      <c r="U102">
        <f>C102/Misc!$B$2*60/2/PI()*VLOOKUP(E102,Gearing!$B$2:$G$7,6,FALSE)</f>
        <v>5626.7958558126629</v>
      </c>
      <c r="V102">
        <f ca="1">FORECAST(U102,OFFSET(Engine!$E$3:$E$26,MATCH(U102,Engine!$A$3:$A$26,1)-1,0,2),OFFSET(Engine!$A$3:$A$26,MATCH(U102,Engine!$A$3:$A$26,1)-1,0,2))</f>
        <v>575.97479342059819</v>
      </c>
    </row>
    <row r="103" spans="1:22" x14ac:dyDescent="0.25">
      <c r="A103">
        <f t="shared" si="17"/>
        <v>25</v>
      </c>
      <c r="B103">
        <f t="shared" si="28"/>
        <v>716.37330051218282</v>
      </c>
      <c r="C103">
        <f t="shared" si="26"/>
        <v>57.173640409758946</v>
      </c>
      <c r="D103">
        <f t="shared" si="27"/>
        <v>2.2929999999996653</v>
      </c>
      <c r="E103">
        <f>MIN(VLOOKUP(C102+0.01,Gearing!$A$2:$G$7,2,TRUE)+1,5)</f>
        <v>2</v>
      </c>
      <c r="F103">
        <f>Misc!$B$4*Misc!$B$5/Misc!$B$2*VLOOKUP(E103,Gearing!$B$2:$G$7,6,FALSE)</f>
        <v>5622.5909119589842</v>
      </c>
      <c r="G103">
        <f t="shared" si="15"/>
        <v>0.44513373182624899</v>
      </c>
      <c r="H103">
        <f t="shared" si="16"/>
        <v>127.89379118145791</v>
      </c>
      <c r="I103">
        <f t="shared" si="18"/>
        <v>0.29700000000000004</v>
      </c>
      <c r="J103">
        <f t="shared" si="19"/>
        <v>5870.9219812841129</v>
      </c>
      <c r="K103">
        <f t="shared" si="20"/>
        <v>-4448961.3616131656</v>
      </c>
      <c r="L103">
        <f t="shared" si="29"/>
        <v>716.41559053710398</v>
      </c>
      <c r="M103">
        <f>2*$Y$1*VLOOKUP(E102,Gearing!$B$3:$D$7,3)+B101</f>
        <v>729.31533385559601</v>
      </c>
      <c r="N103">
        <f>2*B102-B101+Misc!$B$6*$Y$1^2</f>
        <v>716.37330051218282</v>
      </c>
      <c r="O103">
        <f t="shared" si="21"/>
        <v>0</v>
      </c>
      <c r="P103">
        <f t="shared" si="22"/>
        <v>1</v>
      </c>
      <c r="Q103">
        <f t="shared" si="23"/>
        <v>0</v>
      </c>
      <c r="R103">
        <f t="shared" si="24"/>
        <v>0</v>
      </c>
      <c r="S103">
        <f t="shared" si="25"/>
        <v>0</v>
      </c>
      <c r="T103">
        <f>C103/Misc!$B$2*60/2/PI()</f>
        <v>1819.8934971543349</v>
      </c>
      <c r="U103">
        <f>C103/Misc!$B$2*60/2/PI()*VLOOKUP(E103,Gearing!$B$2:$G$7,6,FALSE)</f>
        <v>5683.7841681015489</v>
      </c>
      <c r="V103">
        <f ca="1">FORECAST(U103,OFFSET(Engine!$E$3:$E$26,MATCH(U103,Engine!$A$3:$A$26,1)-1,0,2),OFFSET(Engine!$A$3:$A$26,MATCH(U103,Engine!$A$3:$A$26,1)-1,0,2))</f>
        <v>576.52878935306774</v>
      </c>
    </row>
    <row r="104" spans="1:22" x14ac:dyDescent="0.25">
      <c r="A104">
        <f t="shared" si="17"/>
        <v>25.25</v>
      </c>
      <c r="B104">
        <f t="shared" si="28"/>
        <v>730.73836686462255</v>
      </c>
      <c r="C104">
        <f t="shared" si="26"/>
        <v>57.746890409758862</v>
      </c>
      <c r="D104">
        <f t="shared" si="27"/>
        <v>2.2929999999996653</v>
      </c>
      <c r="E104">
        <f>MIN(VLOOKUP(C103+0.01,Gearing!$A$2:$G$7,2,TRUE)+1,5)</f>
        <v>2</v>
      </c>
      <c r="F104">
        <f>Misc!$B$4*Misc!$B$5/Misc!$B$2*VLOOKUP(E104,Gearing!$B$2:$G$7,6,FALSE)</f>
        <v>5622.5909119589842</v>
      </c>
      <c r="G104">
        <f t="shared" si="15"/>
        <v>0.45405977023223287</v>
      </c>
      <c r="H104">
        <f t="shared" si="16"/>
        <v>129.17611491087791</v>
      </c>
      <c r="I104">
        <f t="shared" si="18"/>
        <v>0.29700000000000004</v>
      </c>
      <c r="J104">
        <f t="shared" si="19"/>
        <v>5862.4742594957634</v>
      </c>
      <c r="K104">
        <f t="shared" si="20"/>
        <v>-4534198.3962079221</v>
      </c>
      <c r="L104">
        <f t="shared" si="29"/>
        <v>730.77988768218245</v>
      </c>
      <c r="M104">
        <f>2*$Y$1*VLOOKUP(E103,Gearing!$B$3:$D$7,3)+B102</f>
        <v>743.39377520803578</v>
      </c>
      <c r="N104">
        <f>2*B103-B102+Misc!$B$6*$Y$1^2</f>
        <v>730.73836686462255</v>
      </c>
      <c r="O104">
        <f t="shared" si="21"/>
        <v>0</v>
      </c>
      <c r="P104">
        <f t="shared" si="22"/>
        <v>1</v>
      </c>
      <c r="Q104">
        <f t="shared" si="23"/>
        <v>0</v>
      </c>
      <c r="R104">
        <f t="shared" si="24"/>
        <v>0</v>
      </c>
      <c r="S104">
        <f t="shared" si="25"/>
        <v>0</v>
      </c>
      <c r="T104">
        <f>C104/Misc!$B$2*60/2/PI()</f>
        <v>1838.1406113798178</v>
      </c>
      <c r="U104">
        <f>C104/Misc!$B$2*60/2/PI()*VLOOKUP(E104,Gearing!$B$2:$G$7,6,FALSE)</f>
        <v>5740.772480390433</v>
      </c>
      <c r="V104">
        <f ca="1">FORECAST(U104,OFFSET(Engine!$E$3:$E$26,MATCH(U104,Engine!$A$3:$A$26,1)-1,0,2),OFFSET(Engine!$A$3:$A$26,MATCH(U104,Engine!$A$3:$A$26,1)-1,0,2))</f>
        <v>577.08278528553728</v>
      </c>
    </row>
    <row r="105" spans="1:22" x14ac:dyDescent="0.25">
      <c r="A105">
        <f t="shared" si="17"/>
        <v>25.5</v>
      </c>
      <c r="B105">
        <f t="shared" si="28"/>
        <v>745.24674571706225</v>
      </c>
      <c r="C105">
        <f t="shared" si="26"/>
        <v>58.320140409758778</v>
      </c>
      <c r="D105">
        <f t="shared" si="27"/>
        <v>2.2929999999996653</v>
      </c>
      <c r="E105">
        <f>MIN(VLOOKUP(C104+0.01,Gearing!$A$2:$G$7,2,TRUE)+1,5)</f>
        <v>2</v>
      </c>
      <c r="F105">
        <f>Misc!$B$4*Misc!$B$5/Misc!$B$2*VLOOKUP(E105,Gearing!$B$2:$G$7,6,FALSE)</f>
        <v>5622.5909119589842</v>
      </c>
      <c r="G105">
        <f t="shared" si="15"/>
        <v>0.46307485889720423</v>
      </c>
      <c r="H105">
        <f t="shared" si="16"/>
        <v>130.45843864029791</v>
      </c>
      <c r="I105">
        <f t="shared" si="18"/>
        <v>0.29700000000000004</v>
      </c>
      <c r="J105">
        <f t="shared" si="19"/>
        <v>5853.9414100824142</v>
      </c>
      <c r="K105">
        <f t="shared" si="20"/>
        <v>-4620154.2384610493</v>
      </c>
      <c r="L105">
        <f t="shared" si="29"/>
        <v>745.28748962916393</v>
      </c>
      <c r="M105">
        <f>2*$Y$1*VLOOKUP(E104,Gearing!$B$3:$D$7,3)+B103</f>
        <v>757.61552906047552</v>
      </c>
      <c r="N105">
        <f>2*B104-B103+Misc!$B$6*$Y$1^2</f>
        <v>745.24674571706225</v>
      </c>
      <c r="O105">
        <f t="shared" si="21"/>
        <v>0</v>
      </c>
      <c r="P105">
        <f t="shared" si="22"/>
        <v>1</v>
      </c>
      <c r="Q105">
        <f t="shared" si="23"/>
        <v>0</v>
      </c>
      <c r="R105">
        <f t="shared" si="24"/>
        <v>0</v>
      </c>
      <c r="S105">
        <f t="shared" si="25"/>
        <v>0</v>
      </c>
      <c r="T105">
        <f>C105/Misc!$B$2*60/2/PI()</f>
        <v>1856.3877256053008</v>
      </c>
      <c r="U105">
        <f>C105/Misc!$B$2*60/2/PI()*VLOOKUP(E105,Gearing!$B$2:$G$7,6,FALSE)</f>
        <v>5797.7607926793171</v>
      </c>
      <c r="V105">
        <f ca="1">FORECAST(U105,OFFSET(Engine!$E$3:$E$26,MATCH(U105,Engine!$A$3:$A$26,1)-1,0,2),OFFSET(Engine!$A$3:$A$26,MATCH(U105,Engine!$A$3:$A$26,1)-1,0,2))</f>
        <v>577.63678121800672</v>
      </c>
    </row>
    <row r="106" spans="1:22" x14ac:dyDescent="0.25">
      <c r="A106">
        <f t="shared" si="17"/>
        <v>25.75</v>
      </c>
      <c r="B106">
        <f t="shared" si="28"/>
        <v>759.89843706950194</v>
      </c>
      <c r="C106">
        <f t="shared" si="26"/>
        <v>58.893390409758695</v>
      </c>
      <c r="D106">
        <f t="shared" si="27"/>
        <v>2.2929999999996653</v>
      </c>
      <c r="E106">
        <f>MIN(VLOOKUP(C105+0.01,Gearing!$A$2:$G$7,2,TRUE)+1,5)</f>
        <v>2</v>
      </c>
      <c r="F106">
        <f>Misc!$B$4*Misc!$B$5/Misc!$B$2*VLOOKUP(E106,Gearing!$B$2:$G$7,6,FALSE)</f>
        <v>5622.5909119589842</v>
      </c>
      <c r="G106">
        <f t="shared" si="15"/>
        <v>0.47217899782116313</v>
      </c>
      <c r="H106">
        <f t="shared" si="16"/>
        <v>131.74076236971791</v>
      </c>
      <c r="I106">
        <f t="shared" si="18"/>
        <v>0.29700000000000004</v>
      </c>
      <c r="J106">
        <f t="shared" si="19"/>
        <v>5845.3234330440646</v>
      </c>
      <c r="K106">
        <f t="shared" si="20"/>
        <v>-4706825.2197806025</v>
      </c>
      <c r="L106">
        <f t="shared" si="29"/>
        <v>759.9383963786745</v>
      </c>
      <c r="M106">
        <f>2*$Y$1*VLOOKUP(E105,Gearing!$B$3:$D$7,3)+B104</f>
        <v>771.98059541291525</v>
      </c>
      <c r="N106">
        <f>2*B105-B104+Misc!$B$6*$Y$1^2</f>
        <v>759.89843706950194</v>
      </c>
      <c r="O106">
        <f t="shared" si="21"/>
        <v>0</v>
      </c>
      <c r="P106">
        <f t="shared" si="22"/>
        <v>1</v>
      </c>
      <c r="Q106">
        <f t="shared" si="23"/>
        <v>0</v>
      </c>
      <c r="R106">
        <f t="shared" si="24"/>
        <v>0</v>
      </c>
      <c r="S106">
        <f t="shared" si="25"/>
        <v>0</v>
      </c>
      <c r="T106">
        <f>C106/Misc!$B$2*60/2/PI()</f>
        <v>1874.6348398307844</v>
      </c>
      <c r="U106">
        <f>C106/Misc!$B$2*60/2/PI()*VLOOKUP(E106,Gearing!$B$2:$G$7,6,FALSE)</f>
        <v>5854.749104968203</v>
      </c>
      <c r="V106">
        <f ca="1">FORECAST(U106,OFFSET(Engine!$E$3:$E$26,MATCH(U106,Engine!$A$3:$A$26,1)-1,0,2),OFFSET(Engine!$A$3:$A$26,MATCH(U106,Engine!$A$3:$A$26,1)-1,0,2))</f>
        <v>576.38253448257547</v>
      </c>
    </row>
    <row r="107" spans="1:22" x14ac:dyDescent="0.25">
      <c r="A107">
        <f t="shared" si="17"/>
        <v>26</v>
      </c>
      <c r="B107">
        <f t="shared" si="28"/>
        <v>774.6934409219416</v>
      </c>
      <c r="C107">
        <f t="shared" si="26"/>
        <v>59.466640409758611</v>
      </c>
      <c r="D107">
        <f t="shared" si="27"/>
        <v>2.2929999999996653</v>
      </c>
      <c r="E107">
        <f>MIN(VLOOKUP(C106+0.01,Gearing!$A$2:$G$7,2,TRUE)+1,5)</f>
        <v>2</v>
      </c>
      <c r="F107">
        <f>Misc!$B$4*Misc!$B$5/Misc!$B$2*VLOOKUP(E107,Gearing!$B$2:$G$7,6,FALSE)</f>
        <v>5622.5909119589842</v>
      </c>
      <c r="G107">
        <f t="shared" si="15"/>
        <v>0.4813721870041095</v>
      </c>
      <c r="H107">
        <f t="shared" si="16"/>
        <v>133.02308609913791</v>
      </c>
      <c r="I107">
        <f t="shared" si="18"/>
        <v>0.29700000000000004</v>
      </c>
      <c r="J107">
        <f t="shared" si="19"/>
        <v>5836.6203283807154</v>
      </c>
      <c r="K107">
        <f t="shared" si="20"/>
        <v>-4794207.6349750794</v>
      </c>
      <c r="L107">
        <f t="shared" si="29"/>
        <v>774.73260793133136</v>
      </c>
      <c r="M107">
        <f>2*$Y$1*VLOOKUP(E106,Gearing!$B$3:$D$7,3)+B105</f>
        <v>786.48897426535495</v>
      </c>
      <c r="N107">
        <f>2*B106-B105+Misc!$B$6*$Y$1^2</f>
        <v>774.6934409219416</v>
      </c>
      <c r="O107">
        <f t="shared" si="21"/>
        <v>0</v>
      </c>
      <c r="P107">
        <f t="shared" si="22"/>
        <v>1</v>
      </c>
      <c r="Q107">
        <f t="shared" si="23"/>
        <v>0</v>
      </c>
      <c r="R107">
        <f t="shared" si="24"/>
        <v>0</v>
      </c>
      <c r="S107">
        <f t="shared" si="25"/>
        <v>0</v>
      </c>
      <c r="T107">
        <f>C107/Misc!$B$2*60/2/PI()</f>
        <v>1892.8819540562672</v>
      </c>
      <c r="U107">
        <f>C107/Misc!$B$2*60/2/PI()*VLOOKUP(E107,Gearing!$B$2:$G$7,6,FALSE)</f>
        <v>5911.7374172570871</v>
      </c>
      <c r="V107">
        <f ca="1">FORECAST(U107,OFFSET(Engine!$E$3:$E$26,MATCH(U107,Engine!$A$3:$A$26,1)-1,0,2),OFFSET(Engine!$A$3:$A$26,MATCH(U107,Engine!$A$3:$A$26,1)-1,0,2))</f>
        <v>575.6145138355007</v>
      </c>
    </row>
    <row r="108" spans="1:22" x14ac:dyDescent="0.25">
      <c r="A108">
        <f t="shared" si="17"/>
        <v>26.25</v>
      </c>
      <c r="B108">
        <f t="shared" si="28"/>
        <v>789.63175727438124</v>
      </c>
      <c r="C108">
        <f t="shared" si="26"/>
        <v>60.039890409758527</v>
      </c>
      <c r="D108">
        <f t="shared" si="27"/>
        <v>2.2929999999996653</v>
      </c>
      <c r="E108">
        <f>MIN(VLOOKUP(C107+0.01,Gearing!$A$2:$G$7,2,TRUE)+1,5)</f>
        <v>2</v>
      </c>
      <c r="F108">
        <f>Misc!$B$4*Misc!$B$5/Misc!$B$2*VLOOKUP(E108,Gearing!$B$2:$G$7,6,FALSE)</f>
        <v>5622.5909119589842</v>
      </c>
      <c r="G108">
        <f t="shared" si="15"/>
        <v>0.4906544264460434</v>
      </c>
      <c r="H108">
        <f t="shared" si="16"/>
        <v>134.30540982855791</v>
      </c>
      <c r="I108">
        <f t="shared" si="18"/>
        <v>0.29700000000000004</v>
      </c>
      <c r="J108">
        <f t="shared" si="19"/>
        <v>5827.8320960923666</v>
      </c>
      <c r="K108">
        <f t="shared" si="20"/>
        <v>-4882297.7422534181</v>
      </c>
      <c r="L108">
        <f t="shared" si="29"/>
        <v>789.67012428775922</v>
      </c>
      <c r="M108">
        <f>2*$Y$1*VLOOKUP(E107,Gearing!$B$3:$D$7,3)+B106</f>
        <v>801.14066561779464</v>
      </c>
      <c r="N108">
        <f>2*B107-B106+Misc!$B$6*$Y$1^2</f>
        <v>789.63175727438124</v>
      </c>
      <c r="O108">
        <f t="shared" si="21"/>
        <v>0</v>
      </c>
      <c r="P108">
        <f t="shared" si="22"/>
        <v>1</v>
      </c>
      <c r="Q108">
        <f t="shared" si="23"/>
        <v>0</v>
      </c>
      <c r="R108">
        <f t="shared" si="24"/>
        <v>0</v>
      </c>
      <c r="S108">
        <f t="shared" si="25"/>
        <v>0</v>
      </c>
      <c r="T108">
        <f>C108/Misc!$B$2*60/2/PI()</f>
        <v>1911.1290682817503</v>
      </c>
      <c r="U108">
        <f>C108/Misc!$B$2*60/2/PI()*VLOOKUP(E108,Gearing!$B$2:$G$7,6,FALSE)</f>
        <v>5968.7257295459713</v>
      </c>
      <c r="V108">
        <f ca="1">FORECAST(U108,OFFSET(Engine!$E$3:$E$26,MATCH(U108,Engine!$A$3:$A$26,1)-1,0,2),OFFSET(Engine!$A$3:$A$26,MATCH(U108,Engine!$A$3:$A$26,1)-1,0,2))</f>
        <v>577.00614592950183</v>
      </c>
    </row>
    <row r="109" spans="1:22" x14ac:dyDescent="0.25">
      <c r="A109">
        <f t="shared" si="17"/>
        <v>26.5</v>
      </c>
      <c r="B109">
        <f t="shared" si="28"/>
        <v>804.71338612682086</v>
      </c>
      <c r="C109">
        <f t="shared" si="26"/>
        <v>60.613140409758444</v>
      </c>
      <c r="D109">
        <f t="shared" si="27"/>
        <v>2.2929999999996653</v>
      </c>
      <c r="E109">
        <f>MIN(VLOOKUP(C108+0.01,Gearing!$A$2:$G$7,2,TRUE)+1,5)</f>
        <v>2</v>
      </c>
      <c r="F109">
        <f>Misc!$B$4*Misc!$B$5/Misc!$B$2*VLOOKUP(E109,Gearing!$B$2:$G$7,6,FALSE)</f>
        <v>5622.5909119589842</v>
      </c>
      <c r="G109">
        <f t="shared" si="15"/>
        <v>0.50002571614696478</v>
      </c>
      <c r="H109">
        <f t="shared" si="16"/>
        <v>135.58773355797791</v>
      </c>
      <c r="I109">
        <f t="shared" si="18"/>
        <v>0.29700000000000004</v>
      </c>
      <c r="J109">
        <f t="shared" si="19"/>
        <v>5818.9587361790173</v>
      </c>
      <c r="K109">
        <f t="shared" si="20"/>
        <v>-4971091.7632249994</v>
      </c>
      <c r="L109">
        <f t="shared" si="29"/>
        <v>804.7509454485795</v>
      </c>
      <c r="M109">
        <f>2*$Y$1*VLOOKUP(E108,Gearing!$B$3:$D$7,3)+B107</f>
        <v>815.9356694702343</v>
      </c>
      <c r="N109">
        <f>2*B108-B107+Misc!$B$6*$Y$1^2</f>
        <v>804.71338612682086</v>
      </c>
      <c r="O109">
        <f t="shared" si="21"/>
        <v>0</v>
      </c>
      <c r="P109">
        <f t="shared" si="22"/>
        <v>1</v>
      </c>
      <c r="Q109">
        <f t="shared" si="23"/>
        <v>0</v>
      </c>
      <c r="R109">
        <f t="shared" si="24"/>
        <v>0</v>
      </c>
      <c r="S109">
        <f t="shared" si="25"/>
        <v>0</v>
      </c>
      <c r="T109">
        <f>C109/Misc!$B$2*60/2/PI()</f>
        <v>1929.3761825072336</v>
      </c>
      <c r="U109">
        <f>C109/Misc!$B$2*60/2/PI()*VLOOKUP(E109,Gearing!$B$2:$G$7,6,FALSE)</f>
        <v>6025.7140418348563</v>
      </c>
      <c r="V109">
        <f ca="1">FORECAST(U109,OFFSET(Engine!$E$3:$E$26,MATCH(U109,Engine!$A$3:$A$26,1)-1,0,2),OFFSET(Engine!$A$3:$A$26,MATCH(U109,Engine!$A$3:$A$26,1)-1,0,2))</f>
        <v>578.94618401996695</v>
      </c>
    </row>
    <row r="110" spans="1:22" x14ac:dyDescent="0.25">
      <c r="A110">
        <f t="shared" si="17"/>
        <v>26.75</v>
      </c>
      <c r="B110">
        <f t="shared" si="28"/>
        <v>819.93832747926047</v>
      </c>
      <c r="C110">
        <f t="shared" si="26"/>
        <v>61.18639040975836</v>
      </c>
      <c r="D110">
        <f t="shared" si="27"/>
        <v>2.2929999999996653</v>
      </c>
      <c r="E110">
        <f>MIN(VLOOKUP(C109+0.01,Gearing!$A$2:$G$7,2,TRUE)+1,5)</f>
        <v>2</v>
      </c>
      <c r="F110">
        <f>Misc!$B$4*Misc!$B$5/Misc!$B$2*VLOOKUP(E110,Gearing!$B$2:$G$7,6,FALSE)</f>
        <v>5622.5909119589842</v>
      </c>
      <c r="G110">
        <f t="shared" si="15"/>
        <v>0.50948605610687359</v>
      </c>
      <c r="H110">
        <f t="shared" si="16"/>
        <v>136.87005728739791</v>
      </c>
      <c r="I110">
        <f t="shared" si="18"/>
        <v>0.29700000000000004</v>
      </c>
      <c r="J110">
        <f t="shared" si="19"/>
        <v>5810.0002486406684</v>
      </c>
      <c r="K110">
        <f t="shared" si="20"/>
        <v>-5060585.8828996466</v>
      </c>
      <c r="L110">
        <f t="shared" si="29"/>
        <v>819.97507141441099</v>
      </c>
      <c r="M110">
        <f>2*$Y$1*VLOOKUP(E109,Gearing!$B$3:$D$7,3)+B108</f>
        <v>830.87398582267394</v>
      </c>
      <c r="N110">
        <f>2*B109-B108+Misc!$B$6*$Y$1^2</f>
        <v>819.93832747926047</v>
      </c>
      <c r="O110">
        <f t="shared" si="21"/>
        <v>0</v>
      </c>
      <c r="P110">
        <f t="shared" si="22"/>
        <v>1</v>
      </c>
      <c r="Q110">
        <f t="shared" si="23"/>
        <v>0</v>
      </c>
      <c r="R110">
        <f t="shared" si="24"/>
        <v>0</v>
      </c>
      <c r="S110">
        <f t="shared" si="25"/>
        <v>0</v>
      </c>
      <c r="T110">
        <f>C110/Misc!$B$2*60/2/PI()</f>
        <v>1947.6232967327164</v>
      </c>
      <c r="U110">
        <f>C110/Misc!$B$2*60/2/PI()*VLOOKUP(E110,Gearing!$B$2:$G$7,6,FALSE)</f>
        <v>6082.7023541237404</v>
      </c>
      <c r="V110">
        <f ca="1">FORECAST(U110,OFFSET(Engine!$E$3:$E$26,MATCH(U110,Engine!$A$3:$A$26,1)-1,0,2),OFFSET(Engine!$A$3:$A$26,MATCH(U110,Engine!$A$3:$A$26,1)-1,0,2))</f>
        <v>581.55321167053967</v>
      </c>
    </row>
    <row r="111" spans="1:22" x14ac:dyDescent="0.25">
      <c r="A111">
        <f t="shared" si="17"/>
        <v>27</v>
      </c>
      <c r="B111">
        <f t="shared" si="28"/>
        <v>835.30658133170004</v>
      </c>
      <c r="C111">
        <f t="shared" si="26"/>
        <v>61.759640409758276</v>
      </c>
      <c r="D111">
        <f t="shared" si="27"/>
        <v>2.2929999999996653</v>
      </c>
      <c r="E111">
        <f>MIN(VLOOKUP(C110+0.01,Gearing!$A$2:$G$7,2,TRUE)+1,5)</f>
        <v>2</v>
      </c>
      <c r="F111">
        <f>Misc!$B$4*Misc!$B$5/Misc!$B$2*VLOOKUP(E111,Gearing!$B$2:$G$7,6,FALSE)</f>
        <v>5622.5909119589842</v>
      </c>
      <c r="G111">
        <f t="shared" si="15"/>
        <v>0.51903544632577003</v>
      </c>
      <c r="H111">
        <f t="shared" si="16"/>
        <v>138.15238101681791</v>
      </c>
      <c r="I111">
        <f t="shared" si="18"/>
        <v>0.29700000000000004</v>
      </c>
      <c r="J111">
        <f t="shared" si="19"/>
        <v>5800.956633477319</v>
      </c>
      <c r="K111">
        <f t="shared" si="20"/>
        <v>-5150776.2496876223</v>
      </c>
      <c r="L111">
        <f t="shared" si="29"/>
        <v>835.34250218587829</v>
      </c>
      <c r="M111">
        <f>2*$Y$1*VLOOKUP(E110,Gearing!$B$3:$D$7,3)+B109</f>
        <v>845.95561467511357</v>
      </c>
      <c r="N111">
        <f>2*B110-B109+Misc!$B$6*$Y$1^2</f>
        <v>835.30658133170004</v>
      </c>
      <c r="O111">
        <f t="shared" si="21"/>
        <v>0</v>
      </c>
      <c r="P111">
        <f t="shared" si="22"/>
        <v>1</v>
      </c>
      <c r="Q111">
        <f t="shared" si="23"/>
        <v>0</v>
      </c>
      <c r="R111">
        <f t="shared" si="24"/>
        <v>0</v>
      </c>
      <c r="S111">
        <f t="shared" si="25"/>
        <v>0</v>
      </c>
      <c r="T111">
        <f>C111/Misc!$B$2*60/2/PI()</f>
        <v>1965.8704109581997</v>
      </c>
      <c r="U111">
        <f>C111/Misc!$B$2*60/2/PI()*VLOOKUP(E111,Gearing!$B$2:$G$7,6,FALSE)</f>
        <v>6139.6906664126254</v>
      </c>
      <c r="V111">
        <f ca="1">FORECAST(U111,OFFSET(Engine!$E$3:$E$26,MATCH(U111,Engine!$A$3:$A$26,1)-1,0,2),OFFSET(Engine!$A$3:$A$26,MATCH(U111,Engine!$A$3:$A$26,1)-1,0,2))</f>
        <v>583.95138964229034</v>
      </c>
    </row>
    <row r="112" spans="1:22" x14ac:dyDescent="0.25">
      <c r="A112">
        <f t="shared" si="17"/>
        <v>27.25</v>
      </c>
      <c r="B112">
        <f t="shared" si="28"/>
        <v>850.8181476841396</v>
      </c>
      <c r="C112">
        <f t="shared" si="26"/>
        <v>62.332890409758193</v>
      </c>
      <c r="D112">
        <f t="shared" si="27"/>
        <v>2.2929999999996653</v>
      </c>
      <c r="E112">
        <f>MIN(VLOOKUP(C111+0.01,Gearing!$A$2:$G$7,2,TRUE)+1,5)</f>
        <v>2</v>
      </c>
      <c r="F112">
        <f>Misc!$B$4*Misc!$B$5/Misc!$B$2*VLOOKUP(E112,Gearing!$B$2:$G$7,6,FALSE)</f>
        <v>5622.5909119589842</v>
      </c>
      <c r="G112">
        <f t="shared" si="15"/>
        <v>0.5286738868036539</v>
      </c>
      <c r="H112">
        <f t="shared" si="16"/>
        <v>139.43470474623791</v>
      </c>
      <c r="I112">
        <f t="shared" si="18"/>
        <v>0.29700000000000004</v>
      </c>
      <c r="J112">
        <f t="shared" si="19"/>
        <v>5791.82789068897</v>
      </c>
      <c r="K112">
        <f t="shared" si="20"/>
        <v>-5241658.975399632</v>
      </c>
      <c r="L112">
        <f t="shared" si="29"/>
        <v>850.85323776360167</v>
      </c>
      <c r="M112">
        <f>2*$Y$1*VLOOKUP(E111,Gearing!$B$3:$D$7,3)+B110</f>
        <v>861.18055602755317</v>
      </c>
      <c r="N112">
        <f>2*B111-B110+Misc!$B$6*$Y$1^2</f>
        <v>850.8181476841396</v>
      </c>
      <c r="O112">
        <f t="shared" si="21"/>
        <v>0</v>
      </c>
      <c r="P112">
        <f t="shared" si="22"/>
        <v>1</v>
      </c>
      <c r="Q112">
        <f t="shared" si="23"/>
        <v>0</v>
      </c>
      <c r="R112">
        <f t="shared" si="24"/>
        <v>0</v>
      </c>
      <c r="S112">
        <f t="shared" si="25"/>
        <v>0</v>
      </c>
      <c r="T112">
        <f>C112/Misc!$B$2*60/2/PI()</f>
        <v>1984.117525183683</v>
      </c>
      <c r="U112">
        <f>C112/Misc!$B$2*60/2/PI()*VLOOKUP(E112,Gearing!$B$2:$G$7,6,FALSE)</f>
        <v>6196.6789787015105</v>
      </c>
      <c r="V112">
        <f ca="1">FORECAST(U112,OFFSET(Engine!$E$3:$E$26,MATCH(U112,Engine!$A$3:$A$26,1)-1,0,2),OFFSET(Engine!$A$3:$A$26,MATCH(U112,Engine!$A$3:$A$26,1)-1,0,2))</f>
        <v>586.25854853796727</v>
      </c>
    </row>
    <row r="113" spans="1:22" x14ac:dyDescent="0.25">
      <c r="A113">
        <f t="shared" si="17"/>
        <v>27.5</v>
      </c>
      <c r="B113">
        <f t="shared" si="28"/>
        <v>866.47302653657914</v>
      </c>
      <c r="C113">
        <f t="shared" si="26"/>
        <v>62.906140409758109</v>
      </c>
      <c r="D113">
        <f t="shared" si="27"/>
        <v>2.2929999999996653</v>
      </c>
      <c r="E113">
        <f>MIN(VLOOKUP(C112+0.01,Gearing!$A$2:$G$7,2,TRUE)+1,5)</f>
        <v>2</v>
      </c>
      <c r="F113">
        <f>Misc!$B$4*Misc!$B$5/Misc!$B$2*VLOOKUP(E113,Gearing!$B$2:$G$7,6,FALSE)</f>
        <v>5622.5909119589842</v>
      </c>
      <c r="G113">
        <f t="shared" si="15"/>
        <v>0.53840137754052531</v>
      </c>
      <c r="H113">
        <f t="shared" si="16"/>
        <v>140.71702847565791</v>
      </c>
      <c r="I113">
        <f t="shared" si="18"/>
        <v>0.29700000000000004</v>
      </c>
      <c r="J113">
        <f t="shared" si="19"/>
        <v>5782.6140202756214</v>
      </c>
      <c r="K113">
        <f t="shared" si="20"/>
        <v>-5333230.1352468235</v>
      </c>
      <c r="L113">
        <f t="shared" si="29"/>
        <v>866.50727814820254</v>
      </c>
      <c r="M113">
        <f>2*$Y$1*VLOOKUP(E112,Gearing!$B$3:$D$7,3)+B111</f>
        <v>876.54880987999275</v>
      </c>
      <c r="N113">
        <f>2*B112-B111+Misc!$B$6*$Y$1^2</f>
        <v>866.47302653657914</v>
      </c>
      <c r="O113">
        <f t="shared" si="21"/>
        <v>0</v>
      </c>
      <c r="P113">
        <f t="shared" si="22"/>
        <v>1</v>
      </c>
      <c r="Q113">
        <f t="shared" si="23"/>
        <v>0</v>
      </c>
      <c r="R113">
        <f t="shared" si="24"/>
        <v>0</v>
      </c>
      <c r="S113">
        <f t="shared" si="25"/>
        <v>0</v>
      </c>
      <c r="T113">
        <f>C113/Misc!$B$2*60/2/PI()</f>
        <v>2002.3646394091659</v>
      </c>
      <c r="U113">
        <f>C113/Misc!$B$2*60/2/PI()*VLOOKUP(E113,Gearing!$B$2:$G$7,6,FALSE)</f>
        <v>6253.6672909903937</v>
      </c>
      <c r="V113">
        <f ca="1">FORECAST(U113,OFFSET(Engine!$E$3:$E$26,MATCH(U113,Engine!$A$3:$A$26,1)-1,0,2),OFFSET(Engine!$A$3:$A$26,MATCH(U113,Engine!$A$3:$A$26,1)-1,0,2))</f>
        <v>588.14678231387666</v>
      </c>
    </row>
    <row r="114" spans="1:22" x14ac:dyDescent="0.25">
      <c r="A114">
        <f t="shared" si="17"/>
        <v>27.75</v>
      </c>
      <c r="B114">
        <f t="shared" si="28"/>
        <v>882.27121788901866</v>
      </c>
      <c r="C114">
        <f t="shared" si="26"/>
        <v>63.479390409758025</v>
      </c>
      <c r="D114">
        <f t="shared" si="27"/>
        <v>2.2929999999996653</v>
      </c>
      <c r="E114">
        <f>MIN(VLOOKUP(C113+0.01,Gearing!$A$2:$G$7,2,TRUE)+1,5)</f>
        <v>2</v>
      </c>
      <c r="F114">
        <f>Misc!$B$4*Misc!$B$5/Misc!$B$2*VLOOKUP(E114,Gearing!$B$2:$G$7,6,FALSE)</f>
        <v>5622.5909119589842</v>
      </c>
      <c r="G114">
        <f t="shared" si="15"/>
        <v>0.54821791853638424</v>
      </c>
      <c r="H114">
        <f t="shared" si="16"/>
        <v>141.99935220507791</v>
      </c>
      <c r="I114">
        <f t="shared" si="18"/>
        <v>0.29700000000000004</v>
      </c>
      <c r="J114">
        <f t="shared" si="19"/>
        <v>5773.3150222372715</v>
      </c>
      <c r="K114">
        <f t="shared" si="20"/>
        <v>-5425485.7678407868</v>
      </c>
      <c r="L114">
        <f t="shared" si="29"/>
        <v>882.30462334030108</v>
      </c>
      <c r="M114">
        <f>2*$Y$1*VLOOKUP(E113,Gearing!$B$3:$D$7,3)+B112</f>
        <v>892.0603762324323</v>
      </c>
      <c r="N114">
        <f>2*B113-B112+Misc!$B$6*$Y$1^2</f>
        <v>882.27121788901866</v>
      </c>
      <c r="O114">
        <f t="shared" si="21"/>
        <v>0</v>
      </c>
      <c r="P114">
        <f t="shared" si="22"/>
        <v>1</v>
      </c>
      <c r="Q114">
        <f t="shared" si="23"/>
        <v>0</v>
      </c>
      <c r="R114">
        <f t="shared" si="24"/>
        <v>0</v>
      </c>
      <c r="S114">
        <f t="shared" si="25"/>
        <v>0</v>
      </c>
      <c r="T114">
        <f>C114/Misc!$B$2*60/2/PI()</f>
        <v>2020.6117536346492</v>
      </c>
      <c r="U114">
        <f>C114/Misc!$B$2*60/2/PI()*VLOOKUP(E114,Gearing!$B$2:$G$7,6,FALSE)</f>
        <v>6310.6556032792796</v>
      </c>
      <c r="V114">
        <f ca="1">FORECAST(U114,OFFSET(Engine!$E$3:$E$26,MATCH(U114,Engine!$A$3:$A$26,1)-1,0,2),OFFSET(Engine!$A$3:$A$26,MATCH(U114,Engine!$A$3:$A$26,1)-1,0,2))</f>
        <v>589.99821066884533</v>
      </c>
    </row>
    <row r="115" spans="1:22" x14ac:dyDescent="0.25">
      <c r="A115">
        <f t="shared" si="17"/>
        <v>28</v>
      </c>
      <c r="B115">
        <f t="shared" si="28"/>
        <v>898.21272174145815</v>
      </c>
      <c r="C115">
        <f t="shared" si="26"/>
        <v>64.052640409757942</v>
      </c>
      <c r="D115">
        <f t="shared" si="27"/>
        <v>2.2929999999996653</v>
      </c>
      <c r="E115">
        <f>MIN(VLOOKUP(C114+0.01,Gearing!$A$2:$G$7,2,TRUE)+1,5)</f>
        <v>2</v>
      </c>
      <c r="F115">
        <f>Misc!$B$4*Misc!$B$5/Misc!$B$2*VLOOKUP(E115,Gearing!$B$2:$G$7,6,FALSE)</f>
        <v>5622.5909119589842</v>
      </c>
      <c r="G115">
        <f t="shared" si="15"/>
        <v>0.5581235097912306</v>
      </c>
      <c r="H115">
        <f t="shared" si="16"/>
        <v>143.28167593449791</v>
      </c>
      <c r="I115">
        <f t="shared" si="18"/>
        <v>0.29700000000000004</v>
      </c>
      <c r="J115">
        <f t="shared" si="19"/>
        <v>5763.9308965739228</v>
      </c>
      <c r="K115">
        <f t="shared" si="20"/>
        <v>-5518421.875193553</v>
      </c>
      <c r="L115">
        <f t="shared" si="29"/>
        <v>898.24527334051902</v>
      </c>
      <c r="M115">
        <f>2*$Y$1*VLOOKUP(E114,Gearing!$B$3:$D$7,3)+B113</f>
        <v>907.71525508487184</v>
      </c>
      <c r="N115">
        <f>2*B114-B113+Misc!$B$6*$Y$1^2</f>
        <v>898.21272174145815</v>
      </c>
      <c r="O115">
        <f t="shared" si="21"/>
        <v>0</v>
      </c>
      <c r="P115">
        <f t="shared" si="22"/>
        <v>1</v>
      </c>
      <c r="Q115">
        <f t="shared" si="23"/>
        <v>0</v>
      </c>
      <c r="R115">
        <f t="shared" si="24"/>
        <v>0</v>
      </c>
      <c r="S115">
        <f t="shared" si="25"/>
        <v>0</v>
      </c>
      <c r="T115">
        <f>C115/Misc!$B$2*60/2/PI()</f>
        <v>2038.8588678601325</v>
      </c>
      <c r="U115">
        <f>C115/Misc!$B$2*60/2/PI()*VLOOKUP(E115,Gearing!$B$2:$G$7,6,FALSE)</f>
        <v>6367.6439155681646</v>
      </c>
      <c r="V115">
        <f ca="1">FORECAST(U115,OFFSET(Engine!$E$3:$E$26,MATCH(U115,Engine!$A$3:$A$26,1)-1,0,2),OFFSET(Engine!$A$3:$A$26,MATCH(U115,Engine!$A$3:$A$26,1)-1,0,2))</f>
        <v>591.80232347376534</v>
      </c>
    </row>
    <row r="116" spans="1:22" x14ac:dyDescent="0.25">
      <c r="A116">
        <f t="shared" si="17"/>
        <v>28.25</v>
      </c>
      <c r="B116">
        <f t="shared" si="28"/>
        <v>914.29753809389763</v>
      </c>
      <c r="C116">
        <f t="shared" si="26"/>
        <v>64.625890409757858</v>
      </c>
      <c r="D116">
        <f t="shared" si="27"/>
        <v>2.2929999999996653</v>
      </c>
      <c r="E116">
        <f>MIN(VLOOKUP(C115+0.01,Gearing!$A$2:$G$7,2,TRUE)+1,5)</f>
        <v>2</v>
      </c>
      <c r="F116">
        <f>Misc!$B$4*Misc!$B$5/Misc!$B$2*VLOOKUP(E116,Gearing!$B$2:$G$7,6,FALSE)</f>
        <v>5622.5909119589842</v>
      </c>
      <c r="G116">
        <f t="shared" si="15"/>
        <v>0.56811815130506449</v>
      </c>
      <c r="H116">
        <f t="shared" si="16"/>
        <v>144.56399966391791</v>
      </c>
      <c r="I116">
        <f t="shared" si="18"/>
        <v>0.29700000000000004</v>
      </c>
      <c r="J116">
        <f t="shared" si="19"/>
        <v>5754.4616432855737</v>
      </c>
      <c r="K116">
        <f t="shared" si="20"/>
        <v>-5612034.4227175927</v>
      </c>
      <c r="L116">
        <f t="shared" si="29"/>
        <v>914.3292281494796</v>
      </c>
      <c r="M116">
        <f>2*$Y$1*VLOOKUP(E115,Gearing!$B$3:$D$7,3)+B114</f>
        <v>923.51344643731136</v>
      </c>
      <c r="N116">
        <f>2*B115-B114+Misc!$B$6*$Y$1^2</f>
        <v>914.29753809389763</v>
      </c>
      <c r="O116">
        <f t="shared" si="21"/>
        <v>0</v>
      </c>
      <c r="P116">
        <f t="shared" si="22"/>
        <v>1</v>
      </c>
      <c r="Q116">
        <f t="shared" si="23"/>
        <v>0</v>
      </c>
      <c r="R116">
        <f t="shared" si="24"/>
        <v>0</v>
      </c>
      <c r="S116">
        <f t="shared" si="25"/>
        <v>0</v>
      </c>
      <c r="T116">
        <f>C116/Misc!$B$2*60/2/PI()</f>
        <v>2057.1059820856153</v>
      </c>
      <c r="U116">
        <f>C116/Misc!$B$2*60/2/PI()*VLOOKUP(E116,Gearing!$B$2:$G$7,6,FALSE)</f>
        <v>6424.6322278570478</v>
      </c>
      <c r="V116">
        <f ca="1">FORECAST(U116,OFFSET(Engine!$E$3:$E$26,MATCH(U116,Engine!$A$3:$A$26,1)-1,0,2),OFFSET(Engine!$A$3:$A$26,MATCH(U116,Engine!$A$3:$A$26,1)-1,0,2))</f>
        <v>593.89379873035068</v>
      </c>
    </row>
    <row r="117" spans="1:22" x14ac:dyDescent="0.25">
      <c r="A117">
        <f t="shared" si="17"/>
        <v>28.5</v>
      </c>
      <c r="B117">
        <f t="shared" si="28"/>
        <v>930.52566694633708</v>
      </c>
      <c r="C117">
        <f t="shared" si="26"/>
        <v>65.199140409757774</v>
      </c>
      <c r="D117">
        <f t="shared" si="27"/>
        <v>2.2929999999996653</v>
      </c>
      <c r="E117">
        <f>MIN(VLOOKUP(C116+0.01,Gearing!$A$2:$G$7,2,TRUE)+1,5)</f>
        <v>2</v>
      </c>
      <c r="F117">
        <f>Misc!$B$4*Misc!$B$5/Misc!$B$2*VLOOKUP(E117,Gearing!$B$2:$G$7,6,FALSE)</f>
        <v>5622.5909119589842</v>
      </c>
      <c r="G117">
        <f t="shared" si="15"/>
        <v>0.5782018430778858</v>
      </c>
      <c r="H117">
        <f t="shared" si="16"/>
        <v>145.84632339333791</v>
      </c>
      <c r="I117">
        <f t="shared" si="18"/>
        <v>0.29700000000000004</v>
      </c>
      <c r="J117">
        <f t="shared" si="19"/>
        <v>5744.907262372225</v>
      </c>
      <c r="K117">
        <f t="shared" si="20"/>
        <v>-5706319.3392258212</v>
      </c>
      <c r="L117">
        <f t="shared" si="29"/>
        <v>930.55648776780117</v>
      </c>
      <c r="M117">
        <f>2*$Y$1*VLOOKUP(E116,Gearing!$B$3:$D$7,3)+B115</f>
        <v>939.45495028975085</v>
      </c>
      <c r="N117">
        <f>2*B116-B115+Misc!$B$6*$Y$1^2</f>
        <v>930.52566694633708</v>
      </c>
      <c r="O117">
        <f t="shared" si="21"/>
        <v>0</v>
      </c>
      <c r="P117">
        <f t="shared" si="22"/>
        <v>1</v>
      </c>
      <c r="Q117">
        <f t="shared" si="23"/>
        <v>0</v>
      </c>
      <c r="R117">
        <f t="shared" si="24"/>
        <v>0</v>
      </c>
      <c r="S117">
        <f t="shared" si="25"/>
        <v>0</v>
      </c>
      <c r="T117">
        <f>C117/Misc!$B$2*60/2/PI()</f>
        <v>2075.3530963110984</v>
      </c>
      <c r="U117">
        <f>C117/Misc!$B$2*60/2/PI()*VLOOKUP(E117,Gearing!$B$2:$G$7,6,FALSE)</f>
        <v>6481.6205401459329</v>
      </c>
      <c r="V117">
        <f ca="1">FORECAST(U117,OFFSET(Engine!$E$3:$E$26,MATCH(U117,Engine!$A$3:$A$26,1)-1,0,2),OFFSET(Engine!$A$3:$A$26,MATCH(U117,Engine!$A$3:$A$26,1)-1,0,2))</f>
        <v>596.36274385294155</v>
      </c>
    </row>
    <row r="118" spans="1:22" x14ac:dyDescent="0.25">
      <c r="A118">
        <f t="shared" si="17"/>
        <v>28.75</v>
      </c>
      <c r="B118">
        <f t="shared" si="28"/>
        <v>946.89710829877652</v>
      </c>
      <c r="C118">
        <f t="shared" si="26"/>
        <v>65.772390409757691</v>
      </c>
      <c r="D118">
        <f t="shared" si="27"/>
        <v>2.2929999999996653</v>
      </c>
      <c r="E118">
        <f>MIN(VLOOKUP(C117+0.01,Gearing!$A$2:$G$7,2,TRUE)+1,5)</f>
        <v>2</v>
      </c>
      <c r="F118">
        <f>Misc!$B$4*Misc!$B$5/Misc!$B$2*VLOOKUP(E118,Gearing!$B$2:$G$7,6,FALSE)</f>
        <v>5622.5909119589842</v>
      </c>
      <c r="G118">
        <f t="shared" si="15"/>
        <v>0.58837458510969476</v>
      </c>
      <c r="H118">
        <f t="shared" si="16"/>
        <v>147.12864712275791</v>
      </c>
      <c r="I118">
        <f t="shared" si="18"/>
        <v>0.29700000000000004</v>
      </c>
      <c r="J118">
        <f t="shared" si="19"/>
        <v>5735.2677538338758</v>
      </c>
      <c r="K118">
        <f t="shared" si="20"/>
        <v>-5801272.5169315953</v>
      </c>
      <c r="L118">
        <f t="shared" si="29"/>
        <v>946.92705219610389</v>
      </c>
      <c r="M118">
        <f>2*$Y$1*VLOOKUP(E117,Gearing!$B$3:$D$7,3)+B116</f>
        <v>955.53976664219033</v>
      </c>
      <c r="N118">
        <f>2*B117-B116+Misc!$B$6*$Y$1^2</f>
        <v>946.89710829877652</v>
      </c>
      <c r="O118">
        <f t="shared" si="21"/>
        <v>0</v>
      </c>
      <c r="P118">
        <f t="shared" si="22"/>
        <v>1</v>
      </c>
      <c r="Q118">
        <f t="shared" si="23"/>
        <v>0</v>
      </c>
      <c r="R118">
        <f t="shared" si="24"/>
        <v>0</v>
      </c>
      <c r="S118">
        <f t="shared" si="25"/>
        <v>0</v>
      </c>
      <c r="T118">
        <f>C118/Misc!$B$2*60/2/PI()</f>
        <v>2093.6002105365819</v>
      </c>
      <c r="U118">
        <f>C118/Misc!$B$2*60/2/PI()*VLOOKUP(E118,Gearing!$B$2:$G$7,6,FALSE)</f>
        <v>6538.6088524348188</v>
      </c>
      <c r="V118">
        <f ca="1">FORECAST(U118,OFFSET(Engine!$E$3:$E$26,MATCH(U118,Engine!$A$3:$A$26,1)-1,0,2),OFFSET(Engine!$A$3:$A$26,MATCH(U118,Engine!$A$3:$A$26,1)-1,0,2))</f>
        <v>598.84966305503065</v>
      </c>
    </row>
    <row r="119" spans="1:22" x14ac:dyDescent="0.25">
      <c r="A119">
        <f t="shared" si="17"/>
        <v>29</v>
      </c>
      <c r="B119">
        <f t="shared" si="28"/>
        <v>963.41186215121593</v>
      </c>
      <c r="C119">
        <f t="shared" si="26"/>
        <v>66.345640409757607</v>
      </c>
      <c r="D119">
        <f t="shared" si="27"/>
        <v>2.2929999999996653</v>
      </c>
      <c r="E119">
        <f>MIN(VLOOKUP(C118+0.01,Gearing!$A$2:$G$7,2,TRUE)+1,5)</f>
        <v>2</v>
      </c>
      <c r="F119">
        <f>Misc!$B$4*Misc!$B$5/Misc!$B$2*VLOOKUP(E119,Gearing!$B$2:$G$7,6,FALSE)</f>
        <v>5622.5909119589842</v>
      </c>
      <c r="G119">
        <f t="shared" si="15"/>
        <v>0.59863637740049114</v>
      </c>
      <c r="H119">
        <f t="shared" si="16"/>
        <v>148.41097085217791</v>
      </c>
      <c r="I119">
        <f t="shared" si="18"/>
        <v>0.29700000000000004</v>
      </c>
      <c r="J119">
        <f t="shared" si="19"/>
        <v>5725.543117670527</v>
      </c>
      <c r="K119">
        <f t="shared" si="20"/>
        <v>-5896889.8114487128</v>
      </c>
      <c r="L119">
        <f t="shared" si="29"/>
        <v>963.44092143501109</v>
      </c>
      <c r="M119">
        <f>2*$Y$1*VLOOKUP(E118,Gearing!$B$3:$D$7,3)+B117</f>
        <v>971.76789549462978</v>
      </c>
      <c r="N119">
        <f>2*B118-B117+Misc!$B$6*$Y$1^2</f>
        <v>963.41186215121593</v>
      </c>
      <c r="O119">
        <f t="shared" si="21"/>
        <v>0</v>
      </c>
      <c r="P119">
        <f t="shared" si="22"/>
        <v>1</v>
      </c>
      <c r="Q119">
        <f t="shared" si="23"/>
        <v>0</v>
      </c>
      <c r="R119">
        <f t="shared" si="24"/>
        <v>0</v>
      </c>
      <c r="S119">
        <f t="shared" si="25"/>
        <v>0</v>
      </c>
      <c r="T119">
        <f>C119/Misc!$B$2*60/2/PI()</f>
        <v>2111.847324762065</v>
      </c>
      <c r="U119">
        <f>C119/Misc!$B$2*60/2/PI()*VLOOKUP(E119,Gearing!$B$2:$G$7,6,FALSE)</f>
        <v>6595.5971647237029</v>
      </c>
      <c r="V119">
        <f ca="1">FORECAST(U119,OFFSET(Engine!$E$3:$E$26,MATCH(U119,Engine!$A$3:$A$26,1)-1,0,2),OFFSET(Engine!$A$3:$A$26,MATCH(U119,Engine!$A$3:$A$26,1)-1,0,2))</f>
        <v>601.3451386852887</v>
      </c>
    </row>
    <row r="120" spans="1:22" x14ac:dyDescent="0.25">
      <c r="A120">
        <f t="shared" si="17"/>
        <v>29.25</v>
      </c>
      <c r="B120">
        <f t="shared" si="28"/>
        <v>980.06992850365532</v>
      </c>
      <c r="C120">
        <f t="shared" si="26"/>
        <v>66.918890409757523</v>
      </c>
      <c r="D120">
        <f t="shared" si="27"/>
        <v>2.2929999999996653</v>
      </c>
      <c r="E120">
        <f>MIN(VLOOKUP(C119+0.01,Gearing!$A$2:$G$7,2,TRUE)+1,5)</f>
        <v>2</v>
      </c>
      <c r="F120">
        <f>Misc!$B$4*Misc!$B$5/Misc!$B$2*VLOOKUP(E120,Gearing!$B$2:$G$7,6,FALSE)</f>
        <v>5622.5909119589842</v>
      </c>
      <c r="G120">
        <f t="shared" si="15"/>
        <v>0.60898721995027494</v>
      </c>
      <c r="H120">
        <f t="shared" si="16"/>
        <v>149.69329458159791</v>
      </c>
      <c r="I120">
        <f t="shared" si="18"/>
        <v>0.29700000000000004</v>
      </c>
      <c r="J120">
        <f t="shared" si="19"/>
        <v>5715.7333538821777</v>
      </c>
      <c r="K120">
        <f t="shared" si="20"/>
        <v>-5993167.041791412</v>
      </c>
      <c r="L120">
        <f t="shared" si="29"/>
        <v>980.09809548514272</v>
      </c>
      <c r="M120">
        <f>2*$Y$1*VLOOKUP(E119,Gearing!$B$3:$D$7,3)+B118</f>
        <v>988.13933684706922</v>
      </c>
      <c r="N120">
        <f>2*B119-B118+Misc!$B$6*$Y$1^2</f>
        <v>980.06992850365532</v>
      </c>
      <c r="O120">
        <f t="shared" si="21"/>
        <v>0</v>
      </c>
      <c r="P120">
        <f t="shared" si="22"/>
        <v>1</v>
      </c>
      <c r="Q120">
        <f t="shared" si="23"/>
        <v>0</v>
      </c>
      <c r="R120">
        <f t="shared" si="24"/>
        <v>0</v>
      </c>
      <c r="S120">
        <f t="shared" si="25"/>
        <v>0</v>
      </c>
      <c r="T120">
        <f>C120/Misc!$B$2*60/2/PI()</f>
        <v>2130.0944389875481</v>
      </c>
      <c r="U120">
        <f>C120/Misc!$B$2*60/2/PI()*VLOOKUP(E120,Gearing!$B$2:$G$7,6,FALSE)</f>
        <v>6652.585477012587</v>
      </c>
      <c r="V120">
        <f ca="1">FORECAST(U120,OFFSET(Engine!$E$3:$E$26,MATCH(U120,Engine!$A$3:$A$26,1)-1,0,2),OFFSET(Engine!$A$3:$A$26,MATCH(U120,Engine!$A$3:$A$26,1)-1,0,2))</f>
        <v>603.03490705215052</v>
      </c>
    </row>
    <row r="121" spans="1:22" x14ac:dyDescent="0.25">
      <c r="A121">
        <f t="shared" si="17"/>
        <v>29.5</v>
      </c>
      <c r="B121">
        <f t="shared" si="28"/>
        <v>996.87130735609469</v>
      </c>
      <c r="C121">
        <f t="shared" si="26"/>
        <v>67.49214040975744</v>
      </c>
      <c r="D121">
        <f t="shared" si="27"/>
        <v>2.2929999999996653</v>
      </c>
      <c r="E121">
        <f>MIN(VLOOKUP(C120+0.01,Gearing!$A$2:$G$7,2,TRUE)+1,5)</f>
        <v>2</v>
      </c>
      <c r="F121">
        <f>Misc!$B$4*Misc!$B$5/Misc!$B$2*VLOOKUP(E121,Gearing!$B$2:$G$7,6,FALSE)</f>
        <v>5622.5909119589842</v>
      </c>
      <c r="G121">
        <f t="shared" si="15"/>
        <v>0.61942711275904638</v>
      </c>
      <c r="H121">
        <f t="shared" si="16"/>
        <v>150.97561831101791</v>
      </c>
      <c r="I121">
        <f t="shared" si="18"/>
        <v>0.29700000000000004</v>
      </c>
      <c r="J121">
        <f t="shared" si="19"/>
        <v>5705.8384624688288</v>
      </c>
      <c r="K121">
        <f t="shared" si="20"/>
        <v>-6090099.9903743751</v>
      </c>
      <c r="L121">
        <f t="shared" si="29"/>
        <v>996.89857434711905</v>
      </c>
      <c r="M121">
        <f>2*$Y$1*VLOOKUP(E120,Gearing!$B$3:$D$7,3)+B119</f>
        <v>1004.6540906995086</v>
      </c>
      <c r="N121">
        <f>2*B120-B119+Misc!$B$6*$Y$1^2</f>
        <v>996.87130735609469</v>
      </c>
      <c r="O121">
        <f t="shared" si="21"/>
        <v>0</v>
      </c>
      <c r="P121">
        <f t="shared" si="22"/>
        <v>1</v>
      </c>
      <c r="Q121">
        <f t="shared" si="23"/>
        <v>0</v>
      </c>
      <c r="R121">
        <f t="shared" si="24"/>
        <v>0</v>
      </c>
      <c r="S121">
        <f t="shared" si="25"/>
        <v>0</v>
      </c>
      <c r="T121">
        <f>C121/Misc!$B$2*60/2/PI()</f>
        <v>2148.3415532130311</v>
      </c>
      <c r="U121">
        <f>C121/Misc!$B$2*60/2/PI()*VLOOKUP(E121,Gearing!$B$2:$G$7,6,FALSE)</f>
        <v>6709.5737893014721</v>
      </c>
      <c r="V121">
        <f ca="1">FORECAST(U121,OFFSET(Engine!$E$3:$E$26,MATCH(U121,Engine!$A$3:$A$26,1)-1,0,2),OFFSET(Engine!$A$3:$A$26,MATCH(U121,Engine!$A$3:$A$26,1)-1,0,2))</f>
        <v>604.45916123756058</v>
      </c>
    </row>
    <row r="122" spans="1:22" x14ac:dyDescent="0.25">
      <c r="A122">
        <f t="shared" si="17"/>
        <v>29.75</v>
      </c>
      <c r="B122">
        <f t="shared" si="28"/>
        <v>1013.815998708534</v>
      </c>
      <c r="C122">
        <f t="shared" si="26"/>
        <v>68.065390409757811</v>
      </c>
      <c r="D122">
        <f t="shared" si="27"/>
        <v>2.2930000000033033</v>
      </c>
      <c r="E122">
        <f>MIN(VLOOKUP(C121+0.01,Gearing!$A$2:$G$7,2,TRUE)+1,5)</f>
        <v>2</v>
      </c>
      <c r="F122">
        <f>Misc!$B$4*Misc!$B$5/Misc!$B$2*VLOOKUP(E122,Gearing!$B$2:$G$7,6,FALSE)</f>
        <v>5622.5909119589842</v>
      </c>
      <c r="G122">
        <f t="shared" si="15"/>
        <v>0.62995605582680525</v>
      </c>
      <c r="H122">
        <f t="shared" si="16"/>
        <v>152.25794204043891</v>
      </c>
      <c r="I122">
        <f t="shared" si="18"/>
        <v>0.29700000000000004</v>
      </c>
      <c r="J122">
        <f t="shared" si="19"/>
        <v>5695.8584434304794</v>
      </c>
      <c r="K122">
        <f t="shared" si="20"/>
        <v>-6187684.4030127255</v>
      </c>
      <c r="L122">
        <f t="shared" si="29"/>
        <v>1013.8423580215615</v>
      </c>
      <c r="M122">
        <f>2*$Y$1*VLOOKUP(E121,Gearing!$B$3:$D$7,3)+B120</f>
        <v>1021.312157051948</v>
      </c>
      <c r="N122">
        <f>2*B121-B120+Misc!$B$6*$Y$1^2</f>
        <v>1013.815998708534</v>
      </c>
      <c r="O122">
        <f t="shared" si="21"/>
        <v>0</v>
      </c>
      <c r="P122">
        <f t="shared" si="22"/>
        <v>1</v>
      </c>
      <c r="Q122">
        <f t="shared" si="23"/>
        <v>0</v>
      </c>
      <c r="R122">
        <f t="shared" si="24"/>
        <v>0</v>
      </c>
      <c r="S122">
        <f t="shared" si="25"/>
        <v>0</v>
      </c>
      <c r="T122">
        <f>C122/Misc!$B$2*60/2/PI()</f>
        <v>2166.5886674385288</v>
      </c>
      <c r="U122">
        <f>C122/Misc!$B$2*60/2/PI()*VLOOKUP(E122,Gearing!$B$2:$G$7,6,FALSE)</f>
        <v>6766.5621015904017</v>
      </c>
      <c r="V122">
        <f ca="1">FORECAST(U122,OFFSET(Engine!$E$3:$E$26,MATCH(U122,Engine!$A$3:$A$26,1)-1,0,2),OFFSET(Engine!$A$3:$A$26,MATCH(U122,Engine!$A$3:$A$26,1)-1,0,2))</f>
        <v>604.90254335627583</v>
      </c>
    </row>
    <row r="123" spans="1:22" x14ac:dyDescent="0.25">
      <c r="A123">
        <f t="shared" si="17"/>
        <v>30</v>
      </c>
      <c r="B123">
        <f t="shared" si="28"/>
        <v>1030.9040025609736</v>
      </c>
      <c r="C123">
        <f t="shared" si="26"/>
        <v>68.638640409758182</v>
      </c>
      <c r="D123">
        <f t="shared" si="27"/>
        <v>2.2929999999996653</v>
      </c>
      <c r="E123">
        <f>MIN(VLOOKUP(C122+0.01,Gearing!$A$2:$G$7,2,TRUE)+1,5)</f>
        <v>2</v>
      </c>
      <c r="F123">
        <f>Misc!$B$4*Misc!$B$5/Misc!$B$2*VLOOKUP(E123,Gearing!$B$2:$G$7,6,FALSE)</f>
        <v>5622.5909119589842</v>
      </c>
      <c r="G123">
        <f t="shared" si="15"/>
        <v>0.64057404915355176</v>
      </c>
      <c r="H123">
        <f t="shared" si="16"/>
        <v>153.54026576985993</v>
      </c>
      <c r="I123">
        <f t="shared" si="18"/>
        <v>0.29700000000000004</v>
      </c>
      <c r="J123">
        <f t="shared" si="19"/>
        <v>5685.7932967671304</v>
      </c>
      <c r="K123">
        <f t="shared" si="20"/>
        <v>-6285915.9889220279</v>
      </c>
      <c r="L123">
        <f t="shared" si="29"/>
        <v>1030.9294465090888</v>
      </c>
      <c r="M123">
        <f>2*$Y$1*VLOOKUP(E122,Gearing!$B$3:$D$7,3)+B121</f>
        <v>1038.1135359043874</v>
      </c>
      <c r="N123">
        <f>2*B122-B121+Misc!$B$6*$Y$1^2</f>
        <v>1030.9040025609736</v>
      </c>
      <c r="O123">
        <f t="shared" si="21"/>
        <v>0</v>
      </c>
      <c r="P123">
        <f t="shared" si="22"/>
        <v>1</v>
      </c>
      <c r="Q123">
        <f t="shared" si="23"/>
        <v>0</v>
      </c>
      <c r="R123">
        <f t="shared" si="24"/>
        <v>0</v>
      </c>
      <c r="S123">
        <f t="shared" si="25"/>
        <v>0</v>
      </c>
      <c r="T123">
        <f>C123/Misc!$B$2*60/2/PI()</f>
        <v>2184.8357816640264</v>
      </c>
      <c r="U123">
        <f>C123/Misc!$B$2*60/2/PI()*VLOOKUP(E123,Gearing!$B$2:$G$7,6,FALSE)</f>
        <v>6823.5504138793312</v>
      </c>
      <c r="V123">
        <f ca="1">FORECAST(U123,OFFSET(Engine!$E$3:$E$26,MATCH(U123,Engine!$A$3:$A$26,1)-1,0,2),OFFSET(Engine!$A$3:$A$26,MATCH(U123,Engine!$A$3:$A$26,1)-1,0,2))</f>
        <v>604.85988605134958</v>
      </c>
    </row>
    <row r="124" spans="1:22" x14ac:dyDescent="0.25">
      <c r="A124">
        <f t="shared" si="17"/>
        <v>30.25</v>
      </c>
      <c r="B124">
        <f t="shared" si="28"/>
        <v>1048.1353189134131</v>
      </c>
      <c r="C124">
        <f t="shared" si="26"/>
        <v>69.211890409758325</v>
      </c>
      <c r="D124">
        <f t="shared" si="27"/>
        <v>2.2930000000014843</v>
      </c>
      <c r="E124">
        <f>MIN(VLOOKUP(C123+0.01,Gearing!$A$2:$G$7,2,TRUE)+1,5)</f>
        <v>2</v>
      </c>
      <c r="F124">
        <f>Misc!$B$4*Misc!$B$5/Misc!$B$2*VLOOKUP(E124,Gearing!$B$2:$G$7,6,FALSE)</f>
        <v>5622.5909119589842</v>
      </c>
      <c r="G124">
        <f t="shared" si="15"/>
        <v>0.65128109273928581</v>
      </c>
      <c r="H124">
        <f t="shared" si="16"/>
        <v>154.82258949928044</v>
      </c>
      <c r="I124">
        <f t="shared" si="18"/>
        <v>0.29700000000000004</v>
      </c>
      <c r="J124">
        <f t="shared" si="19"/>
        <v>5675.6430224787819</v>
      </c>
      <c r="K124">
        <f t="shared" si="20"/>
        <v>-6384790.420718289</v>
      </c>
      <c r="L124">
        <f t="shared" si="29"/>
        <v>1048.1598398103226</v>
      </c>
      <c r="M124">
        <f>2*$Y$1*VLOOKUP(E123,Gearing!$B$3:$D$7,3)+B122</f>
        <v>1055.0582272568267</v>
      </c>
      <c r="N124">
        <f>2*B123-B122+Misc!$B$6*$Y$1^2</f>
        <v>1048.1353189134131</v>
      </c>
      <c r="O124">
        <f t="shared" si="21"/>
        <v>0</v>
      </c>
      <c r="P124">
        <f t="shared" si="22"/>
        <v>1</v>
      </c>
      <c r="Q124">
        <f t="shared" si="23"/>
        <v>0</v>
      </c>
      <c r="R124">
        <f t="shared" si="24"/>
        <v>0</v>
      </c>
      <c r="S124">
        <f t="shared" si="25"/>
        <v>0</v>
      </c>
      <c r="T124">
        <f>C124/Misc!$B$2*60/2/PI()</f>
        <v>2203.0828958895167</v>
      </c>
      <c r="U124">
        <f>C124/Misc!$B$2*60/2/PI()*VLOOKUP(E124,Gearing!$B$2:$G$7,6,FALSE)</f>
        <v>6880.538726168239</v>
      </c>
      <c r="V124">
        <f ca="1">FORECAST(U124,OFFSET(Engine!$E$3:$E$26,MATCH(U124,Engine!$A$3:$A$26,1)-1,0,2),OFFSET(Engine!$A$3:$A$26,MATCH(U124,Engine!$A$3:$A$26,1)-1,0,2))</f>
        <v>604.12712890554349</v>
      </c>
    </row>
    <row r="125" spans="1:22" x14ac:dyDescent="0.25">
      <c r="A125">
        <f t="shared" si="17"/>
        <v>30.5</v>
      </c>
      <c r="B125">
        <f t="shared" si="28"/>
        <v>1065.5099477658528</v>
      </c>
      <c r="C125">
        <f t="shared" si="26"/>
        <v>69.785140409758696</v>
      </c>
      <c r="D125">
        <f t="shared" si="27"/>
        <v>2.2930000000014843</v>
      </c>
      <c r="E125">
        <f>MIN(VLOOKUP(C124+0.01,Gearing!$A$2:$G$7,2,TRUE)+1,5)</f>
        <v>2</v>
      </c>
      <c r="F125">
        <f>Misc!$B$4*Misc!$B$5/Misc!$B$2*VLOOKUP(E125,Gearing!$B$2:$G$7,6,FALSE)</f>
        <v>5622.5909119589842</v>
      </c>
      <c r="G125">
        <f t="shared" si="15"/>
        <v>0.66207718658400738</v>
      </c>
      <c r="H125">
        <f t="shared" si="16"/>
        <v>156.10491322870146</v>
      </c>
      <c r="I125">
        <f t="shared" si="18"/>
        <v>0.29700000000000004</v>
      </c>
      <c r="J125">
        <f t="shared" si="19"/>
        <v>5665.4076205654328</v>
      </c>
      <c r="K125">
        <f t="shared" si="20"/>
        <v>-6484303.3344179569</v>
      </c>
      <c r="L125">
        <f t="shared" si="29"/>
        <v>1065.5335379258831</v>
      </c>
      <c r="M125">
        <f>2*$Y$1*VLOOKUP(E124,Gearing!$B$3:$D$7,3)+B123</f>
        <v>1072.1462311092662</v>
      </c>
      <c r="N125">
        <f>2*B124-B123+Misc!$B$6*$Y$1^2</f>
        <v>1065.5099477658528</v>
      </c>
      <c r="O125">
        <f t="shared" si="21"/>
        <v>0</v>
      </c>
      <c r="P125">
        <f t="shared" si="22"/>
        <v>1</v>
      </c>
      <c r="Q125">
        <f t="shared" si="23"/>
        <v>0</v>
      </c>
      <c r="R125">
        <f t="shared" si="24"/>
        <v>0</v>
      </c>
      <c r="S125">
        <f t="shared" si="25"/>
        <v>0</v>
      </c>
      <c r="T125">
        <f>C125/Misc!$B$2*60/2/PI()</f>
        <v>2221.3300101150144</v>
      </c>
      <c r="U125">
        <f>C125/Misc!$B$2*60/2/PI()*VLOOKUP(E125,Gearing!$B$2:$G$7,6,FALSE)</f>
        <v>6937.5270384571686</v>
      </c>
      <c r="V125">
        <f ca="1">FORECAST(U125,OFFSET(Engine!$E$3:$E$26,MATCH(U125,Engine!$A$3:$A$26,1)-1,0,2),OFFSET(Engine!$A$3:$A$26,MATCH(U125,Engine!$A$3:$A$26,1)-1,0,2))</f>
        <v>602.84184334643817</v>
      </c>
    </row>
    <row r="126" spans="1:22" x14ac:dyDescent="0.25">
      <c r="A126">
        <f t="shared" si="17"/>
        <v>30.75</v>
      </c>
      <c r="B126">
        <f t="shared" si="28"/>
        <v>1083.0278891182925</v>
      </c>
      <c r="C126">
        <f t="shared" si="26"/>
        <v>70.358390409759068</v>
      </c>
      <c r="D126">
        <f t="shared" si="27"/>
        <v>2.2930000000014843</v>
      </c>
      <c r="E126">
        <f>MIN(VLOOKUP(C125+0.01,Gearing!$A$2:$G$7,2,TRUE)+1,5)</f>
        <v>2</v>
      </c>
      <c r="F126">
        <f>Misc!$B$4*Misc!$B$5/Misc!$B$2*VLOOKUP(E126,Gearing!$B$2:$G$7,6,FALSE)</f>
        <v>5622.5909119589842</v>
      </c>
      <c r="G126">
        <f t="shared" si="15"/>
        <v>0.67296233068771649</v>
      </c>
      <c r="H126">
        <f t="shared" si="16"/>
        <v>157.38723695812246</v>
      </c>
      <c r="I126">
        <f t="shared" si="18"/>
        <v>0.29700000000000004</v>
      </c>
      <c r="J126">
        <f t="shared" si="19"/>
        <v>5655.0870910270833</v>
      </c>
      <c r="K126">
        <f t="shared" si="20"/>
        <v>-6584450.3294379199</v>
      </c>
      <c r="L126">
        <f t="shared" si="29"/>
        <v>1083.0505408563902</v>
      </c>
      <c r="M126">
        <f>2*$Y$1*VLOOKUP(E125,Gearing!$B$3:$D$7,3)+B124</f>
        <v>1089.3775474617057</v>
      </c>
      <c r="N126">
        <f>2*B125-B124+Misc!$B$6*$Y$1^2</f>
        <v>1083.0278891182925</v>
      </c>
      <c r="O126">
        <f t="shared" si="21"/>
        <v>0</v>
      </c>
      <c r="P126">
        <f t="shared" si="22"/>
        <v>1</v>
      </c>
      <c r="Q126">
        <f t="shared" si="23"/>
        <v>0</v>
      </c>
      <c r="R126">
        <f t="shared" si="24"/>
        <v>0</v>
      </c>
      <c r="S126">
        <f t="shared" si="25"/>
        <v>0</v>
      </c>
      <c r="T126">
        <f>C126/Misc!$B$2*60/2/PI()</f>
        <v>2239.577124340512</v>
      </c>
      <c r="U126">
        <f>C126/Misc!$B$2*60/2/PI()*VLOOKUP(E126,Gearing!$B$2:$G$7,6,FALSE)</f>
        <v>6994.5153507460982</v>
      </c>
      <c r="V126">
        <f ca="1">FORECAST(U126,OFFSET(Engine!$E$3:$E$26,MATCH(U126,Engine!$A$3:$A$26,1)-1,0,2),OFFSET(Engine!$A$3:$A$26,MATCH(U126,Engine!$A$3:$A$26,1)-1,0,2))</f>
        <v>601.27002020821328</v>
      </c>
    </row>
    <row r="127" spans="1:22" x14ac:dyDescent="0.25">
      <c r="A127">
        <f t="shared" si="17"/>
        <v>31</v>
      </c>
      <c r="B127">
        <f t="shared" si="28"/>
        <v>1100.6891429707323</v>
      </c>
      <c r="C127">
        <f t="shared" si="26"/>
        <v>70.931640409759439</v>
      </c>
      <c r="D127">
        <f t="shared" si="27"/>
        <v>2.2930000000014843</v>
      </c>
      <c r="E127">
        <f>MIN(VLOOKUP(C126+0.01,Gearing!$A$2:$G$7,2,TRUE)+1,5)</f>
        <v>2</v>
      </c>
      <c r="F127">
        <f>Misc!$B$4*Misc!$B$5/Misc!$B$2*VLOOKUP(E127,Gearing!$B$2:$G$7,6,FALSE)</f>
        <v>5622.5909119589842</v>
      </c>
      <c r="G127">
        <f t="shared" si="15"/>
        <v>0.68393652505041325</v>
      </c>
      <c r="H127">
        <f t="shared" si="16"/>
        <v>158.66956068754348</v>
      </c>
      <c r="I127">
        <f t="shared" si="18"/>
        <v>0.29700000000000004</v>
      </c>
      <c r="J127">
        <f t="shared" si="19"/>
        <v>5644.6814338637341</v>
      </c>
      <c r="K127">
        <f t="shared" si="20"/>
        <v>-6685226.9685955122</v>
      </c>
      <c r="L127">
        <f t="shared" si="29"/>
        <v>1100.710848602464</v>
      </c>
      <c r="M127">
        <f>2*$Y$1*VLOOKUP(E126,Gearing!$B$3:$D$7,3)+B125</f>
        <v>1106.7521763141453</v>
      </c>
      <c r="N127">
        <f>2*B126-B125+Misc!$B$6*$Y$1^2</f>
        <v>1100.6891429707323</v>
      </c>
      <c r="O127">
        <f t="shared" si="21"/>
        <v>0</v>
      </c>
      <c r="P127">
        <f t="shared" si="22"/>
        <v>1</v>
      </c>
      <c r="Q127">
        <f t="shared" si="23"/>
        <v>0</v>
      </c>
      <c r="R127">
        <f t="shared" si="24"/>
        <v>0</v>
      </c>
      <c r="S127">
        <f t="shared" si="25"/>
        <v>0</v>
      </c>
      <c r="T127">
        <f>C127/Misc!$B$2*60/2/PI()</f>
        <v>2257.8242385660096</v>
      </c>
      <c r="U127">
        <f>C127/Misc!$B$2*60/2/PI()*VLOOKUP(E127,Gearing!$B$2:$G$7,6,FALSE)</f>
        <v>7051.5036630350287</v>
      </c>
      <c r="V127">
        <f ca="1">FORECAST(U127,OFFSET(Engine!$E$3:$E$26,MATCH(U127,Engine!$A$3:$A$26,1)-1,0,2),OFFSET(Engine!$A$3:$A$26,MATCH(U127,Engine!$A$3:$A$26,1)-1,0,2))</f>
        <v>599.44021203375985</v>
      </c>
    </row>
    <row r="128" spans="1:22" x14ac:dyDescent="0.25">
      <c r="A128">
        <f t="shared" si="17"/>
        <v>31.25</v>
      </c>
      <c r="B128">
        <f t="shared" si="28"/>
        <v>1118.4937093231722</v>
      </c>
      <c r="C128">
        <f t="shared" si="26"/>
        <v>71.50489040975981</v>
      </c>
      <c r="D128">
        <f t="shared" si="27"/>
        <v>2.2930000000014843</v>
      </c>
      <c r="E128">
        <f>MIN(VLOOKUP(C127+0.01,Gearing!$A$2:$G$7,2,TRUE)+1,5)</f>
        <v>2</v>
      </c>
      <c r="F128">
        <f>Misc!$B$4*Misc!$B$5/Misc!$B$2*VLOOKUP(E128,Gearing!$B$2:$G$7,6,FALSE)</f>
        <v>5622.5909119589842</v>
      </c>
      <c r="G128">
        <f t="shared" si="15"/>
        <v>0.69499976967209764</v>
      </c>
      <c r="H128">
        <f t="shared" si="16"/>
        <v>159.9518844169645</v>
      </c>
      <c r="I128">
        <f t="shared" si="18"/>
        <v>0.29700000000000004</v>
      </c>
      <c r="J128">
        <f t="shared" si="19"/>
        <v>5634.1906490753845</v>
      </c>
      <c r="K128">
        <f t="shared" si="20"/>
        <v>-6786628.7781085065</v>
      </c>
      <c r="L128">
        <f t="shared" si="29"/>
        <v>1118.5144611647263</v>
      </c>
      <c r="M128">
        <f>2*$Y$1*VLOOKUP(E127,Gearing!$B$3:$D$7,3)+B126</f>
        <v>1124.2701176665851</v>
      </c>
      <c r="N128">
        <f>2*B127-B126+Misc!$B$6*$Y$1^2</f>
        <v>1118.4937093231722</v>
      </c>
      <c r="O128">
        <f t="shared" si="21"/>
        <v>0</v>
      </c>
      <c r="P128">
        <f t="shared" si="22"/>
        <v>1</v>
      </c>
      <c r="Q128">
        <f t="shared" si="23"/>
        <v>0</v>
      </c>
      <c r="R128">
        <f t="shared" si="24"/>
        <v>0</v>
      </c>
      <c r="S128">
        <f t="shared" si="25"/>
        <v>0</v>
      </c>
      <c r="T128">
        <f>C128/Misc!$B$2*60/2/PI()</f>
        <v>2276.0713527915073</v>
      </c>
      <c r="U128">
        <f>C128/Misc!$B$2*60/2/PI()*VLOOKUP(E128,Gearing!$B$2:$G$7,6,FALSE)</f>
        <v>7108.4919753239583</v>
      </c>
      <c r="V128">
        <f ca="1">FORECAST(U128,OFFSET(Engine!$E$3:$E$26,MATCH(U128,Engine!$A$3:$A$26,1)-1,0,2),OFFSET(Engine!$A$3:$A$26,MATCH(U128,Engine!$A$3:$A$26,1)-1,0,2))</f>
        <v>597.52832296634733</v>
      </c>
    </row>
    <row r="129" spans="1:22" x14ac:dyDescent="0.25">
      <c r="A129">
        <f t="shared" si="17"/>
        <v>31.5</v>
      </c>
      <c r="B129">
        <f t="shared" si="28"/>
        <v>1136.4415881756122</v>
      </c>
      <c r="C129">
        <f t="shared" si="26"/>
        <v>72.078140409760181</v>
      </c>
      <c r="D129">
        <f t="shared" si="27"/>
        <v>2.2930000000014843</v>
      </c>
      <c r="E129">
        <f>MIN(VLOOKUP(C128+0.01,Gearing!$A$2:$G$7,2,TRUE)+1,5)</f>
        <v>2</v>
      </c>
      <c r="F129">
        <f>Misc!$B$4*Misc!$B$5/Misc!$B$2*VLOOKUP(E129,Gearing!$B$2:$G$7,6,FALSE)</f>
        <v>5622.5909119589842</v>
      </c>
      <c r="G129">
        <f t="shared" si="15"/>
        <v>0.70615206455276935</v>
      </c>
      <c r="H129">
        <f t="shared" si="16"/>
        <v>161.23420814638553</v>
      </c>
      <c r="I129">
        <f t="shared" si="18"/>
        <v>0.29700000000000004</v>
      </c>
      <c r="J129">
        <f t="shared" si="19"/>
        <v>5623.6147366620353</v>
      </c>
      <c r="K129">
        <f t="shared" si="20"/>
        <v>-6888651.2475951156</v>
      </c>
      <c r="L129">
        <f t="shared" si="29"/>
        <v>1136.4613785437955</v>
      </c>
      <c r="M129">
        <f>2*$Y$1*VLOOKUP(E128,Gearing!$B$3:$D$7,3)+B127</f>
        <v>1141.9313715190249</v>
      </c>
      <c r="N129">
        <f>2*B128-B127+Misc!$B$6*$Y$1^2</f>
        <v>1136.4415881756122</v>
      </c>
      <c r="O129">
        <f t="shared" si="21"/>
        <v>0</v>
      </c>
      <c r="P129">
        <f t="shared" si="22"/>
        <v>1</v>
      </c>
      <c r="Q129">
        <f t="shared" si="23"/>
        <v>0</v>
      </c>
      <c r="R129">
        <f t="shared" si="24"/>
        <v>0</v>
      </c>
      <c r="S129">
        <f t="shared" si="25"/>
        <v>0</v>
      </c>
      <c r="T129">
        <f>C129/Misc!$B$2*60/2/PI()</f>
        <v>2294.3184670170049</v>
      </c>
      <c r="U129">
        <f>C129/Misc!$B$2*60/2/PI()*VLOOKUP(E129,Gearing!$B$2:$G$7,6,FALSE)</f>
        <v>7165.4802876128879</v>
      </c>
      <c r="V129">
        <f ca="1">FORECAST(U129,OFFSET(Engine!$E$3:$E$26,MATCH(U129,Engine!$A$3:$A$26,1)-1,0,2),OFFSET(Engine!$A$3:$A$26,MATCH(U129,Engine!$A$3:$A$26,1)-1,0,2))</f>
        <v>595.30457650210928</v>
      </c>
    </row>
    <row r="130" spans="1:22" x14ac:dyDescent="0.25">
      <c r="A130">
        <f t="shared" si="17"/>
        <v>31.75</v>
      </c>
      <c r="B130">
        <f t="shared" si="28"/>
        <v>1154.5327795280523</v>
      </c>
      <c r="C130">
        <f t="shared" si="26"/>
        <v>72.651390409760552</v>
      </c>
      <c r="D130">
        <f t="shared" si="27"/>
        <v>2.2930000000014843</v>
      </c>
      <c r="E130">
        <f>MIN(VLOOKUP(C129+0.01,Gearing!$A$2:$G$7,2,TRUE)+1,5)</f>
        <v>2</v>
      </c>
      <c r="F130">
        <f>Misc!$B$4*Misc!$B$5/Misc!$B$2*VLOOKUP(E130,Gearing!$B$2:$G$7,6,FALSE)</f>
        <v>5622.5909119589842</v>
      </c>
      <c r="G130">
        <f t="shared" si="15"/>
        <v>0.71739340969242893</v>
      </c>
      <c r="H130">
        <f t="shared" si="16"/>
        <v>162.51653187580652</v>
      </c>
      <c r="I130">
        <f t="shared" si="18"/>
        <v>0.29700000000000004</v>
      </c>
      <c r="J130">
        <f t="shared" si="19"/>
        <v>5612.9536966236865</v>
      </c>
      <c r="K130">
        <f t="shared" si="20"/>
        <v>-6991289.8300739983</v>
      </c>
      <c r="L130">
        <f t="shared" si="29"/>
        <v>1154.5516007402905</v>
      </c>
      <c r="M130">
        <f>2*$Y$1*VLOOKUP(E129,Gearing!$B$3:$D$7,3)+B128</f>
        <v>1159.7359378714648</v>
      </c>
      <c r="N130">
        <f>2*B129-B128+Misc!$B$6*$Y$1^2</f>
        <v>1154.5327795280523</v>
      </c>
      <c r="O130">
        <f t="shared" si="21"/>
        <v>0</v>
      </c>
      <c r="P130">
        <f t="shared" si="22"/>
        <v>1</v>
      </c>
      <c r="Q130">
        <f t="shared" si="23"/>
        <v>0</v>
      </c>
      <c r="R130">
        <f t="shared" si="24"/>
        <v>0</v>
      </c>
      <c r="S130">
        <f t="shared" si="25"/>
        <v>0</v>
      </c>
      <c r="T130">
        <f>C130/Misc!$B$2*60/2/PI()</f>
        <v>2312.5655812425025</v>
      </c>
      <c r="U130">
        <f>C130/Misc!$B$2*60/2/PI()*VLOOKUP(E130,Gearing!$B$2:$G$7,6,FALSE)</f>
        <v>7222.4685999018175</v>
      </c>
      <c r="V130">
        <f ca="1">FORECAST(U130,OFFSET(Engine!$E$3:$E$26,MATCH(U130,Engine!$A$3:$A$26,1)-1,0,2),OFFSET(Engine!$A$3:$A$26,MATCH(U130,Engine!$A$3:$A$26,1)-1,0,2))</f>
        <v>592.77971475482173</v>
      </c>
    </row>
    <row r="131" spans="1:22" x14ac:dyDescent="0.25">
      <c r="A131">
        <f t="shared" si="17"/>
        <v>32</v>
      </c>
      <c r="B131">
        <f t="shared" si="28"/>
        <v>1172.7672833804925</v>
      </c>
      <c r="C131">
        <f t="shared" si="26"/>
        <v>73.224640409760923</v>
      </c>
      <c r="D131">
        <f t="shared" si="27"/>
        <v>2.2930000000014843</v>
      </c>
      <c r="E131">
        <f>MIN(VLOOKUP(C130+0.01,Gearing!$A$2:$G$7,2,TRUE)+1,5)</f>
        <v>2</v>
      </c>
      <c r="F131">
        <f>Misc!$B$4*Misc!$B$5/Misc!$B$2*VLOOKUP(E131,Gearing!$B$2:$G$7,6,FALSE)</f>
        <v>5622.5909119589842</v>
      </c>
      <c r="G131">
        <f t="shared" ref="G131:G194" si="30">CONVERT(B131,$B$1,$G$1)</f>
        <v>0.72872380509107582</v>
      </c>
      <c r="H131">
        <f t="shared" ref="H131:H194" si="31">CONVERT(C131,$C$1,$H$1)</f>
        <v>163.79885560522754</v>
      </c>
      <c r="I131">
        <f t="shared" si="18"/>
        <v>0.29700000000000004</v>
      </c>
      <c r="J131">
        <f t="shared" si="19"/>
        <v>5602.2075289603372</v>
      </c>
      <c r="K131">
        <f t="shared" si="20"/>
        <v>-7094539.9419642538</v>
      </c>
      <c r="L131">
        <f t="shared" si="29"/>
        <v>1172.7851277548327</v>
      </c>
      <c r="M131">
        <f>2*$Y$1*VLOOKUP(E130,Gearing!$B$3:$D$7,3)+B129</f>
        <v>1177.6838167239048</v>
      </c>
      <c r="N131">
        <f>2*B130-B129+Misc!$B$6*$Y$1^2</f>
        <v>1172.7672833804925</v>
      </c>
      <c r="O131">
        <f t="shared" si="21"/>
        <v>0</v>
      </c>
      <c r="P131">
        <f t="shared" si="22"/>
        <v>1</v>
      </c>
      <c r="Q131">
        <f t="shared" si="23"/>
        <v>0</v>
      </c>
      <c r="R131">
        <f t="shared" si="24"/>
        <v>0</v>
      </c>
      <c r="S131">
        <f t="shared" si="25"/>
        <v>0</v>
      </c>
      <c r="T131">
        <f>C131/Misc!$B$2*60/2/PI()</f>
        <v>2330.8126954680001</v>
      </c>
      <c r="U131">
        <f>C131/Misc!$B$2*60/2/PI()*VLOOKUP(E131,Gearing!$B$2:$G$7,6,FALSE)</f>
        <v>7279.456912190748</v>
      </c>
      <c r="V131">
        <f ca="1">FORECAST(U131,OFFSET(Engine!$E$3:$E$26,MATCH(U131,Engine!$A$3:$A$26,1)-1,0,2),OFFSET(Engine!$A$3:$A$26,MATCH(U131,Engine!$A$3:$A$26,1)-1,0,2))</f>
        <v>589.79223348465985</v>
      </c>
    </row>
    <row r="132" spans="1:22" x14ac:dyDescent="0.25">
      <c r="A132">
        <f t="shared" ref="A132:A195" si="32">A131+$Y$1</f>
        <v>32.25</v>
      </c>
      <c r="B132">
        <f t="shared" si="28"/>
        <v>1191.1450997329327</v>
      </c>
      <c r="C132">
        <f t="shared" si="26"/>
        <v>73.797890409761294</v>
      </c>
      <c r="D132">
        <f t="shared" si="27"/>
        <v>2.2930000000014843</v>
      </c>
      <c r="E132">
        <f>MIN(VLOOKUP(C131+0.01,Gearing!$A$2:$G$7,2,TRUE)+1,5)</f>
        <v>2</v>
      </c>
      <c r="F132">
        <f>Misc!$B$4*Misc!$B$5/Misc!$B$2*VLOOKUP(E132,Gearing!$B$2:$G$7,6,FALSE)</f>
        <v>5622.5909119589842</v>
      </c>
      <c r="G132">
        <f t="shared" si="30"/>
        <v>0.74014325074871057</v>
      </c>
      <c r="H132">
        <f t="shared" si="31"/>
        <v>165.08117933464857</v>
      </c>
      <c r="I132">
        <f t="shared" ref="I132:I195" si="33">$Y$3</f>
        <v>0.29700000000000004</v>
      </c>
      <c r="J132">
        <f t="shared" ref="J132:J195" si="34">(4*$Y$2-2*$Y$3*B131)</f>
        <v>5591.3762336719874</v>
      </c>
      <c r="K132">
        <f t="shared" ref="K132:K195" si="35">4*$Y$2*(B131-2*B132)+$Y$3*B131*B131-4*F132*$Y$1*$Y$1</f>
        <v>-7198396.9630854204</v>
      </c>
      <c r="L132">
        <f t="shared" si="29"/>
        <v>1191.1619595880422</v>
      </c>
      <c r="M132">
        <f>2*$Y$1*VLOOKUP(E131,Gearing!$B$3:$D$7,3)+B130</f>
        <v>1195.7750080763449</v>
      </c>
      <c r="N132">
        <f>2*B131-B130+Misc!$B$6*$Y$1^2</f>
        <v>1191.1450997329327</v>
      </c>
      <c r="O132">
        <f t="shared" ref="O132:O195" si="36">IF(AND(E132=1,G132&lt;=5),1,0)</f>
        <v>0</v>
      </c>
      <c r="P132">
        <f t="shared" ref="P132:P195" si="37">IF(AND(E132=2,G132&lt;=5),1,0)</f>
        <v>1</v>
      </c>
      <c r="Q132">
        <f t="shared" ref="Q132:Q195" si="38">IF(AND(E132=3,G132&lt;=5),1,0)</f>
        <v>0</v>
      </c>
      <c r="R132">
        <f t="shared" ref="R132:R195" si="39">IF(AND(E132=4,G132&lt;=5),1,0)</f>
        <v>0</v>
      </c>
      <c r="S132">
        <f t="shared" ref="S132:S195" si="40">IF(AND(E132=5,G132&lt;=5),1,0)</f>
        <v>0</v>
      </c>
      <c r="T132">
        <f>C132/Misc!$B$2*60/2/PI()</f>
        <v>2349.0598096934978</v>
      </c>
      <c r="U132">
        <f>C132/Misc!$B$2*60/2/PI()*VLOOKUP(E132,Gearing!$B$2:$G$7,6,FALSE)</f>
        <v>7336.4452244796776</v>
      </c>
      <c r="V132">
        <f ca="1">FORECAST(U132,OFFSET(Engine!$E$3:$E$26,MATCH(U132,Engine!$A$3:$A$26,1)-1,0,2),OFFSET(Engine!$A$3:$A$26,MATCH(U132,Engine!$A$3:$A$26,1)-1,0,2))</f>
        <v>586.33612873283903</v>
      </c>
    </row>
    <row r="133" spans="1:22" x14ac:dyDescent="0.25">
      <c r="A133">
        <f t="shared" si="32"/>
        <v>32.5</v>
      </c>
      <c r="B133">
        <f t="shared" si="28"/>
        <v>1209.6662285853731</v>
      </c>
      <c r="C133">
        <f t="shared" ref="C133:C196" si="41">(B134-B132)/2/$Y$1</f>
        <v>74.371140409761665</v>
      </c>
      <c r="D133">
        <f t="shared" ref="D133:D196" si="42">(B134-2*B133+B132)/$Y$1^2</f>
        <v>2.2930000000014843</v>
      </c>
      <c r="E133">
        <f>MIN(VLOOKUP(C132+0.01,Gearing!$A$2:$G$7,2,TRUE)+1,5)</f>
        <v>2</v>
      </c>
      <c r="F133">
        <f>Misc!$B$4*Misc!$B$5/Misc!$B$2*VLOOKUP(E133,Gearing!$B$2:$G$7,6,FALSE)</f>
        <v>5622.5909119589842</v>
      </c>
      <c r="G133">
        <f t="shared" si="30"/>
        <v>0.75165174666533263</v>
      </c>
      <c r="H133">
        <f t="shared" si="31"/>
        <v>166.36350306406959</v>
      </c>
      <c r="I133">
        <f t="shared" si="33"/>
        <v>0.29700000000000004</v>
      </c>
      <c r="J133">
        <f t="shared" si="34"/>
        <v>5580.459810758638</v>
      </c>
      <c r="K133">
        <f t="shared" si="35"/>
        <v>-7302856.2366574807</v>
      </c>
      <c r="L133">
        <f t="shared" si="29"/>
        <v>1209.6820962405361</v>
      </c>
      <c r="M133">
        <f>2*$Y$1*VLOOKUP(E132,Gearing!$B$3:$D$7,3)+B131</f>
        <v>1214.0095119287851</v>
      </c>
      <c r="N133">
        <f>2*B132-B131+Misc!$B$6*$Y$1^2</f>
        <v>1209.6662285853731</v>
      </c>
      <c r="O133">
        <f t="shared" si="36"/>
        <v>0</v>
      </c>
      <c r="P133">
        <f t="shared" si="37"/>
        <v>1</v>
      </c>
      <c r="Q133">
        <f t="shared" si="38"/>
        <v>0</v>
      </c>
      <c r="R133">
        <f t="shared" si="39"/>
        <v>0</v>
      </c>
      <c r="S133">
        <f t="shared" si="40"/>
        <v>0</v>
      </c>
      <c r="T133">
        <f>C133/Misc!$B$2*60/2/PI()</f>
        <v>2367.3069239189954</v>
      </c>
      <c r="U133">
        <f>C133/Misc!$B$2*60/2/PI()*VLOOKUP(E133,Gearing!$B$2:$G$7,6,FALSE)</f>
        <v>7393.4335367686072</v>
      </c>
      <c r="V133">
        <f ca="1">FORECAST(U133,OFFSET(Engine!$E$3:$E$26,MATCH(U133,Engine!$A$3:$A$26,1)-1,0,2),OFFSET(Engine!$A$3:$A$26,MATCH(U133,Engine!$A$3:$A$26,1)-1,0,2))</f>
        <v>582.61587487861516</v>
      </c>
    </row>
    <row r="134" spans="1:22" x14ac:dyDescent="0.25">
      <c r="A134">
        <f t="shared" si="32"/>
        <v>32.75</v>
      </c>
      <c r="B134">
        <f t="shared" ref="B134:B197" si="43">MIN(L134:N134)</f>
        <v>1228.3306699378136</v>
      </c>
      <c r="C134">
        <f t="shared" si="41"/>
        <v>74.944390409762036</v>
      </c>
      <c r="D134">
        <f t="shared" si="42"/>
        <v>2.2930000000014843</v>
      </c>
      <c r="E134">
        <f>MIN(VLOOKUP(C133+0.01,Gearing!$A$2:$G$7,2,TRUE)+1,5)</f>
        <v>2</v>
      </c>
      <c r="F134">
        <f>Misc!$B$4*Misc!$B$5/Misc!$B$2*VLOOKUP(E134,Gearing!$B$2:$G$7,6,FALSE)</f>
        <v>5622.5909119589842</v>
      </c>
      <c r="G134">
        <f t="shared" si="30"/>
        <v>0.76324929284094245</v>
      </c>
      <c r="H134">
        <f t="shared" si="31"/>
        <v>167.64582679349058</v>
      </c>
      <c r="I134">
        <f t="shared" si="33"/>
        <v>0.29700000000000004</v>
      </c>
      <c r="J134">
        <f t="shared" si="34"/>
        <v>5569.4582602202881</v>
      </c>
      <c r="K134">
        <f t="shared" si="35"/>
        <v>-7407913.0693008592</v>
      </c>
      <c r="L134">
        <f t="shared" ref="L134:L197" si="44">(-J133+SQRT(J133^2-4*I133*K133))/2/I133</f>
        <v>1228.3455377129374</v>
      </c>
      <c r="M134">
        <f>2*$Y$1*VLOOKUP(E133,Gearing!$B$3:$D$7,3)+B132</f>
        <v>1232.3873282812253</v>
      </c>
      <c r="N134">
        <f>2*B133-B132+Misc!$B$6*$Y$1^2</f>
        <v>1228.3306699378136</v>
      </c>
      <c r="O134">
        <f t="shared" si="36"/>
        <v>0</v>
      </c>
      <c r="P134">
        <f t="shared" si="37"/>
        <v>1</v>
      </c>
      <c r="Q134">
        <f t="shared" si="38"/>
        <v>0</v>
      </c>
      <c r="R134">
        <f t="shared" si="39"/>
        <v>0</v>
      </c>
      <c r="S134">
        <f t="shared" si="40"/>
        <v>0</v>
      </c>
      <c r="T134">
        <f>C134/Misc!$B$2*60/2/PI()</f>
        <v>2385.554038144493</v>
      </c>
      <c r="U134">
        <f>C134/Misc!$B$2*60/2/PI()*VLOOKUP(E134,Gearing!$B$2:$G$7,6,FALSE)</f>
        <v>7450.4218490575377</v>
      </c>
      <c r="V134">
        <f ca="1">FORECAST(U134,OFFSET(Engine!$E$3:$E$26,MATCH(U134,Engine!$A$3:$A$26,1)-1,0,2),OFFSET(Engine!$A$3:$A$26,MATCH(U134,Engine!$A$3:$A$26,1)-1,0,2))</f>
        <v>578.54939710393012</v>
      </c>
    </row>
    <row r="135" spans="1:22" x14ac:dyDescent="0.25">
      <c r="A135">
        <f t="shared" si="32"/>
        <v>33</v>
      </c>
      <c r="B135">
        <f t="shared" si="43"/>
        <v>1247.1384237902541</v>
      </c>
      <c r="C135">
        <f t="shared" si="41"/>
        <v>75.517640409762407</v>
      </c>
      <c r="D135">
        <f t="shared" si="42"/>
        <v>2.2930000000014843</v>
      </c>
      <c r="E135">
        <f>MIN(VLOOKUP(C134+0.01,Gearing!$A$2:$G$7,2,TRUE)+1,5)</f>
        <v>2</v>
      </c>
      <c r="F135">
        <f>Misc!$B$4*Misc!$B$5/Misc!$B$2*VLOOKUP(E135,Gearing!$B$2:$G$7,6,FALSE)</f>
        <v>5622.5909119589842</v>
      </c>
      <c r="G135">
        <f t="shared" si="30"/>
        <v>0.77493588927553969</v>
      </c>
      <c r="H135">
        <f t="shared" si="31"/>
        <v>168.92815052291161</v>
      </c>
      <c r="I135">
        <f t="shared" si="33"/>
        <v>0.29700000000000004</v>
      </c>
      <c r="J135">
        <f t="shared" si="34"/>
        <v>5558.3715820569387</v>
      </c>
      <c r="K135">
        <f t="shared" si="35"/>
        <v>-7513562.73103642</v>
      </c>
      <c r="L135">
        <f t="shared" si="44"/>
        <v>1247.1522840058619</v>
      </c>
      <c r="M135">
        <f>2*$Y$1*VLOOKUP(E134,Gearing!$B$3:$D$7,3)+B133</f>
        <v>1250.9084571336657</v>
      </c>
      <c r="N135">
        <f>2*B134-B133+Misc!$B$6*$Y$1^2</f>
        <v>1247.1384237902541</v>
      </c>
      <c r="O135">
        <f t="shared" si="36"/>
        <v>0</v>
      </c>
      <c r="P135">
        <f t="shared" si="37"/>
        <v>1</v>
      </c>
      <c r="Q135">
        <f t="shared" si="38"/>
        <v>0</v>
      </c>
      <c r="R135">
        <f t="shared" si="39"/>
        <v>0</v>
      </c>
      <c r="S135">
        <f t="shared" si="40"/>
        <v>0</v>
      </c>
      <c r="T135">
        <f>C135/Misc!$B$2*60/2/PI()</f>
        <v>2403.8011523699902</v>
      </c>
      <c r="U135">
        <f>C135/Misc!$B$2*60/2/PI()*VLOOKUP(E135,Gearing!$B$2:$G$7,6,FALSE)</f>
        <v>7507.4101613464654</v>
      </c>
      <c r="V135">
        <f ca="1">FORECAST(U135,OFFSET(Engine!$E$3:$E$26,MATCH(U135,Engine!$A$3:$A$26,1)-1,0,2),OFFSET(Engine!$A$3:$A$26,MATCH(U135,Engine!$A$3:$A$26,1)-1,0,2))</f>
        <v>574.78739502818814</v>
      </c>
    </row>
    <row r="136" spans="1:22" x14ac:dyDescent="0.25">
      <c r="A136">
        <f t="shared" si="32"/>
        <v>33.25</v>
      </c>
      <c r="B136">
        <f t="shared" si="43"/>
        <v>1266.0894901426948</v>
      </c>
      <c r="C136">
        <f t="shared" si="41"/>
        <v>76.090890409762778</v>
      </c>
      <c r="D136">
        <f t="shared" si="42"/>
        <v>2.2930000000014843</v>
      </c>
      <c r="E136">
        <f>MIN(VLOOKUP(C135+0.01,Gearing!$A$2:$G$7,2,TRUE)+1,5)</f>
        <v>2</v>
      </c>
      <c r="F136">
        <f>Misc!$B$4*Misc!$B$5/Misc!$B$2*VLOOKUP(E136,Gearing!$B$2:$G$7,6,FALSE)</f>
        <v>5622.5909119589842</v>
      </c>
      <c r="G136">
        <f t="shared" si="30"/>
        <v>0.78671153596912446</v>
      </c>
      <c r="H136">
        <f t="shared" si="31"/>
        <v>170.21047425233263</v>
      </c>
      <c r="I136">
        <f t="shared" si="33"/>
        <v>0.29700000000000004</v>
      </c>
      <c r="J136">
        <f t="shared" si="34"/>
        <v>5547.1997762685887</v>
      </c>
      <c r="K136">
        <f t="shared" si="35"/>
        <v>-7619800.4552854709</v>
      </c>
      <c r="L136">
        <f t="shared" si="44"/>
        <v>1266.1023351199328</v>
      </c>
      <c r="M136">
        <f>2*$Y$1*VLOOKUP(E135,Gearing!$B$3:$D$7,3)+B134</f>
        <v>1269.5728984861062</v>
      </c>
      <c r="N136">
        <f>2*B135-B134+Misc!$B$6*$Y$1^2</f>
        <v>1266.0894901426948</v>
      </c>
      <c r="O136">
        <f t="shared" si="36"/>
        <v>0</v>
      </c>
      <c r="P136">
        <f t="shared" si="37"/>
        <v>1</v>
      </c>
      <c r="Q136">
        <f t="shared" si="38"/>
        <v>0</v>
      </c>
      <c r="R136">
        <f t="shared" si="39"/>
        <v>0</v>
      </c>
      <c r="S136">
        <f t="shared" si="40"/>
        <v>0</v>
      </c>
      <c r="T136">
        <f>C136/Misc!$B$2*60/2/PI()</f>
        <v>2422.0482665954878</v>
      </c>
      <c r="U136">
        <f>C136/Misc!$B$2*60/2/PI()*VLOOKUP(E136,Gearing!$B$2:$G$7,6,FALSE)</f>
        <v>7564.3984736353959</v>
      </c>
      <c r="V136">
        <f ca="1">FORECAST(U136,OFFSET(Engine!$E$3:$E$26,MATCH(U136,Engine!$A$3:$A$26,1)-1,0,2),OFFSET(Engine!$A$3:$A$26,MATCH(U136,Engine!$A$3:$A$26,1)-1,0,2))</f>
        <v>573.36417702989934</v>
      </c>
    </row>
    <row r="137" spans="1:22" x14ac:dyDescent="0.25">
      <c r="A137">
        <f t="shared" si="32"/>
        <v>33.5</v>
      </c>
      <c r="B137">
        <f t="shared" si="43"/>
        <v>1285.1838689951355</v>
      </c>
      <c r="C137">
        <f t="shared" si="41"/>
        <v>76.664140409763149</v>
      </c>
      <c r="D137">
        <f t="shared" si="42"/>
        <v>2.2930000000014843</v>
      </c>
      <c r="E137">
        <f>MIN(VLOOKUP(C136+0.01,Gearing!$A$2:$G$7,2,TRUE)+1,5)</f>
        <v>2</v>
      </c>
      <c r="F137">
        <f>Misc!$B$4*Misc!$B$5/Misc!$B$2*VLOOKUP(E137,Gearing!$B$2:$G$7,6,FALSE)</f>
        <v>5622.5909119589842</v>
      </c>
      <c r="G137">
        <f t="shared" si="30"/>
        <v>0.79857623292169699</v>
      </c>
      <c r="H137">
        <f t="shared" si="31"/>
        <v>171.49279798175365</v>
      </c>
      <c r="I137">
        <f t="shared" si="33"/>
        <v>0.29700000000000004</v>
      </c>
      <c r="J137">
        <f t="shared" si="34"/>
        <v>5535.9428428552392</v>
      </c>
      <c r="K137">
        <f t="shared" si="35"/>
        <v>-7726621.4388697613</v>
      </c>
      <c r="L137">
        <f t="shared" si="44"/>
        <v>1285.1956910557653</v>
      </c>
      <c r="M137">
        <f>2*$Y$1*VLOOKUP(E136,Gearing!$B$3:$D$7,3)+B135</f>
        <v>1288.3806523385467</v>
      </c>
      <c r="N137">
        <f>2*B136-B135+Misc!$B$6*$Y$1^2</f>
        <v>1285.1838689951355</v>
      </c>
      <c r="O137">
        <f t="shared" si="36"/>
        <v>0</v>
      </c>
      <c r="P137">
        <f t="shared" si="37"/>
        <v>1</v>
      </c>
      <c r="Q137">
        <f t="shared" si="38"/>
        <v>0</v>
      </c>
      <c r="R137">
        <f t="shared" si="39"/>
        <v>0</v>
      </c>
      <c r="S137">
        <f t="shared" si="40"/>
        <v>0</v>
      </c>
      <c r="T137">
        <f>C137/Misc!$B$2*60/2/PI()</f>
        <v>2440.2953808209859</v>
      </c>
      <c r="U137">
        <f>C137/Misc!$B$2*60/2/PI()*VLOOKUP(E137,Gearing!$B$2:$G$7,6,FALSE)</f>
        <v>7621.3867859243273</v>
      </c>
      <c r="V137">
        <f ca="1">FORECAST(U137,OFFSET(Engine!$E$3:$E$26,MATCH(U137,Engine!$A$3:$A$26,1)-1,0,2),OFFSET(Engine!$A$3:$A$26,MATCH(U137,Engine!$A$3:$A$26,1)-1,0,2))</f>
        <v>571.94095903161053</v>
      </c>
    </row>
    <row r="138" spans="1:22" x14ac:dyDescent="0.25">
      <c r="A138">
        <f t="shared" si="32"/>
        <v>33.75</v>
      </c>
      <c r="B138">
        <f t="shared" si="43"/>
        <v>1304.4215603475764</v>
      </c>
      <c r="C138">
        <f t="shared" si="41"/>
        <v>77.23739040976352</v>
      </c>
      <c r="D138">
        <f t="shared" si="42"/>
        <v>2.2930000000014843</v>
      </c>
      <c r="E138">
        <f>MIN(VLOOKUP(C137+0.01,Gearing!$A$2:$G$7,2,TRUE)+1,5)</f>
        <v>2</v>
      </c>
      <c r="F138">
        <f>Misc!$B$4*Misc!$B$5/Misc!$B$2*VLOOKUP(E138,Gearing!$B$2:$G$7,6,FALSE)</f>
        <v>5622.5909119589842</v>
      </c>
      <c r="G138">
        <f t="shared" si="30"/>
        <v>0.81052998013325706</v>
      </c>
      <c r="H138">
        <f t="shared" si="31"/>
        <v>172.77512171117468</v>
      </c>
      <c r="I138">
        <f t="shared" si="33"/>
        <v>0.29700000000000004</v>
      </c>
      <c r="J138">
        <f t="shared" si="34"/>
        <v>5524.6007818168891</v>
      </c>
      <c r="K138">
        <f t="shared" si="35"/>
        <v>-7834020.8420114825</v>
      </c>
      <c r="L138">
        <f t="shared" si="44"/>
        <v>1304.4323518139829</v>
      </c>
      <c r="M138">
        <f>2*$Y$1*VLOOKUP(E137,Gearing!$B$3:$D$7,3)+B136</f>
        <v>1307.3317186909874</v>
      </c>
      <c r="N138">
        <f>2*B137-B136+Misc!$B$6*$Y$1^2</f>
        <v>1304.4215603475764</v>
      </c>
      <c r="O138">
        <f t="shared" si="36"/>
        <v>0</v>
      </c>
      <c r="P138">
        <f t="shared" si="37"/>
        <v>1</v>
      </c>
      <c r="Q138">
        <f t="shared" si="38"/>
        <v>0</v>
      </c>
      <c r="R138">
        <f t="shared" si="39"/>
        <v>0</v>
      </c>
      <c r="S138">
        <f t="shared" si="40"/>
        <v>0</v>
      </c>
      <c r="T138">
        <f>C138/Misc!$B$2*60/2/PI()</f>
        <v>2458.5424950464831</v>
      </c>
      <c r="U138">
        <f>C138/Misc!$B$2*60/2/PI()*VLOOKUP(E138,Gearing!$B$2:$G$7,6,FALSE)</f>
        <v>7678.3750982132551</v>
      </c>
      <c r="V138">
        <f ca="1">FORECAST(U138,OFFSET(Engine!$E$3:$E$26,MATCH(U138,Engine!$A$3:$A$26,1)-1,0,2),OFFSET(Engine!$A$3:$A$26,MATCH(U138,Engine!$A$3:$A$26,1)-1,0,2))</f>
        <v>570.51774103332184</v>
      </c>
    </row>
    <row r="139" spans="1:22" x14ac:dyDescent="0.25">
      <c r="A139">
        <f t="shared" si="32"/>
        <v>34</v>
      </c>
      <c r="B139">
        <f t="shared" si="43"/>
        <v>1323.8025642000173</v>
      </c>
      <c r="C139">
        <f t="shared" si="41"/>
        <v>77.810640409763892</v>
      </c>
      <c r="D139">
        <f t="shared" si="42"/>
        <v>2.2930000000014843</v>
      </c>
      <c r="E139">
        <f>MIN(VLOOKUP(C138+0.01,Gearing!$A$2:$G$7,2,TRUE)+1,5)</f>
        <v>2</v>
      </c>
      <c r="F139">
        <f>Misc!$B$4*Misc!$B$5/Misc!$B$2*VLOOKUP(E139,Gearing!$B$2:$G$7,6,FALSE)</f>
        <v>5622.5909119589842</v>
      </c>
      <c r="G139">
        <f t="shared" si="30"/>
        <v>0.82257277760380465</v>
      </c>
      <c r="H139">
        <f t="shared" si="31"/>
        <v>174.05744544059567</v>
      </c>
      <c r="I139">
        <f t="shared" si="33"/>
        <v>0.29700000000000004</v>
      </c>
      <c r="J139">
        <f t="shared" si="34"/>
        <v>5513.1735931535395</v>
      </c>
      <c r="K139">
        <f t="shared" si="35"/>
        <v>-7941993.7883332632</v>
      </c>
      <c r="L139">
        <f t="shared" si="44"/>
        <v>1323.8123173952038</v>
      </c>
      <c r="M139">
        <f>2*$Y$1*VLOOKUP(E138,Gearing!$B$3:$D$7,3)+B137</f>
        <v>1326.4260975434281</v>
      </c>
      <c r="N139">
        <f>2*B138-B137+Misc!$B$6*$Y$1^2</f>
        <v>1323.8025642000173</v>
      </c>
      <c r="O139">
        <f t="shared" si="36"/>
        <v>0</v>
      </c>
      <c r="P139">
        <f t="shared" si="37"/>
        <v>1</v>
      </c>
      <c r="Q139">
        <f t="shared" si="38"/>
        <v>0</v>
      </c>
      <c r="R139">
        <f t="shared" si="39"/>
        <v>0</v>
      </c>
      <c r="S139">
        <f t="shared" si="40"/>
        <v>0</v>
      </c>
      <c r="T139">
        <f>C139/Misc!$B$2*60/2/PI()</f>
        <v>2476.7896092719811</v>
      </c>
      <c r="U139">
        <f>C139/Misc!$B$2*60/2/PI()*VLOOKUP(E139,Gearing!$B$2:$G$7,6,FALSE)</f>
        <v>7735.3634105021865</v>
      </c>
      <c r="V139">
        <f ca="1">FORECAST(U139,OFFSET(Engine!$E$3:$E$26,MATCH(U139,Engine!$A$3:$A$26,1)-1,0,2),OFFSET(Engine!$A$3:$A$26,MATCH(U139,Engine!$A$3:$A$26,1)-1,0,2))</f>
        <v>569.09452303503303</v>
      </c>
    </row>
    <row r="140" spans="1:22" x14ac:dyDescent="0.25">
      <c r="A140">
        <f t="shared" si="32"/>
        <v>34.25</v>
      </c>
      <c r="B140">
        <f t="shared" si="43"/>
        <v>1343.3268805524583</v>
      </c>
      <c r="C140">
        <f t="shared" si="41"/>
        <v>78.383890409764263</v>
      </c>
      <c r="D140">
        <f t="shared" si="42"/>
        <v>2.2930000000014843</v>
      </c>
      <c r="E140">
        <f>MIN(VLOOKUP(C139+0.01,Gearing!$A$2:$G$7,2,TRUE)+1,5)</f>
        <v>2</v>
      </c>
      <c r="F140">
        <f>Misc!$B$4*Misc!$B$5/Misc!$B$2*VLOOKUP(E140,Gearing!$B$2:$G$7,6,FALSE)</f>
        <v>5622.5909119589842</v>
      </c>
      <c r="G140">
        <f t="shared" si="30"/>
        <v>0.83470462533333978</v>
      </c>
      <c r="H140">
        <f t="shared" si="31"/>
        <v>175.33976917001669</v>
      </c>
      <c r="I140">
        <f t="shared" si="33"/>
        <v>0.29700000000000004</v>
      </c>
      <c r="J140">
        <f t="shared" si="34"/>
        <v>5501.6612768651894</v>
      </c>
      <c r="K140">
        <f t="shared" si="35"/>
        <v>-8050535.3648581812</v>
      </c>
      <c r="L140">
        <f t="shared" si="44"/>
        <v>1343.3355878000439</v>
      </c>
      <c r="M140">
        <f>2*$Y$1*VLOOKUP(E139,Gearing!$B$3:$D$7,3)+B138</f>
        <v>1345.6637888958689</v>
      </c>
      <c r="N140">
        <f>2*B139-B138+Misc!$B$6*$Y$1^2</f>
        <v>1343.3268805524583</v>
      </c>
      <c r="O140">
        <f t="shared" si="36"/>
        <v>0</v>
      </c>
      <c r="P140">
        <f t="shared" si="37"/>
        <v>1</v>
      </c>
      <c r="Q140">
        <f t="shared" si="38"/>
        <v>0</v>
      </c>
      <c r="R140">
        <f t="shared" si="39"/>
        <v>0</v>
      </c>
      <c r="S140">
        <f t="shared" si="40"/>
        <v>0</v>
      </c>
      <c r="T140">
        <f>C140/Misc!$B$2*60/2/PI()</f>
        <v>2495.0367234974788</v>
      </c>
      <c r="U140">
        <f>C140/Misc!$B$2*60/2/PI()*VLOOKUP(E140,Gearing!$B$2:$G$7,6,FALSE)</f>
        <v>7792.351722791117</v>
      </c>
      <c r="V140">
        <f ca="1">FORECAST(U140,OFFSET(Engine!$E$3:$E$26,MATCH(U140,Engine!$A$3:$A$26,1)-1,0,2),OFFSET(Engine!$A$3:$A$26,MATCH(U140,Engine!$A$3:$A$26,1)-1,0,2))</f>
        <v>567.67130503674423</v>
      </c>
    </row>
    <row r="141" spans="1:22" x14ac:dyDescent="0.25">
      <c r="A141">
        <f t="shared" si="32"/>
        <v>34.5</v>
      </c>
      <c r="B141">
        <f t="shared" si="43"/>
        <v>1362.9945094048994</v>
      </c>
      <c r="C141">
        <f t="shared" si="41"/>
        <v>78.957140409764634</v>
      </c>
      <c r="D141">
        <f t="shared" si="42"/>
        <v>2.2930000000014843</v>
      </c>
      <c r="E141">
        <f>MIN(VLOOKUP(C140+0.01,Gearing!$A$2:$G$7,2,TRUE)+1,5)</f>
        <v>2</v>
      </c>
      <c r="F141">
        <f>Misc!$B$4*Misc!$B$5/Misc!$B$2*VLOOKUP(E141,Gearing!$B$2:$G$7,6,FALSE)</f>
        <v>5622.5909119589842</v>
      </c>
      <c r="G141">
        <f t="shared" si="30"/>
        <v>0.84692552332186244</v>
      </c>
      <c r="H141">
        <f t="shared" si="31"/>
        <v>176.62209289943772</v>
      </c>
      <c r="I141">
        <f t="shared" si="33"/>
        <v>0.29700000000000004</v>
      </c>
      <c r="J141">
        <f t="shared" si="34"/>
        <v>5490.0638329518397</v>
      </c>
      <c r="K141">
        <f t="shared" si="35"/>
        <v>-8159640.6220097505</v>
      </c>
      <c r="L141">
        <f t="shared" si="44"/>
        <v>1363.0021630291246</v>
      </c>
      <c r="M141">
        <f>2*$Y$1*VLOOKUP(E140,Gearing!$B$3:$D$7,3)+B139</f>
        <v>1365.0447927483099</v>
      </c>
      <c r="N141">
        <f>2*B140-B139+Misc!$B$6*$Y$1^2</f>
        <v>1362.9945094048994</v>
      </c>
      <c r="O141">
        <f t="shared" si="36"/>
        <v>0</v>
      </c>
      <c r="P141">
        <f t="shared" si="37"/>
        <v>1</v>
      </c>
      <c r="Q141">
        <f t="shared" si="38"/>
        <v>0</v>
      </c>
      <c r="R141">
        <f t="shared" si="39"/>
        <v>0</v>
      </c>
      <c r="S141">
        <f t="shared" si="40"/>
        <v>0</v>
      </c>
      <c r="T141">
        <f>C141/Misc!$B$2*60/2/PI()</f>
        <v>2513.2838377229759</v>
      </c>
      <c r="U141">
        <f>C141/Misc!$B$2*60/2/PI()*VLOOKUP(E141,Gearing!$B$2:$G$7,6,FALSE)</f>
        <v>7849.3400350800448</v>
      </c>
      <c r="V141">
        <f ca="1">FORECAST(U141,OFFSET(Engine!$E$3:$E$26,MATCH(U141,Engine!$A$3:$A$26,1)-1,0,2),OFFSET(Engine!$A$3:$A$26,MATCH(U141,Engine!$A$3:$A$26,1)-1,0,2))</f>
        <v>566.24808703845554</v>
      </c>
    </row>
    <row r="142" spans="1:22" x14ac:dyDescent="0.25">
      <c r="A142">
        <f t="shared" si="32"/>
        <v>34.75</v>
      </c>
      <c r="B142">
        <f t="shared" si="43"/>
        <v>1382.8054507573406</v>
      </c>
      <c r="C142">
        <f t="shared" si="41"/>
        <v>79.530390409765005</v>
      </c>
      <c r="D142">
        <f t="shared" si="42"/>
        <v>2.2930000000014843</v>
      </c>
      <c r="E142">
        <f>MIN(VLOOKUP(C141+0.01,Gearing!$A$2:$G$7,2,TRUE)+1,5)</f>
        <v>2</v>
      </c>
      <c r="F142">
        <f>Misc!$B$4*Misc!$B$5/Misc!$B$2*VLOOKUP(E142,Gearing!$B$2:$G$7,6,FALSE)</f>
        <v>5622.5909119589842</v>
      </c>
      <c r="G142">
        <f t="shared" si="30"/>
        <v>0.85923547156937274</v>
      </c>
      <c r="H142">
        <f t="shared" si="31"/>
        <v>177.90441662885874</v>
      </c>
      <c r="I142">
        <f t="shared" si="33"/>
        <v>0.29700000000000004</v>
      </c>
      <c r="J142">
        <f t="shared" si="34"/>
        <v>5478.3812614134895</v>
      </c>
      <c r="K142">
        <f t="shared" si="35"/>
        <v>-8269304.5736119309</v>
      </c>
      <c r="L142">
        <f t="shared" si="44"/>
        <v>1382.8120430830645</v>
      </c>
      <c r="M142">
        <f>2*$Y$1*VLOOKUP(E141,Gearing!$B$3:$D$7,3)+B140</f>
        <v>1384.5691091007509</v>
      </c>
      <c r="N142">
        <f>2*B141-B140+Misc!$B$6*$Y$1^2</f>
        <v>1382.8054507573406</v>
      </c>
      <c r="O142">
        <f t="shared" si="36"/>
        <v>0</v>
      </c>
      <c r="P142">
        <f t="shared" si="37"/>
        <v>1</v>
      </c>
      <c r="Q142">
        <f t="shared" si="38"/>
        <v>0</v>
      </c>
      <c r="R142">
        <f t="shared" si="39"/>
        <v>0</v>
      </c>
      <c r="S142">
        <f t="shared" si="40"/>
        <v>0</v>
      </c>
      <c r="T142">
        <f>C142/Misc!$B$2*60/2/PI()</f>
        <v>2531.530951948474</v>
      </c>
      <c r="U142">
        <f>C142/Misc!$B$2*60/2/PI()*VLOOKUP(E142,Gearing!$B$2:$G$7,6,FALSE)</f>
        <v>7906.3283473689762</v>
      </c>
      <c r="V142">
        <f ca="1">FORECAST(U142,OFFSET(Engine!$E$3:$E$26,MATCH(U142,Engine!$A$3:$A$26,1)-1,0,2),OFFSET(Engine!$A$3:$A$26,MATCH(U142,Engine!$A$3:$A$26,1)-1,0,2))</f>
        <v>564.82486904016673</v>
      </c>
    </row>
    <row r="143" spans="1:22" x14ac:dyDescent="0.25">
      <c r="A143">
        <f t="shared" si="32"/>
        <v>35</v>
      </c>
      <c r="B143">
        <f t="shared" si="43"/>
        <v>1402.7597046097819</v>
      </c>
      <c r="C143">
        <f t="shared" si="41"/>
        <v>80.103640409765376</v>
      </c>
      <c r="D143">
        <f t="shared" si="42"/>
        <v>2.2930000000014843</v>
      </c>
      <c r="E143">
        <f>MIN(VLOOKUP(C142+0.01,Gearing!$A$2:$G$7,2,TRUE)+1,5)</f>
        <v>2</v>
      </c>
      <c r="F143">
        <f>Misc!$B$4*Misc!$B$5/Misc!$B$2*VLOOKUP(E143,Gearing!$B$2:$G$7,6,FALSE)</f>
        <v>5622.5909119589842</v>
      </c>
      <c r="G143">
        <f t="shared" si="30"/>
        <v>0.87163447007587058</v>
      </c>
      <c r="H143">
        <f t="shared" si="31"/>
        <v>179.18674035827974</v>
      </c>
      <c r="I143">
        <f t="shared" si="33"/>
        <v>0.29700000000000004</v>
      </c>
      <c r="J143">
        <f t="shared" si="34"/>
        <v>5466.6135622501397</v>
      </c>
      <c r="K143">
        <f t="shared" si="35"/>
        <v>-8379522.1968891192</v>
      </c>
      <c r="L143">
        <f t="shared" si="44"/>
        <v>1402.7652279624808</v>
      </c>
      <c r="M143">
        <f>2*$Y$1*VLOOKUP(E142,Gearing!$B$3:$D$7,3)+B141</f>
        <v>1404.236737953192</v>
      </c>
      <c r="N143">
        <f>2*B142-B141+Misc!$B$6*$Y$1^2</f>
        <v>1402.7597046097819</v>
      </c>
      <c r="O143">
        <f t="shared" si="36"/>
        <v>0</v>
      </c>
      <c r="P143">
        <f t="shared" si="37"/>
        <v>1</v>
      </c>
      <c r="Q143">
        <f t="shared" si="38"/>
        <v>0</v>
      </c>
      <c r="R143">
        <f t="shared" si="39"/>
        <v>0</v>
      </c>
      <c r="S143">
        <f t="shared" si="40"/>
        <v>0</v>
      </c>
      <c r="T143">
        <f>C143/Misc!$B$2*60/2/PI()</f>
        <v>2549.7780661739716</v>
      </c>
      <c r="U143">
        <f>C143/Misc!$B$2*60/2/PI()*VLOOKUP(E143,Gearing!$B$2:$G$7,6,FALSE)</f>
        <v>7963.3166596579067</v>
      </c>
      <c r="V143">
        <f ca="1">FORECAST(U143,OFFSET(Engine!$E$3:$E$26,MATCH(U143,Engine!$A$3:$A$26,1)-1,0,2),OFFSET(Engine!$A$3:$A$26,MATCH(U143,Engine!$A$3:$A$26,1)-1,0,2))</f>
        <v>563.40165104187793</v>
      </c>
    </row>
    <row r="144" spans="1:22" x14ac:dyDescent="0.25">
      <c r="A144">
        <f t="shared" si="32"/>
        <v>35.25</v>
      </c>
      <c r="B144">
        <f t="shared" si="43"/>
        <v>1422.8572709622233</v>
      </c>
      <c r="C144">
        <f t="shared" si="41"/>
        <v>80.676890409765747</v>
      </c>
      <c r="D144">
        <f t="shared" si="42"/>
        <v>2.2930000000014843</v>
      </c>
      <c r="E144">
        <f>MIN(VLOOKUP(C143+0.01,Gearing!$A$2:$G$7,2,TRUE)+1,5)</f>
        <v>2</v>
      </c>
      <c r="F144">
        <f>Misc!$B$4*Misc!$B$5/Misc!$B$2*VLOOKUP(E144,Gearing!$B$2:$G$7,6,FALSE)</f>
        <v>5622.5909119589842</v>
      </c>
      <c r="G144">
        <f t="shared" si="30"/>
        <v>0.88412251884135595</v>
      </c>
      <c r="H144">
        <f t="shared" si="31"/>
        <v>180.46906408770076</v>
      </c>
      <c r="I144">
        <f t="shared" si="33"/>
        <v>0.29700000000000004</v>
      </c>
      <c r="J144">
        <f t="shared" si="34"/>
        <v>5454.7607354617894</v>
      </c>
      <c r="K144">
        <f t="shared" si="35"/>
        <v>-8490288.4324661549</v>
      </c>
      <c r="L144">
        <f t="shared" si="44"/>
        <v>1422.8617176679968</v>
      </c>
      <c r="M144">
        <f>2*$Y$1*VLOOKUP(E143,Gearing!$B$3:$D$7,3)+B142</f>
        <v>1424.0476793056332</v>
      </c>
      <c r="N144">
        <f>2*B143-B142+Misc!$B$6*$Y$1^2</f>
        <v>1422.8572709622233</v>
      </c>
      <c r="O144">
        <f t="shared" si="36"/>
        <v>0</v>
      </c>
      <c r="P144">
        <f t="shared" si="37"/>
        <v>1</v>
      </c>
      <c r="Q144">
        <f t="shared" si="38"/>
        <v>0</v>
      </c>
      <c r="R144">
        <f t="shared" si="39"/>
        <v>0</v>
      </c>
      <c r="S144">
        <f t="shared" si="40"/>
        <v>0</v>
      </c>
      <c r="T144">
        <f>C144/Misc!$B$2*60/2/PI()</f>
        <v>2568.0251803994688</v>
      </c>
      <c r="U144">
        <f>C144/Misc!$B$2*60/2/PI()*VLOOKUP(E144,Gearing!$B$2:$G$7,6,FALSE)</f>
        <v>8020.3049719468345</v>
      </c>
      <c r="V144">
        <f ca="1">FORECAST(U144,OFFSET(Engine!$E$3:$E$26,MATCH(U144,Engine!$A$3:$A$26,1)-1,0,2),OFFSET(Engine!$A$3:$A$26,MATCH(U144,Engine!$A$3:$A$26,1)-1,0,2))</f>
        <v>561.97843304358923</v>
      </c>
    </row>
    <row r="145" spans="1:22" x14ac:dyDescent="0.25">
      <c r="A145">
        <f t="shared" si="32"/>
        <v>35.5</v>
      </c>
      <c r="B145">
        <f t="shared" si="43"/>
        <v>1443.0981498146648</v>
      </c>
      <c r="C145">
        <f t="shared" si="41"/>
        <v>81.250140409766118</v>
      </c>
      <c r="D145">
        <f t="shared" si="42"/>
        <v>2.2930000000014843</v>
      </c>
      <c r="E145">
        <f>MIN(VLOOKUP(C144+0.01,Gearing!$A$2:$G$7,2,TRUE)+1,5)</f>
        <v>2</v>
      </c>
      <c r="F145">
        <f>Misc!$B$4*Misc!$B$5/Misc!$B$2*VLOOKUP(E145,Gearing!$B$2:$G$7,6,FALSE)</f>
        <v>5622.5909119589842</v>
      </c>
      <c r="G145">
        <f t="shared" si="30"/>
        <v>0.89669961786582908</v>
      </c>
      <c r="H145">
        <f t="shared" si="31"/>
        <v>181.75138781712178</v>
      </c>
      <c r="I145">
        <f t="shared" si="33"/>
        <v>0.29700000000000004</v>
      </c>
      <c r="J145">
        <f t="shared" si="34"/>
        <v>5442.8227810484395</v>
      </c>
      <c r="K145">
        <f t="shared" si="35"/>
        <v>-8601598.1843683254</v>
      </c>
      <c r="L145">
        <f t="shared" si="44"/>
        <v>1443.1015122002259</v>
      </c>
      <c r="M145">
        <f>2*$Y$1*VLOOKUP(E144,Gearing!$B$3:$D$7,3)+B143</f>
        <v>1444.0019331580745</v>
      </c>
      <c r="N145">
        <f>2*B144-B143+Misc!$B$6*$Y$1^2</f>
        <v>1443.0981498146648</v>
      </c>
      <c r="O145">
        <f t="shared" si="36"/>
        <v>0</v>
      </c>
      <c r="P145">
        <f t="shared" si="37"/>
        <v>1</v>
      </c>
      <c r="Q145">
        <f t="shared" si="38"/>
        <v>0</v>
      </c>
      <c r="R145">
        <f t="shared" si="39"/>
        <v>0</v>
      </c>
      <c r="S145">
        <f t="shared" si="40"/>
        <v>0</v>
      </c>
      <c r="T145">
        <f>C145/Misc!$B$2*60/2/PI()</f>
        <v>2586.2722946249669</v>
      </c>
      <c r="U145">
        <f>C145/Misc!$B$2*60/2/PI()*VLOOKUP(E145,Gearing!$B$2:$G$7,6,FALSE)</f>
        <v>8077.2932842357659</v>
      </c>
      <c r="V145">
        <f ca="1">FORECAST(U145,OFFSET(Engine!$E$3:$E$26,MATCH(U145,Engine!$A$3:$A$26,1)-1,0,2),OFFSET(Engine!$A$3:$A$26,MATCH(U145,Engine!$A$3:$A$26,1)-1,0,2))</f>
        <v>560.55521504530043</v>
      </c>
    </row>
    <row r="146" spans="1:22" x14ac:dyDescent="0.25">
      <c r="A146">
        <f t="shared" si="32"/>
        <v>35.75</v>
      </c>
      <c r="B146">
        <f t="shared" si="43"/>
        <v>1463.4823411671064</v>
      </c>
      <c r="C146">
        <f t="shared" si="41"/>
        <v>81.823390409766489</v>
      </c>
      <c r="D146">
        <f t="shared" si="42"/>
        <v>2.2930000000014843</v>
      </c>
      <c r="E146">
        <f>MIN(VLOOKUP(C145+0.01,Gearing!$A$2:$G$7,2,TRUE)+1,5)</f>
        <v>2</v>
      </c>
      <c r="F146">
        <f>Misc!$B$4*Misc!$B$5/Misc!$B$2*VLOOKUP(E146,Gearing!$B$2:$G$7,6,FALSE)</f>
        <v>5622.5909119589842</v>
      </c>
      <c r="G146">
        <f t="shared" si="30"/>
        <v>0.90936576714928963</v>
      </c>
      <c r="H146">
        <f t="shared" si="31"/>
        <v>183.0337115465428</v>
      </c>
      <c r="I146">
        <f t="shared" si="33"/>
        <v>0.29700000000000004</v>
      </c>
      <c r="J146">
        <f t="shared" si="34"/>
        <v>5430.7996990100892</v>
      </c>
      <c r="K146">
        <f t="shared" si="35"/>
        <v>-8713446.3200213518</v>
      </c>
      <c r="L146">
        <f t="shared" si="44"/>
        <v>1463.4846115597888</v>
      </c>
      <c r="M146">
        <f>2*$Y$1*VLOOKUP(E145,Gearing!$B$3:$D$7,3)+B144</f>
        <v>1464.0994995105159</v>
      </c>
      <c r="N146">
        <f>2*B145-B144+Misc!$B$6*$Y$1^2</f>
        <v>1463.4823411671064</v>
      </c>
      <c r="O146">
        <f t="shared" si="36"/>
        <v>0</v>
      </c>
      <c r="P146">
        <f t="shared" si="37"/>
        <v>1</v>
      </c>
      <c r="Q146">
        <f t="shared" si="38"/>
        <v>0</v>
      </c>
      <c r="R146">
        <f t="shared" si="39"/>
        <v>0</v>
      </c>
      <c r="S146">
        <f t="shared" si="40"/>
        <v>0</v>
      </c>
      <c r="T146">
        <f>C146/Misc!$B$2*60/2/PI()</f>
        <v>2604.5194088504645</v>
      </c>
      <c r="U146">
        <f>C146/Misc!$B$2*60/2/PI()*VLOOKUP(E146,Gearing!$B$2:$G$7,6,FALSE)</f>
        <v>8134.2815965246964</v>
      </c>
      <c r="V146">
        <f ca="1">FORECAST(U146,OFFSET(Engine!$E$3:$E$26,MATCH(U146,Engine!$A$3:$A$26,1)-1,0,2),OFFSET(Engine!$A$3:$A$26,MATCH(U146,Engine!$A$3:$A$26,1)-1,0,2))</f>
        <v>559.13199704701162</v>
      </c>
    </row>
    <row r="147" spans="1:22" x14ac:dyDescent="0.25">
      <c r="A147">
        <f t="shared" si="32"/>
        <v>36</v>
      </c>
      <c r="B147">
        <f t="shared" si="43"/>
        <v>1484.009845019548</v>
      </c>
      <c r="C147">
        <f t="shared" si="41"/>
        <v>82.39664040976686</v>
      </c>
      <c r="D147">
        <f t="shared" si="42"/>
        <v>2.2930000000014843</v>
      </c>
      <c r="E147">
        <f>MIN(VLOOKUP(C146+0.01,Gearing!$A$2:$G$7,2,TRUE)+1,5)</f>
        <v>2</v>
      </c>
      <c r="F147">
        <f>Misc!$B$4*Misc!$B$5/Misc!$B$2*VLOOKUP(E147,Gearing!$B$2:$G$7,6,FALSE)</f>
        <v>5622.5909119589842</v>
      </c>
      <c r="G147">
        <f t="shared" si="30"/>
        <v>0.92212096669173782</v>
      </c>
      <c r="H147">
        <f t="shared" si="31"/>
        <v>184.3160352759638</v>
      </c>
      <c r="I147">
        <f t="shared" si="33"/>
        <v>0.29700000000000004</v>
      </c>
      <c r="J147">
        <f t="shared" si="34"/>
        <v>5418.6914893467383</v>
      </c>
      <c r="K147">
        <f t="shared" si="35"/>
        <v>-8825827.6702513993</v>
      </c>
      <c r="L147">
        <f t="shared" si="44"/>
        <v>1484.0110157473052</v>
      </c>
      <c r="M147">
        <f>2*$Y$1*VLOOKUP(E146,Gearing!$B$3:$D$7,3)+B145</f>
        <v>1484.3403783629574</v>
      </c>
      <c r="N147">
        <f>2*B146-B145+Misc!$B$6*$Y$1^2</f>
        <v>1484.009845019548</v>
      </c>
      <c r="O147">
        <f t="shared" si="36"/>
        <v>0</v>
      </c>
      <c r="P147">
        <f t="shared" si="37"/>
        <v>1</v>
      </c>
      <c r="Q147">
        <f t="shared" si="38"/>
        <v>0</v>
      </c>
      <c r="R147">
        <f t="shared" si="39"/>
        <v>0</v>
      </c>
      <c r="S147">
        <f t="shared" si="40"/>
        <v>0</v>
      </c>
      <c r="T147">
        <f>C147/Misc!$B$2*60/2/PI()</f>
        <v>2622.7665230759617</v>
      </c>
      <c r="U147">
        <f>C147/Misc!$B$2*60/2/PI()*VLOOKUP(E147,Gearing!$B$2:$G$7,6,FALSE)</f>
        <v>8191.2699088136242</v>
      </c>
      <c r="V147">
        <f ca="1">FORECAST(U147,OFFSET(Engine!$E$3:$E$26,MATCH(U147,Engine!$A$3:$A$26,1)-1,0,2),OFFSET(Engine!$A$3:$A$26,MATCH(U147,Engine!$A$3:$A$26,1)-1,0,2))</f>
        <v>557.70877904872293</v>
      </c>
    </row>
    <row r="148" spans="1:22" x14ac:dyDescent="0.25">
      <c r="A148">
        <f t="shared" si="32"/>
        <v>36.25</v>
      </c>
      <c r="B148">
        <f t="shared" si="43"/>
        <v>1504.6806613719898</v>
      </c>
      <c r="C148">
        <f t="shared" si="41"/>
        <v>82.484457096585174</v>
      </c>
      <c r="D148">
        <f t="shared" si="42"/>
        <v>-1.5904665054549696</v>
      </c>
      <c r="E148">
        <f>MIN(VLOOKUP(C147+0.01,Gearing!$A$2:$G$7,2,TRUE)+1,5)</f>
        <v>2</v>
      </c>
      <c r="F148">
        <f>Misc!$B$4*Misc!$B$5/Misc!$B$2*VLOOKUP(E148,Gearing!$B$2:$G$7,6,FALSE)</f>
        <v>5622.5909119589842</v>
      </c>
      <c r="G148">
        <f t="shared" si="30"/>
        <v>0.93496521649317355</v>
      </c>
      <c r="H148">
        <f t="shared" si="31"/>
        <v>184.51247560975568</v>
      </c>
      <c r="I148">
        <f t="shared" si="33"/>
        <v>0.29700000000000004</v>
      </c>
      <c r="J148">
        <f t="shared" si="34"/>
        <v>5406.4981520583879</v>
      </c>
      <c r="K148">
        <f t="shared" si="35"/>
        <v>-8938737.0292850789</v>
      </c>
      <c r="L148">
        <f t="shared" si="44"/>
        <v>1504.6807247633926</v>
      </c>
      <c r="M148">
        <f>2*$Y$1*VLOOKUP(E147,Gearing!$B$3:$D$7,3)+B146</f>
        <v>1504.724569715399</v>
      </c>
      <c r="N148">
        <f>2*B147-B146+Misc!$B$6*$Y$1^2</f>
        <v>1504.6806613719898</v>
      </c>
      <c r="O148">
        <f t="shared" si="36"/>
        <v>0</v>
      </c>
      <c r="P148">
        <f t="shared" si="37"/>
        <v>1</v>
      </c>
      <c r="Q148">
        <f t="shared" si="38"/>
        <v>0</v>
      </c>
      <c r="R148">
        <f t="shared" si="39"/>
        <v>0</v>
      </c>
      <c r="S148">
        <f t="shared" si="40"/>
        <v>0</v>
      </c>
      <c r="T148">
        <f>C148/Misc!$B$2*60/2/PI()</f>
        <v>2625.5618150345799</v>
      </c>
      <c r="U148">
        <f>C148/Misc!$B$2*60/2/PI()*VLOOKUP(E148,Gearing!$B$2:$G$7,6,FALSE)</f>
        <v>8199.9999999999818</v>
      </c>
      <c r="V148">
        <f ca="1">FORECAST(U148,OFFSET(Engine!$E$3:$E$26,MATCH(U148,Engine!$A$3:$A$26,1)-1,0,2),OFFSET(Engine!$A$3:$A$26,MATCH(U148,Engine!$A$3:$A$26,1)-1,0,2))</f>
        <v>557.4907549942443</v>
      </c>
    </row>
    <row r="149" spans="1:22" x14ac:dyDescent="0.25">
      <c r="A149">
        <f t="shared" si="32"/>
        <v>36.5</v>
      </c>
      <c r="B149">
        <f t="shared" si="43"/>
        <v>1525.2520735678406</v>
      </c>
      <c r="C149">
        <f t="shared" si="41"/>
        <v>82.48682165988339</v>
      </c>
      <c r="D149">
        <f t="shared" si="42"/>
        <v>1.6093830118406913</v>
      </c>
      <c r="E149">
        <f>MIN(VLOOKUP(C148+0.01,Gearing!$A$2:$G$7,2,TRUE)+1,5)</f>
        <v>3</v>
      </c>
      <c r="F149">
        <f>Misc!$B$4*Misc!$B$5/Misc!$B$2*VLOOKUP(E149,Gearing!$B$2:$G$7,6,FALSE)</f>
        <v>4550.7605916288085</v>
      </c>
      <c r="G149">
        <f t="shared" si="30"/>
        <v>0.947747699415315</v>
      </c>
      <c r="H149">
        <f t="shared" si="31"/>
        <v>184.5177649872123</v>
      </c>
      <c r="I149">
        <f t="shared" si="33"/>
        <v>0.29700000000000004</v>
      </c>
      <c r="J149">
        <f t="shared" si="34"/>
        <v>5394.2196871450378</v>
      </c>
      <c r="K149">
        <f t="shared" si="35"/>
        <v>-9048848.7924960647</v>
      </c>
      <c r="L149">
        <f t="shared" si="44"/>
        <v>1525.4937386086676</v>
      </c>
      <c r="M149">
        <f>2*$Y$1*VLOOKUP(E148,Gearing!$B$3:$D$7,3)+B147</f>
        <v>1525.2520735678406</v>
      </c>
      <c r="N149">
        <f>2*B148-B147+Misc!$B$6*$Y$1^2</f>
        <v>1525.4947902244317</v>
      </c>
      <c r="O149">
        <f t="shared" si="36"/>
        <v>0</v>
      </c>
      <c r="P149">
        <f t="shared" si="37"/>
        <v>0</v>
      </c>
      <c r="Q149">
        <f t="shared" si="38"/>
        <v>1</v>
      </c>
      <c r="R149">
        <f t="shared" si="39"/>
        <v>0</v>
      </c>
      <c r="S149">
        <f t="shared" si="40"/>
        <v>0</v>
      </c>
      <c r="T149">
        <f>C149/Misc!$B$2*60/2/PI()</f>
        <v>2625.6370814220122</v>
      </c>
      <c r="U149">
        <f>C149/Misc!$B$2*60/2/PI()*VLOOKUP(E149,Gearing!$B$2:$G$7,6,FALSE)</f>
        <v>6637.0303605257886</v>
      </c>
      <c r="V149">
        <f ca="1">FORECAST(U149,OFFSET(Engine!$E$3:$E$26,MATCH(U149,Engine!$A$3:$A$26,1)-1,0,2),OFFSET(Engine!$A$3:$A$26,MATCH(U149,Engine!$A$3:$A$26,1)-1,0,2))</f>
        <v>602.5920934206838</v>
      </c>
    </row>
    <row r="150" spans="1:22" x14ac:dyDescent="0.25">
      <c r="A150">
        <f t="shared" si="32"/>
        <v>36.75</v>
      </c>
      <c r="B150">
        <f t="shared" si="43"/>
        <v>1545.9240722019315</v>
      </c>
      <c r="C150">
        <f t="shared" si="41"/>
        <v>82.887602144394805</v>
      </c>
      <c r="D150">
        <f t="shared" si="42"/>
        <v>1.5968608642506297</v>
      </c>
      <c r="E150">
        <f>MIN(VLOOKUP(C149+0.01,Gearing!$A$2:$G$7,2,TRUE)+1,5)</f>
        <v>3</v>
      </c>
      <c r="F150">
        <f>Misc!$B$4*Misc!$B$5/Misc!$B$2*VLOOKUP(E150,Gearing!$B$2:$G$7,6,FALSE)</f>
        <v>4550.7605916288085</v>
      </c>
      <c r="G150">
        <f t="shared" si="30"/>
        <v>0.96059268385250851</v>
      </c>
      <c r="H150">
        <f t="shared" si="31"/>
        <v>185.41428539816303</v>
      </c>
      <c r="I150">
        <f t="shared" si="33"/>
        <v>0.29700000000000004</v>
      </c>
      <c r="J150">
        <f t="shared" si="34"/>
        <v>5382.0002683007024</v>
      </c>
      <c r="K150">
        <f t="shared" si="35"/>
        <v>-9160954.7988516856</v>
      </c>
      <c r="L150">
        <f t="shared" si="44"/>
        <v>1545.9240722019315</v>
      </c>
      <c r="M150">
        <f>2*$Y$1*VLOOKUP(E149,Gearing!$B$3:$D$7,3)+B148</f>
        <v>1555.6365784666239</v>
      </c>
      <c r="N150">
        <f>2*B149-B148+Misc!$B$6*$Y$1^2</f>
        <v>1545.9667982636915</v>
      </c>
      <c r="O150">
        <f t="shared" si="36"/>
        <v>0</v>
      </c>
      <c r="P150">
        <f t="shared" si="37"/>
        <v>0</v>
      </c>
      <c r="Q150">
        <f t="shared" si="38"/>
        <v>1</v>
      </c>
      <c r="R150">
        <f t="shared" si="39"/>
        <v>0</v>
      </c>
      <c r="S150">
        <f t="shared" si="40"/>
        <v>0</v>
      </c>
      <c r="T150">
        <f>C150/Misc!$B$2*60/2/PI()</f>
        <v>2638.3943204629636</v>
      </c>
      <c r="U150">
        <f>C150/Misc!$B$2*60/2/PI()*VLOOKUP(E150,Gearing!$B$2:$G$7,6,FALSE)</f>
        <v>6669.2778418819789</v>
      </c>
      <c r="V150">
        <f ca="1">FORECAST(U150,OFFSET(Engine!$E$3:$E$26,MATCH(U150,Engine!$A$3:$A$26,1)-1,0,2),OFFSET(Engine!$A$3:$A$26,MATCH(U150,Engine!$A$3:$A$26,1)-1,0,2))</f>
        <v>603.51009518152625</v>
      </c>
    </row>
    <row r="151" spans="1:22" x14ac:dyDescent="0.25">
      <c r="A151">
        <f t="shared" si="32"/>
        <v>37</v>
      </c>
      <c r="B151">
        <f t="shared" si="43"/>
        <v>1566.695874640038</v>
      </c>
      <c r="C151">
        <f t="shared" si="41"/>
        <v>83.285256801842479</v>
      </c>
      <c r="D151">
        <f t="shared" si="42"/>
        <v>1.5843763953307644</v>
      </c>
      <c r="E151">
        <f>MIN(VLOOKUP(C150+0.01,Gearing!$A$2:$G$7,2,TRUE)+1,5)</f>
        <v>3</v>
      </c>
      <c r="F151">
        <f>Misc!$B$4*Misc!$B$5/Misc!$B$2*VLOOKUP(E151,Gearing!$B$2:$G$7,6,FALSE)</f>
        <v>4550.7605916288085</v>
      </c>
      <c r="G151">
        <f t="shared" si="30"/>
        <v>0.97349968349839322</v>
      </c>
      <c r="H151">
        <f t="shared" si="31"/>
        <v>186.30381353311222</v>
      </c>
      <c r="I151">
        <f t="shared" si="33"/>
        <v>0.29700000000000004</v>
      </c>
      <c r="J151">
        <f t="shared" si="34"/>
        <v>5369.7211011120526</v>
      </c>
      <c r="K151">
        <f t="shared" si="35"/>
        <v>-9273339.7162222993</v>
      </c>
      <c r="L151">
        <f t="shared" si="44"/>
        <v>1566.695874640038</v>
      </c>
      <c r="M151">
        <f>2*$Y$1*VLOOKUP(E150,Gearing!$B$3:$D$7,3)+B149</f>
        <v>1576.2079906624747</v>
      </c>
      <c r="N151">
        <f>2*B150-B149+Misc!$B$6*$Y$1^2</f>
        <v>1566.7393833360225</v>
      </c>
      <c r="O151">
        <f t="shared" si="36"/>
        <v>0</v>
      </c>
      <c r="P151">
        <f t="shared" si="37"/>
        <v>0</v>
      </c>
      <c r="Q151">
        <f t="shared" si="38"/>
        <v>1</v>
      </c>
      <c r="R151">
        <f t="shared" si="39"/>
        <v>0</v>
      </c>
      <c r="S151">
        <f t="shared" si="40"/>
        <v>0</v>
      </c>
      <c r="T151">
        <f>C151/Misc!$B$2*60/2/PI()</f>
        <v>2651.0520613382259</v>
      </c>
      <c r="U151">
        <f>C151/Misc!$B$2*60/2/PI()*VLOOKUP(E151,Gearing!$B$2:$G$7,6,FALSE)</f>
        <v>6701.2738138612012</v>
      </c>
      <c r="V151">
        <f ca="1">FORECAST(U151,OFFSET(Engine!$E$3:$E$26,MATCH(U151,Engine!$A$3:$A$26,1)-1,0,2),OFFSET(Engine!$A$3:$A$26,MATCH(U151,Engine!$A$3:$A$26,1)-1,0,2))</f>
        <v>604.394585528118</v>
      </c>
    </row>
    <row r="152" spans="1:22" x14ac:dyDescent="0.25">
      <c r="A152">
        <f t="shared" si="32"/>
        <v>37.25</v>
      </c>
      <c r="B152">
        <f t="shared" si="43"/>
        <v>1587.5667006028527</v>
      </c>
      <c r="C152">
        <f t="shared" si="41"/>
        <v>83.679795190242658</v>
      </c>
      <c r="D152">
        <f t="shared" si="42"/>
        <v>1.5719307118706638</v>
      </c>
      <c r="E152">
        <f>MIN(VLOOKUP(C151+0.01,Gearing!$A$2:$G$7,2,TRUE)+1,5)</f>
        <v>3</v>
      </c>
      <c r="F152">
        <f>Misc!$B$4*Misc!$B$5/Misc!$B$2*VLOOKUP(E152,Gearing!$B$2:$G$7,6,FALSE)</f>
        <v>4550.7605916288085</v>
      </c>
      <c r="G152">
        <f t="shared" si="30"/>
        <v>0.98646821350988523</v>
      </c>
      <c r="H152">
        <f t="shared" si="31"/>
        <v>187.18637077273323</v>
      </c>
      <c r="I152">
        <f t="shared" si="33"/>
        <v>0.29700000000000004</v>
      </c>
      <c r="J152">
        <f t="shared" si="34"/>
        <v>5357.3826504638173</v>
      </c>
      <c r="K152">
        <f t="shared" si="35"/>
        <v>-9385995.6759994309</v>
      </c>
      <c r="L152">
        <f t="shared" si="44"/>
        <v>1587.5667006028527</v>
      </c>
      <c r="M152">
        <f>2*$Y$1*VLOOKUP(E151,Gearing!$B$3:$D$7,3)+B150</f>
        <v>1596.8799892965656</v>
      </c>
      <c r="N152">
        <f>2*B151-B150+Misc!$B$6*$Y$1^2</f>
        <v>1587.6109895781447</v>
      </c>
      <c r="O152">
        <f t="shared" si="36"/>
        <v>0</v>
      </c>
      <c r="P152">
        <f t="shared" si="37"/>
        <v>0</v>
      </c>
      <c r="Q152">
        <f t="shared" si="38"/>
        <v>1</v>
      </c>
      <c r="R152">
        <f t="shared" si="39"/>
        <v>0</v>
      </c>
      <c r="S152">
        <f t="shared" si="40"/>
        <v>0</v>
      </c>
      <c r="T152">
        <f>C152/Misc!$B$2*60/2/PI()</f>
        <v>2663.6106082889055</v>
      </c>
      <c r="U152">
        <f>C152/Misc!$B$2*60/2/PI()*VLOOKUP(E152,Gearing!$B$2:$G$7,6,FALSE)</f>
        <v>6733.0190455177426</v>
      </c>
      <c r="V152">
        <f ca="1">FORECAST(U152,OFFSET(Engine!$E$3:$E$26,MATCH(U152,Engine!$A$3:$A$26,1)-1,0,2),OFFSET(Engine!$A$3:$A$26,MATCH(U152,Engine!$A$3:$A$26,1)-1,0,2))</f>
        <v>604.64157069938653</v>
      </c>
    </row>
    <row r="153" spans="1:22" x14ac:dyDescent="0.25">
      <c r="A153">
        <f t="shared" si="32"/>
        <v>37.5</v>
      </c>
      <c r="B153">
        <f t="shared" si="43"/>
        <v>1608.5357722351594</v>
      </c>
      <c r="C153">
        <f t="shared" si="41"/>
        <v>84.071227141140298</v>
      </c>
      <c r="D153">
        <f t="shared" si="42"/>
        <v>1.5595248953104601</v>
      </c>
      <c r="E153">
        <f>MIN(VLOOKUP(C152+0.01,Gearing!$A$2:$G$7,2,TRUE)+1,5)</f>
        <v>3</v>
      </c>
      <c r="F153">
        <f>Misc!$B$4*Misc!$B$5/Misc!$B$2*VLOOKUP(E153,Gearing!$B$2:$G$7,6,FALSE)</f>
        <v>4550.7605916288085</v>
      </c>
      <c r="G153">
        <f t="shared" si="30"/>
        <v>0.99949779055016164</v>
      </c>
      <c r="H153">
        <f t="shared" si="31"/>
        <v>188.06197910956581</v>
      </c>
      <c r="I153">
        <f t="shared" si="33"/>
        <v>0.29700000000000004</v>
      </c>
      <c r="J153">
        <f t="shared" si="34"/>
        <v>5344.9853798419053</v>
      </c>
      <c r="K153">
        <f t="shared" si="35"/>
        <v>-9498914.8438142128</v>
      </c>
      <c r="L153">
        <f t="shared" si="44"/>
        <v>1608.5357722351594</v>
      </c>
      <c r="M153">
        <f>2*$Y$1*VLOOKUP(E152,Gearing!$B$3:$D$7,3)+B151</f>
        <v>1617.6517917346721</v>
      </c>
      <c r="N153">
        <f>2*B152-B151+Misc!$B$6*$Y$1^2</f>
        <v>1608.5808390656675</v>
      </c>
      <c r="O153">
        <f t="shared" si="36"/>
        <v>0</v>
      </c>
      <c r="P153">
        <f t="shared" si="37"/>
        <v>0</v>
      </c>
      <c r="Q153">
        <f t="shared" si="38"/>
        <v>1</v>
      </c>
      <c r="R153">
        <f t="shared" si="39"/>
        <v>0</v>
      </c>
      <c r="S153">
        <f t="shared" si="40"/>
        <v>0</v>
      </c>
      <c r="T153">
        <f>C153/Misc!$B$2*60/2/PI()</f>
        <v>2676.0702742627982</v>
      </c>
      <c r="U153">
        <f>C153/Misc!$B$2*60/2/PI()*VLOOKUP(E153,Gearing!$B$2:$G$7,6,FALSE)</f>
        <v>6764.5143279144822</v>
      </c>
      <c r="V153">
        <f ca="1">FORECAST(U153,OFFSET(Engine!$E$3:$E$26,MATCH(U153,Engine!$A$3:$A$26,1)-1,0,2),OFFSET(Engine!$A$3:$A$26,MATCH(U153,Engine!$A$3:$A$26,1)-1,0,2))</f>
        <v>604.88661120818074</v>
      </c>
    </row>
    <row r="154" spans="1:22" x14ac:dyDescent="0.25">
      <c r="A154">
        <f t="shared" si="32"/>
        <v>37.75</v>
      </c>
      <c r="B154">
        <f t="shared" si="43"/>
        <v>1629.6023141734229</v>
      </c>
      <c r="C154">
        <f t="shared" si="41"/>
        <v>84.459562753267164</v>
      </c>
      <c r="D154">
        <f t="shared" si="42"/>
        <v>1.5471600017044693</v>
      </c>
      <c r="E154">
        <f>MIN(VLOOKUP(C153+0.01,Gearing!$A$2:$G$7,2,TRUE)+1,5)</f>
        <v>3</v>
      </c>
      <c r="F154">
        <f>Misc!$B$4*Misc!$B$5/Misc!$B$2*VLOOKUP(E154,Gearing!$B$2:$G$7,6,FALSE)</f>
        <v>4550.7605916288085</v>
      </c>
      <c r="G154">
        <f t="shared" si="30"/>
        <v>1.0125879328306582</v>
      </c>
      <c r="H154">
        <f t="shared" si="31"/>
        <v>188.93066113382955</v>
      </c>
      <c r="I154">
        <f t="shared" si="33"/>
        <v>0.29700000000000004</v>
      </c>
      <c r="J154">
        <f t="shared" si="34"/>
        <v>5332.5297512923153</v>
      </c>
      <c r="K154">
        <f t="shared" si="35"/>
        <v>-9612089.4202018231</v>
      </c>
      <c r="L154">
        <f t="shared" si="44"/>
        <v>1629.6023141734229</v>
      </c>
      <c r="M154">
        <f>2*$Y$1*VLOOKUP(E153,Gearing!$B$3:$D$7,3)+B152</f>
        <v>1638.5226176974868</v>
      </c>
      <c r="N154">
        <f>2*B153-B152+Misc!$B$6*$Y$1^2</f>
        <v>1629.6481563674661</v>
      </c>
      <c r="O154">
        <f t="shared" si="36"/>
        <v>0</v>
      </c>
      <c r="P154">
        <f t="shared" si="37"/>
        <v>0</v>
      </c>
      <c r="Q154">
        <f t="shared" si="38"/>
        <v>1</v>
      </c>
      <c r="R154">
        <f t="shared" si="39"/>
        <v>0</v>
      </c>
      <c r="S154">
        <f t="shared" si="40"/>
        <v>0</v>
      </c>
      <c r="T154">
        <f>C154/Misc!$B$2*60/2/PI()</f>
        <v>2688.4313807125204</v>
      </c>
      <c r="U154">
        <f>C154/Misc!$B$2*60/2/PI()*VLOOKUP(E154,Gearing!$B$2:$G$7,6,FALSE)</f>
        <v>6795.7604736126013</v>
      </c>
      <c r="V154">
        <f ca="1">FORECAST(U154,OFFSET(Engine!$E$3:$E$26,MATCH(U154,Engine!$A$3:$A$26,1)-1,0,2),OFFSET(Engine!$A$3:$A$26,MATCH(U154,Engine!$A$3:$A$26,1)-1,0,2))</f>
        <v>605.12971337641261</v>
      </c>
    </row>
    <row r="155" spans="1:22" x14ac:dyDescent="0.25">
      <c r="A155">
        <f t="shared" si="32"/>
        <v>38</v>
      </c>
      <c r="B155">
        <f t="shared" si="43"/>
        <v>1650.7655536117929</v>
      </c>
      <c r="C155">
        <f t="shared" si="41"/>
        <v>84.844812386237209</v>
      </c>
      <c r="D155">
        <f t="shared" si="42"/>
        <v>1.5348370620558853</v>
      </c>
      <c r="E155">
        <f>MIN(VLOOKUP(C154+0.01,Gearing!$A$2:$G$7,2,TRUE)+1,5)</f>
        <v>3</v>
      </c>
      <c r="F155">
        <f>Misc!$B$4*Misc!$B$5/Misc!$B$2*VLOOKUP(E155,Gearing!$B$2:$G$7,6,FALSE)</f>
        <v>4550.7605916288085</v>
      </c>
      <c r="G155">
        <f t="shared" si="30"/>
        <v>1.0257381601520825</v>
      </c>
      <c r="H155">
        <f t="shared" si="31"/>
        <v>189.79244001932088</v>
      </c>
      <c r="I155">
        <f t="shared" si="33"/>
        <v>0.29700000000000004</v>
      </c>
      <c r="J155">
        <f t="shared" si="34"/>
        <v>5320.0162253809867</v>
      </c>
      <c r="K155">
        <f t="shared" si="35"/>
        <v>-9725511.6412465964</v>
      </c>
      <c r="L155">
        <f t="shared" si="44"/>
        <v>1650.7655536117929</v>
      </c>
      <c r="M155">
        <f>2*$Y$1*VLOOKUP(E154,Gearing!$B$3:$D$7,3)+B153</f>
        <v>1659.4916893297934</v>
      </c>
      <c r="N155">
        <f>2*B154-B153+Misc!$B$6*$Y$1^2</f>
        <v>1650.8121686116865</v>
      </c>
      <c r="O155">
        <f t="shared" si="36"/>
        <v>0</v>
      </c>
      <c r="P155">
        <f t="shared" si="37"/>
        <v>0</v>
      </c>
      <c r="Q155">
        <f t="shared" si="38"/>
        <v>1</v>
      </c>
      <c r="R155">
        <f t="shared" si="39"/>
        <v>0</v>
      </c>
      <c r="S155">
        <f t="shared" si="40"/>
        <v>0</v>
      </c>
      <c r="T155">
        <f>C155/Misc!$B$2*60/2/PI()</f>
        <v>2700.694257394824</v>
      </c>
      <c r="U155">
        <f>C155/Misc!$B$2*60/2/PI()*VLOOKUP(E155,Gearing!$B$2:$G$7,6,FALSE)</f>
        <v>6826.7583161643042</v>
      </c>
      <c r="V155">
        <f ca="1">FORECAST(U155,OFFSET(Engine!$E$3:$E$26,MATCH(U155,Engine!$A$3:$A$26,1)-1,0,2),OFFSET(Engine!$A$3:$A$26,MATCH(U155,Engine!$A$3:$A$26,1)-1,0,2))</f>
        <v>604.81863876347677</v>
      </c>
    </row>
    <row r="156" spans="1:22" x14ac:dyDescent="0.25">
      <c r="A156">
        <f t="shared" si="32"/>
        <v>38.25</v>
      </c>
      <c r="B156">
        <f t="shared" si="43"/>
        <v>1672.0247203665415</v>
      </c>
      <c r="C156">
        <f t="shared" si="41"/>
        <v>85.226986654261054</v>
      </c>
      <c r="D156">
        <f t="shared" si="42"/>
        <v>1.5225570821348811</v>
      </c>
      <c r="E156">
        <f>MIN(VLOOKUP(C155+0.01,Gearing!$A$2:$G$7,2,TRUE)+1,5)</f>
        <v>3</v>
      </c>
      <c r="F156">
        <f>Misc!$B$4*Misc!$B$5/Misc!$B$2*VLOOKUP(E156,Gearing!$B$2:$G$7,6,FALSE)</f>
        <v>4550.7605916288085</v>
      </c>
      <c r="G156">
        <f t="shared" si="30"/>
        <v>1.0389479939444528</v>
      </c>
      <c r="H156">
        <f t="shared" si="31"/>
        <v>190.64733950935275</v>
      </c>
      <c r="I156">
        <f t="shared" si="33"/>
        <v>0.29700000000000004</v>
      </c>
      <c r="J156">
        <f t="shared" si="34"/>
        <v>5307.4452611545948</v>
      </c>
      <c r="K156">
        <f t="shared" si="35"/>
        <v>-9839173.7792081758</v>
      </c>
      <c r="L156">
        <f t="shared" si="44"/>
        <v>1672.0247203665415</v>
      </c>
      <c r="M156">
        <f>2*$Y$1*VLOOKUP(E155,Gearing!$B$3:$D$7,3)+B154</f>
        <v>1680.5582312680569</v>
      </c>
      <c r="N156">
        <f>2*B155-B154+Misc!$B$6*$Y$1^2</f>
        <v>1672.0721055501631</v>
      </c>
      <c r="O156">
        <f t="shared" si="36"/>
        <v>0</v>
      </c>
      <c r="P156">
        <f t="shared" si="37"/>
        <v>0</v>
      </c>
      <c r="Q156">
        <f t="shared" si="38"/>
        <v>1</v>
      </c>
      <c r="R156">
        <f t="shared" si="39"/>
        <v>0</v>
      </c>
      <c r="S156">
        <f t="shared" si="40"/>
        <v>0</v>
      </c>
      <c r="T156">
        <f>C156/Misc!$B$2*60/2/PI()</f>
        <v>2712.8592421705289</v>
      </c>
      <c r="U156">
        <f>C156/Misc!$B$2*60/2/PI()*VLOOKUP(E156,Gearing!$B$2:$G$7,6,FALSE)</f>
        <v>6857.5087096070874</v>
      </c>
      <c r="V156">
        <f ca="1">FORECAST(U156,OFFSET(Engine!$E$3:$E$26,MATCH(U156,Engine!$A$3:$A$26,1)-1,0,2),OFFSET(Engine!$A$3:$A$26,MATCH(U156,Engine!$A$3:$A$26,1)-1,0,2))</f>
        <v>604.42324943491917</v>
      </c>
    </row>
    <row r="157" spans="1:22" x14ac:dyDescent="0.25">
      <c r="A157">
        <f t="shared" si="32"/>
        <v>38.5</v>
      </c>
      <c r="B157">
        <f t="shared" si="43"/>
        <v>1693.3790469389235</v>
      </c>
      <c r="C157">
        <f t="shared" si="41"/>
        <v>85.60609641990186</v>
      </c>
      <c r="D157">
        <f t="shared" si="42"/>
        <v>1.5103210429915634</v>
      </c>
      <c r="E157">
        <f>MIN(VLOOKUP(C156+0.01,Gearing!$A$2:$G$7,2,TRUE)+1,5)</f>
        <v>3</v>
      </c>
      <c r="F157">
        <f>Misc!$B$4*Misc!$B$5/Misc!$B$2*VLOOKUP(E157,Gearing!$B$2:$G$7,6,FALSE)</f>
        <v>4550.7605916288085</v>
      </c>
      <c r="G157">
        <f t="shared" si="30"/>
        <v>1.0522169573061593</v>
      </c>
      <c r="H157">
        <f t="shared" si="31"/>
        <v>191.49538390278693</v>
      </c>
      <c r="I157">
        <f t="shared" si="33"/>
        <v>0.29700000000000004</v>
      </c>
      <c r="J157">
        <f t="shared" si="34"/>
        <v>5294.8173161022742</v>
      </c>
      <c r="K157">
        <f t="shared" si="35"/>
        <v>-9953068.1431285013</v>
      </c>
      <c r="L157">
        <f t="shared" si="44"/>
        <v>1693.3790469389235</v>
      </c>
      <c r="M157">
        <f>2*$Y$1*VLOOKUP(E156,Gearing!$B$3:$D$7,3)+B155</f>
        <v>1701.721470706427</v>
      </c>
      <c r="N157">
        <f>2*B156-B155+Misc!$B$6*$Y$1^2</f>
        <v>1693.4271996212901</v>
      </c>
      <c r="O157">
        <f t="shared" si="36"/>
        <v>0</v>
      </c>
      <c r="P157">
        <f t="shared" si="37"/>
        <v>0</v>
      </c>
      <c r="Q157">
        <f t="shared" si="38"/>
        <v>1</v>
      </c>
      <c r="R157">
        <f t="shared" si="39"/>
        <v>0</v>
      </c>
      <c r="S157">
        <f t="shared" si="40"/>
        <v>0</v>
      </c>
      <c r="T157">
        <f>C157/Misc!$B$2*60/2/PI()</f>
        <v>2724.9266808057578</v>
      </c>
      <c r="U157">
        <f>C157/Misc!$B$2*60/2/PI()*VLOOKUP(E157,Gearing!$B$2:$G$7,6,FALSE)</f>
        <v>6888.0125279613058</v>
      </c>
      <c r="V157">
        <f ca="1">FORECAST(U157,OFFSET(Engine!$E$3:$E$26,MATCH(U157,Engine!$A$3:$A$26,1)-1,0,2),OFFSET(Engine!$A$3:$A$26,MATCH(U157,Engine!$A$3:$A$26,1)-1,0,2))</f>
        <v>604.03103057502199</v>
      </c>
    </row>
    <row r="158" spans="1:22" x14ac:dyDescent="0.25">
      <c r="A158">
        <f t="shared" si="32"/>
        <v>38.75</v>
      </c>
      <c r="B158">
        <f t="shared" si="43"/>
        <v>1714.8277685764924</v>
      </c>
      <c r="C158">
        <f t="shared" si="41"/>
        <v>85.98215278787211</v>
      </c>
      <c r="D158">
        <f t="shared" si="42"/>
        <v>1.4981299007704365</v>
      </c>
      <c r="E158">
        <f>MIN(VLOOKUP(C157+0.01,Gearing!$A$2:$G$7,2,TRUE)+1,5)</f>
        <v>3</v>
      </c>
      <c r="F158">
        <f>Misc!$B$4*Misc!$B$5/Misc!$B$2*VLOOKUP(E158,Gearing!$B$2:$G$7,6,FALSE)</f>
        <v>4550.7605916288085</v>
      </c>
      <c r="G158">
        <f t="shared" si="30"/>
        <v>1.065544575042062</v>
      </c>
      <c r="H158">
        <f t="shared" si="31"/>
        <v>192.33659804015772</v>
      </c>
      <c r="I158">
        <f t="shared" si="33"/>
        <v>0.29700000000000004</v>
      </c>
      <c r="J158">
        <f t="shared" si="34"/>
        <v>5282.1328461182793</v>
      </c>
      <c r="K158">
        <f t="shared" si="35"/>
        <v>-10067187.079420226</v>
      </c>
      <c r="L158">
        <f t="shared" si="44"/>
        <v>1714.8277685764924</v>
      </c>
      <c r="M158">
        <f>2*$Y$1*VLOOKUP(E157,Gearing!$B$3:$D$7,3)+B156</f>
        <v>1722.9806374611755</v>
      </c>
      <c r="N158">
        <f>2*B157-B156+Misc!$B$6*$Y$1^2</f>
        <v>1714.8766860113055</v>
      </c>
      <c r="O158">
        <f t="shared" si="36"/>
        <v>0</v>
      </c>
      <c r="P158">
        <f t="shared" si="37"/>
        <v>0</v>
      </c>
      <c r="Q158">
        <f t="shared" si="38"/>
        <v>1</v>
      </c>
      <c r="R158">
        <f t="shared" si="39"/>
        <v>0</v>
      </c>
      <c r="S158">
        <f t="shared" si="40"/>
        <v>0</v>
      </c>
      <c r="T158">
        <f>C158/Misc!$B$2*60/2/PI()</f>
        <v>2736.8969267744878</v>
      </c>
      <c r="U158">
        <f>C158/Misc!$B$2*60/2/PI()*VLOOKUP(E158,Gearing!$B$2:$G$7,6,FALSE)</f>
        <v>6918.2706647310661</v>
      </c>
      <c r="V158">
        <f ca="1">FORECAST(U158,OFFSET(Engine!$E$3:$E$26,MATCH(U158,Engine!$A$3:$A$26,1)-1,0,2),OFFSET(Engine!$A$3:$A$26,MATCH(U158,Engine!$A$3:$A$26,1)-1,0,2))</f>
        <v>603.3729630193202</v>
      </c>
    </row>
    <row r="159" spans="1:22" x14ac:dyDescent="0.25">
      <c r="A159">
        <f t="shared" si="32"/>
        <v>39</v>
      </c>
      <c r="B159">
        <f t="shared" si="43"/>
        <v>1736.3701233328595</v>
      </c>
      <c r="C159">
        <f t="shared" si="41"/>
        <v>86.35516709885178</v>
      </c>
      <c r="D159">
        <f t="shared" si="42"/>
        <v>1.4859845870669233</v>
      </c>
      <c r="E159">
        <f>MIN(VLOOKUP(C158+0.01,Gearing!$A$2:$G$7,2,TRUE)+1,5)</f>
        <v>3</v>
      </c>
      <c r="F159">
        <f>Misc!$B$4*Misc!$B$5/Misc!$B$2*VLOOKUP(E159,Gearing!$B$2:$G$7,6,FALSE)</f>
        <v>4550.7605916288085</v>
      </c>
      <c r="G159">
        <f t="shared" si="30"/>
        <v>1.0789303737006255</v>
      </c>
      <c r="H159">
        <f t="shared" si="31"/>
        <v>193.17100728984383</v>
      </c>
      <c r="I159">
        <f t="shared" si="33"/>
        <v>0.29700000000000004</v>
      </c>
      <c r="J159">
        <f t="shared" si="34"/>
        <v>5269.3923054655634</v>
      </c>
      <c r="K159">
        <f t="shared" si="35"/>
        <v>-10181522.972436296</v>
      </c>
      <c r="L159">
        <f t="shared" si="44"/>
        <v>1736.3701233328595</v>
      </c>
      <c r="M159">
        <f>2*$Y$1*VLOOKUP(E158,Gearing!$B$3:$D$7,3)+B157</f>
        <v>1744.3349640335575</v>
      </c>
      <c r="N159">
        <f>2*B158-B157+Misc!$B$6*$Y$1^2</f>
        <v>1736.4198027140615</v>
      </c>
      <c r="O159">
        <f t="shared" si="36"/>
        <v>0</v>
      </c>
      <c r="P159">
        <f t="shared" si="37"/>
        <v>0</v>
      </c>
      <c r="Q159">
        <f t="shared" si="38"/>
        <v>1</v>
      </c>
      <c r="R159">
        <f t="shared" si="39"/>
        <v>0</v>
      </c>
      <c r="S159">
        <f t="shared" si="40"/>
        <v>0</v>
      </c>
      <c r="T159">
        <f>C159/Misc!$B$2*60/2/PI()</f>
        <v>2748.7703410617737</v>
      </c>
      <c r="U159">
        <f>C159/Misc!$B$2*60/2/PI()*VLOOKUP(E159,Gearing!$B$2:$G$7,6,FALSE)</f>
        <v>6948.284032406822</v>
      </c>
      <c r="V159">
        <f ca="1">FORECAST(U159,OFFSET(Engine!$E$3:$E$26,MATCH(U159,Engine!$A$3:$A$26,1)-1,0,2),OFFSET(Engine!$A$3:$A$26,MATCH(U159,Engine!$A$3:$A$26,1)-1,0,2))</f>
        <v>602.54514931728204</v>
      </c>
    </row>
    <row r="160" spans="1:22" x14ac:dyDescent="0.25">
      <c r="A160">
        <f t="shared" si="32"/>
        <v>39.25</v>
      </c>
      <c r="B160">
        <f t="shared" si="43"/>
        <v>1758.0053521259183</v>
      </c>
      <c r="C160">
        <f t="shared" si="41"/>
        <v>86.725150923365618</v>
      </c>
      <c r="D160">
        <f t="shared" si="42"/>
        <v>1.4738860090437811</v>
      </c>
      <c r="E160">
        <f>MIN(VLOOKUP(C159+0.01,Gearing!$A$2:$G$7,2,TRUE)+1,5)</f>
        <v>3</v>
      </c>
      <c r="F160">
        <f>Misc!$B$4*Misc!$B$5/Misc!$B$2*VLOOKUP(E160,Gearing!$B$2:$G$7,6,FALSE)</f>
        <v>4550.7605916288085</v>
      </c>
      <c r="G160">
        <f t="shared" si="30"/>
        <v>1.0923738816100961</v>
      </c>
      <c r="H160">
        <f t="shared" si="31"/>
        <v>193.99863753437191</v>
      </c>
      <c r="I160">
        <f t="shared" si="33"/>
        <v>0.29700000000000004</v>
      </c>
      <c r="J160">
        <f t="shared" si="34"/>
        <v>5256.5961467402813</v>
      </c>
      <c r="K160">
        <f t="shared" si="35"/>
        <v>-10296068.245021151</v>
      </c>
      <c r="L160">
        <f t="shared" si="44"/>
        <v>1758.0053521259183</v>
      </c>
      <c r="M160">
        <f>2*$Y$1*VLOOKUP(E159,Gearing!$B$3:$D$7,3)+B158</f>
        <v>1765.7836856711265</v>
      </c>
      <c r="N160">
        <f>2*B159-B158+Misc!$B$6*$Y$1^2</f>
        <v>1758.0557905892267</v>
      </c>
      <c r="O160">
        <f t="shared" si="36"/>
        <v>0</v>
      </c>
      <c r="P160">
        <f t="shared" si="37"/>
        <v>0</v>
      </c>
      <c r="Q160">
        <f t="shared" si="38"/>
        <v>1</v>
      </c>
      <c r="R160">
        <f t="shared" si="39"/>
        <v>0</v>
      </c>
      <c r="S160">
        <f t="shared" si="40"/>
        <v>0</v>
      </c>
      <c r="T160">
        <f>C160/Misc!$B$2*60/2/PI()</f>
        <v>2760.5472919688577</v>
      </c>
      <c r="U160">
        <f>C160/Misc!$B$2*60/2/PI()*VLOOKUP(E160,Gearing!$B$2:$G$7,6,FALSE)</f>
        <v>6978.0535619727307</v>
      </c>
      <c r="V160">
        <f ca="1">FORECAST(U160,OFFSET(Engine!$E$3:$E$26,MATCH(U160,Engine!$A$3:$A$26,1)-1,0,2),OFFSET(Engine!$A$3:$A$26,MATCH(U160,Engine!$A$3:$A$26,1)-1,0,2))</f>
        <v>601.72406103608273</v>
      </c>
    </row>
    <row r="161" spans="1:22" x14ac:dyDescent="0.25">
      <c r="A161">
        <f t="shared" si="32"/>
        <v>39.5</v>
      </c>
      <c r="B161">
        <f t="shared" si="43"/>
        <v>1779.7326987945423</v>
      </c>
      <c r="C161">
        <f t="shared" si="41"/>
        <v>87.092116055693623</v>
      </c>
      <c r="D161">
        <f t="shared" si="42"/>
        <v>1.4618350495802588</v>
      </c>
      <c r="E161">
        <f>MIN(VLOOKUP(C160+0.01,Gearing!$A$2:$G$7,2,TRUE)+1,5)</f>
        <v>3</v>
      </c>
      <c r="F161">
        <f>Misc!$B$4*Misc!$B$5/Misc!$B$2*VLOOKUP(E161,Gearing!$B$2:$G$7,6,FALSE)</f>
        <v>4550.7605916288085</v>
      </c>
      <c r="G161">
        <f t="shared" si="30"/>
        <v>1.1058746289137327</v>
      </c>
      <c r="H161">
        <f t="shared" si="31"/>
        <v>194.81951515679498</v>
      </c>
      <c r="I161">
        <f t="shared" si="33"/>
        <v>0.29700000000000004</v>
      </c>
      <c r="J161">
        <f t="shared" si="34"/>
        <v>5243.7448208372043</v>
      </c>
      <c r="K161">
        <f t="shared" si="35"/>
        <v>-10410815.359043594</v>
      </c>
      <c r="L161">
        <f t="shared" si="44"/>
        <v>1779.7326987945423</v>
      </c>
      <c r="M161">
        <f>2*$Y$1*VLOOKUP(E160,Gearing!$B$3:$D$7,3)+B159</f>
        <v>1787.3260404274936</v>
      </c>
      <c r="N161">
        <f>2*B160-B159+Misc!$B$6*$Y$1^2</f>
        <v>1779.7838934189772</v>
      </c>
      <c r="O161">
        <f t="shared" si="36"/>
        <v>0</v>
      </c>
      <c r="P161">
        <f t="shared" si="37"/>
        <v>0</v>
      </c>
      <c r="Q161">
        <f t="shared" si="38"/>
        <v>1</v>
      </c>
      <c r="R161">
        <f t="shared" si="39"/>
        <v>0</v>
      </c>
      <c r="S161">
        <f t="shared" si="40"/>
        <v>0</v>
      </c>
      <c r="T161">
        <f>C161/Misc!$B$2*60/2/PI()</f>
        <v>2772.2281549193326</v>
      </c>
      <c r="U161">
        <f>C161/Misc!$B$2*60/2/PI()*VLOOKUP(E161,Gearing!$B$2:$G$7,6,FALSE)</f>
        <v>7007.5802024166778</v>
      </c>
      <c r="V161">
        <f ca="1">FORECAST(U161,OFFSET(Engine!$E$3:$E$26,MATCH(U161,Engine!$A$3:$A$26,1)-1,0,2),OFFSET(Engine!$A$3:$A$26,MATCH(U161,Engine!$A$3:$A$26,1)-1,0,2))</f>
        <v>600.87170229809192</v>
      </c>
    </row>
    <row r="162" spans="1:22" x14ac:dyDescent="0.25">
      <c r="A162">
        <f t="shared" si="32"/>
        <v>39.75</v>
      </c>
      <c r="B162">
        <f t="shared" si="43"/>
        <v>1801.5514101537651</v>
      </c>
      <c r="C162">
        <f t="shared" si="41"/>
        <v>87.456074507823814</v>
      </c>
      <c r="D162">
        <f t="shared" si="42"/>
        <v>1.4498325674612715</v>
      </c>
      <c r="E162">
        <f>MIN(VLOOKUP(C161+0.01,Gearing!$A$2:$G$7,2,TRUE)+1,5)</f>
        <v>3</v>
      </c>
      <c r="F162">
        <f>Misc!$B$4*Misc!$B$5/Misc!$B$2*VLOOKUP(E162,Gearing!$B$2:$G$7,6,FALSE)</f>
        <v>4550.7605916288085</v>
      </c>
      <c r="G162">
        <f t="shared" si="30"/>
        <v>1.1194321476040954</v>
      </c>
      <c r="H162">
        <f t="shared" si="31"/>
        <v>195.63366702716493</v>
      </c>
      <c r="I162">
        <f t="shared" si="33"/>
        <v>0.29700000000000004</v>
      </c>
      <c r="J162">
        <f t="shared" si="34"/>
        <v>5230.8387769160418</v>
      </c>
      <c r="K162">
        <f t="shared" si="35"/>
        <v>-10525756.8159115</v>
      </c>
      <c r="L162">
        <f t="shared" si="44"/>
        <v>1801.5514101537651</v>
      </c>
      <c r="M162">
        <f>2*$Y$1*VLOOKUP(E161,Gearing!$B$3:$D$7,3)+B160</f>
        <v>1808.9612692205524</v>
      </c>
      <c r="N162">
        <f>2*B161-B160+Misc!$B$6*$Y$1^2</f>
        <v>1801.6033579631664</v>
      </c>
      <c r="O162">
        <f t="shared" si="36"/>
        <v>0</v>
      </c>
      <c r="P162">
        <f t="shared" si="37"/>
        <v>0</v>
      </c>
      <c r="Q162">
        <f t="shared" si="38"/>
        <v>1</v>
      </c>
      <c r="R162">
        <f t="shared" si="39"/>
        <v>0</v>
      </c>
      <c r="S162">
        <f t="shared" si="40"/>
        <v>0</v>
      </c>
      <c r="T162">
        <f>C162/Misc!$B$2*60/2/PI()</f>
        <v>2783.8133122666518</v>
      </c>
      <c r="U162">
        <f>C162/Misc!$B$2*60/2/PI()*VLOOKUP(E162,Gearing!$B$2:$G$7,6,FALSE)</f>
        <v>7036.8649202437064</v>
      </c>
      <c r="V162">
        <f ca="1">FORECAST(U162,OFFSET(Engine!$E$3:$E$26,MATCH(U162,Engine!$A$3:$A$26,1)-1,0,2),OFFSET(Engine!$A$3:$A$26,MATCH(U162,Engine!$A$3:$A$26,1)-1,0,2))</f>
        <v>599.91729688756766</v>
      </c>
    </row>
    <row r="163" spans="1:22" x14ac:dyDescent="0.25">
      <c r="A163">
        <f t="shared" si="32"/>
        <v>40</v>
      </c>
      <c r="B163">
        <f t="shared" si="43"/>
        <v>1823.4607360484542</v>
      </c>
      <c r="C163">
        <f t="shared" si="41"/>
        <v>87.817038503448202</v>
      </c>
      <c r="D163">
        <f t="shared" si="42"/>
        <v>1.437879397533834</v>
      </c>
      <c r="E163">
        <f>MIN(VLOOKUP(C162+0.01,Gearing!$A$2:$G$7,2,TRUE)+1,5)</f>
        <v>3</v>
      </c>
      <c r="F163">
        <f>Misc!$B$4*Misc!$B$5/Misc!$B$2*VLOOKUP(E163,Gearing!$B$2:$G$7,6,FALSE)</f>
        <v>4550.7605916288085</v>
      </c>
      <c r="G163">
        <f t="shared" si="30"/>
        <v>1.1330459715563945</v>
      </c>
      <c r="H163">
        <f t="shared" si="31"/>
        <v>196.4411204891021</v>
      </c>
      <c r="I163">
        <f t="shared" si="33"/>
        <v>0.29700000000000004</v>
      </c>
      <c r="J163">
        <f t="shared" si="34"/>
        <v>5217.8784623686633</v>
      </c>
      <c r="K163">
        <f t="shared" si="35"/>
        <v>-10640885.157068567</v>
      </c>
      <c r="L163">
        <f t="shared" si="44"/>
        <v>1823.4607360484542</v>
      </c>
      <c r="M163">
        <f>2*$Y$1*VLOOKUP(E162,Gearing!$B$3:$D$7,3)+B161</f>
        <v>1830.6886158891764</v>
      </c>
      <c r="N163">
        <f>2*B162-B161+Misc!$B$6*$Y$1^2</f>
        <v>1823.513434012988</v>
      </c>
      <c r="O163">
        <f t="shared" si="36"/>
        <v>0</v>
      </c>
      <c r="P163">
        <f t="shared" si="37"/>
        <v>0</v>
      </c>
      <c r="Q163">
        <f t="shared" si="38"/>
        <v>1</v>
      </c>
      <c r="R163">
        <f t="shared" si="39"/>
        <v>0</v>
      </c>
      <c r="S163">
        <f t="shared" si="40"/>
        <v>0</v>
      </c>
      <c r="T163">
        <f>C163/Misc!$B$2*60/2/PI()</f>
        <v>2795.303153103016</v>
      </c>
      <c r="U163">
        <f>C163/Misc!$B$2*60/2/PI()*VLOOKUP(E163,Gearing!$B$2:$G$7,6,FALSE)</f>
        <v>7065.9086989929219</v>
      </c>
      <c r="V163">
        <f ca="1">FORECAST(U163,OFFSET(Engine!$E$3:$E$26,MATCH(U163,Engine!$A$3:$A$26,1)-1,0,2),OFFSET(Engine!$A$3:$A$26,MATCH(U163,Engine!$A$3:$A$26,1)-1,0,2))</f>
        <v>598.97074381698508</v>
      </c>
    </row>
    <row r="164" spans="1:22" x14ac:dyDescent="0.25">
      <c r="A164">
        <f t="shared" si="32"/>
        <v>40.25</v>
      </c>
      <c r="B164">
        <f t="shared" si="43"/>
        <v>1845.4599294054892</v>
      </c>
      <c r="C164">
        <f t="shared" si="41"/>
        <v>88.175020472014694</v>
      </c>
      <c r="D164">
        <f t="shared" si="42"/>
        <v>1.4259763509980985</v>
      </c>
      <c r="E164">
        <f>MIN(VLOOKUP(C163+0.01,Gearing!$A$2:$G$7,2,TRUE)+1,5)</f>
        <v>3</v>
      </c>
      <c r="F164">
        <f>Misc!$B$4*Misc!$B$5/Misc!$B$2*VLOOKUP(E164,Gearing!$B$2:$G$7,6,FALSE)</f>
        <v>4550.7605916288085</v>
      </c>
      <c r="G164">
        <f t="shared" si="30"/>
        <v>1.146715636560915</v>
      </c>
      <c r="H164">
        <f t="shared" si="31"/>
        <v>197.24190334648958</v>
      </c>
      <c r="I164">
        <f t="shared" si="33"/>
        <v>0.29700000000000004</v>
      </c>
      <c r="J164">
        <f t="shared" si="34"/>
        <v>5204.864322787218</v>
      </c>
      <c r="K164">
        <f t="shared" si="35"/>
        <v>-10756192.964473279</v>
      </c>
      <c r="L164">
        <f t="shared" si="44"/>
        <v>1845.4599294054892</v>
      </c>
      <c r="M164">
        <f>2*$Y$1*VLOOKUP(E163,Gearing!$B$3:$D$7,3)+B162</f>
        <v>1852.5073272483992</v>
      </c>
      <c r="N164">
        <f>2*B163-B162+Misc!$B$6*$Y$1^2</f>
        <v>1845.5133744431434</v>
      </c>
      <c r="O164">
        <f t="shared" si="36"/>
        <v>0</v>
      </c>
      <c r="P164">
        <f t="shared" si="37"/>
        <v>0</v>
      </c>
      <c r="Q164">
        <f t="shared" si="38"/>
        <v>1</v>
      </c>
      <c r="R164">
        <f t="shared" si="39"/>
        <v>0</v>
      </c>
      <c r="S164">
        <f t="shared" si="40"/>
        <v>0</v>
      </c>
      <c r="T164">
        <f>C164/Misc!$B$2*60/2/PI()</f>
        <v>2806.6980730700411</v>
      </c>
      <c r="U164">
        <f>C164/Misc!$B$2*60/2/PI()*VLOOKUP(E164,Gearing!$B$2:$G$7,6,FALSE)</f>
        <v>7094.7125387589067</v>
      </c>
      <c r="V164">
        <f ca="1">FORECAST(U164,OFFSET(Engine!$E$3:$E$26,MATCH(U164,Engine!$A$3:$A$26,1)-1,0,2),OFFSET(Engine!$A$3:$A$26,MATCH(U164,Engine!$A$3:$A$26,1)-1,0,2))</f>
        <v>598.03201049269956</v>
      </c>
    </row>
    <row r="165" spans="1:22" x14ac:dyDescent="0.25">
      <c r="A165">
        <f t="shared" si="32"/>
        <v>40.5</v>
      </c>
      <c r="B165">
        <f t="shared" si="43"/>
        <v>1867.5482462844616</v>
      </c>
      <c r="C165">
        <f t="shared" si="41"/>
        <v>88.530033042822197</v>
      </c>
      <c r="D165">
        <f t="shared" si="42"/>
        <v>1.4141242154619249</v>
      </c>
      <c r="E165">
        <f>MIN(VLOOKUP(C164+0.01,Gearing!$A$2:$G$7,2,TRUE)+1,5)</f>
        <v>3</v>
      </c>
      <c r="F165">
        <f>Misc!$B$4*Misc!$B$5/Misc!$B$2*VLOOKUP(E165,Gearing!$B$2:$G$7,6,FALSE)</f>
        <v>4550.7605916288085</v>
      </c>
      <c r="G165">
        <f t="shared" si="30"/>
        <v>1.1604406803545182</v>
      </c>
      <c r="H165">
        <f t="shared" si="31"/>
        <v>198.03604385026441</v>
      </c>
      <c r="I165">
        <f t="shared" si="33"/>
        <v>0.29700000000000004</v>
      </c>
      <c r="J165">
        <f t="shared" si="34"/>
        <v>5191.7968019331392</v>
      </c>
      <c r="K165">
        <f t="shared" si="35"/>
        <v>-10871672.86106031</v>
      </c>
      <c r="L165">
        <f t="shared" si="44"/>
        <v>1867.5482462844616</v>
      </c>
      <c r="M165">
        <f>2*$Y$1*VLOOKUP(E164,Gearing!$B$3:$D$7,3)+B163</f>
        <v>1874.4166531430883</v>
      </c>
      <c r="N165">
        <f>2*B164-B163+Misc!$B$6*$Y$1^2</f>
        <v>1867.6024352625243</v>
      </c>
      <c r="O165">
        <f t="shared" si="36"/>
        <v>0</v>
      </c>
      <c r="P165">
        <f t="shared" si="37"/>
        <v>0</v>
      </c>
      <c r="Q165">
        <f t="shared" si="38"/>
        <v>1</v>
      </c>
      <c r="R165">
        <f t="shared" si="39"/>
        <v>0</v>
      </c>
      <c r="S165">
        <f t="shared" si="40"/>
        <v>0</v>
      </c>
      <c r="T165">
        <f>C165/Misc!$B$2*60/2/PI()</f>
        <v>2817.9984741707963</v>
      </c>
      <c r="U165">
        <f>C165/Misc!$B$2*60/2/PI()*VLOOKUP(E165,Gearing!$B$2:$G$7,6,FALSE)</f>
        <v>7123.2774557165894</v>
      </c>
      <c r="V165">
        <f ca="1">FORECAST(U165,OFFSET(Engine!$E$3:$E$26,MATCH(U165,Engine!$A$3:$A$26,1)-1,0,2),OFFSET(Engine!$A$3:$A$26,MATCH(U165,Engine!$A$3:$A$26,1)-1,0,2))</f>
        <v>596.95137730109445</v>
      </c>
    </row>
    <row r="166" spans="1:22" x14ac:dyDescent="0.25">
      <c r="A166">
        <f t="shared" si="32"/>
        <v>40.75</v>
      </c>
      <c r="B166">
        <f t="shared" si="43"/>
        <v>1889.7249459269003</v>
      </c>
      <c r="C166">
        <f t="shared" si="41"/>
        <v>88.88208903916393</v>
      </c>
      <c r="D166">
        <f t="shared" si="42"/>
        <v>1.4023237552719365</v>
      </c>
      <c r="E166">
        <f>MIN(VLOOKUP(C165+0.01,Gearing!$A$2:$G$7,2,TRUE)+1,5)</f>
        <v>3</v>
      </c>
      <c r="F166">
        <f>Misc!$B$4*Misc!$B$5/Misc!$B$2*VLOOKUP(E166,Gearing!$B$2:$G$7,6,FALSE)</f>
        <v>4550.7605916288085</v>
      </c>
      <c r="G166">
        <f t="shared" si="30"/>
        <v>1.1742206426512296</v>
      </c>
      <c r="H166">
        <f t="shared" si="31"/>
        <v>198.82357068531658</v>
      </c>
      <c r="I166">
        <f t="shared" si="33"/>
        <v>0.29700000000000004</v>
      </c>
      <c r="J166">
        <f t="shared" si="34"/>
        <v>5178.6763417070297</v>
      </c>
      <c r="K166">
        <f t="shared" si="35"/>
        <v>-10987317.51118446</v>
      </c>
      <c r="L166">
        <f t="shared" si="44"/>
        <v>1889.7249459269003</v>
      </c>
      <c r="M166">
        <f>2*$Y$1*VLOOKUP(E165,Gearing!$B$3:$D$7,3)+B164</f>
        <v>1896.4158465001233</v>
      </c>
      <c r="N166">
        <f>2*B165-B164+Misc!$B$6*$Y$1^2</f>
        <v>1889.779875663434</v>
      </c>
      <c r="O166">
        <f t="shared" si="36"/>
        <v>0</v>
      </c>
      <c r="P166">
        <f t="shared" si="37"/>
        <v>0</v>
      </c>
      <c r="Q166">
        <f t="shared" si="38"/>
        <v>1</v>
      </c>
      <c r="R166">
        <f t="shared" si="39"/>
        <v>0</v>
      </c>
      <c r="S166">
        <f t="shared" si="40"/>
        <v>0</v>
      </c>
      <c r="T166">
        <f>C166/Misc!$B$2*60/2/PI()</f>
        <v>2829.2047645833818</v>
      </c>
      <c r="U166">
        <f>C166/Misc!$B$2*60/2/PI()*VLOOKUP(E166,Gearing!$B$2:$G$7,6,FALSE)</f>
        <v>7151.6044816500125</v>
      </c>
      <c r="V166">
        <f ca="1">FORECAST(U166,OFFSET(Engine!$E$3:$E$26,MATCH(U166,Engine!$A$3:$A$26,1)-1,0,2),OFFSET(Engine!$A$3:$A$26,MATCH(U166,Engine!$A$3:$A$26,1)-1,0,2))</f>
        <v>595.8460256731596</v>
      </c>
    </row>
    <row r="167" spans="1:22" x14ac:dyDescent="0.25">
      <c r="A167">
        <f t="shared" si="32"/>
        <v>41</v>
      </c>
      <c r="B167">
        <f t="shared" si="43"/>
        <v>1911.9892908040435</v>
      </c>
      <c r="C167">
        <f t="shared" si="41"/>
        <v>89.231201472528483</v>
      </c>
      <c r="D167">
        <f t="shared" si="42"/>
        <v>1.3905757116444875</v>
      </c>
      <c r="E167">
        <f>MIN(VLOOKUP(C166+0.01,Gearing!$A$2:$G$7,2,TRUE)+1,5)</f>
        <v>3</v>
      </c>
      <c r="F167">
        <f>Misc!$B$4*Misc!$B$5/Misc!$B$2*VLOOKUP(E167,Gearing!$B$2:$G$7,6,FALSE)</f>
        <v>4550.7605916288085</v>
      </c>
      <c r="G167">
        <f t="shared" si="30"/>
        <v>1.1880550651719231</v>
      </c>
      <c r="H167">
        <f t="shared" si="31"/>
        <v>199.60451295751719</v>
      </c>
      <c r="I167">
        <f t="shared" si="33"/>
        <v>0.29700000000000004</v>
      </c>
      <c r="J167">
        <f t="shared" si="34"/>
        <v>5165.5033821194211</v>
      </c>
      <c r="K167">
        <f t="shared" si="35"/>
        <v>-11103119.621047458</v>
      </c>
      <c r="L167">
        <f t="shared" si="44"/>
        <v>1911.9892908040435</v>
      </c>
      <c r="M167">
        <f>2*$Y$1*VLOOKUP(E166,Gearing!$B$3:$D$7,3)+B165</f>
        <v>1918.5041633790956</v>
      </c>
      <c r="N167">
        <f>2*B166-B165+Misc!$B$6*$Y$1^2</f>
        <v>1912.0449580693391</v>
      </c>
      <c r="O167">
        <f t="shared" si="36"/>
        <v>0</v>
      </c>
      <c r="P167">
        <f t="shared" si="37"/>
        <v>0</v>
      </c>
      <c r="Q167">
        <f t="shared" si="38"/>
        <v>1</v>
      </c>
      <c r="R167">
        <f t="shared" si="39"/>
        <v>0</v>
      </c>
      <c r="S167">
        <f t="shared" si="40"/>
        <v>0</v>
      </c>
      <c r="T167">
        <f>C167/Misc!$B$2*60/2/PI()</f>
        <v>2840.3173584763435</v>
      </c>
      <c r="U167">
        <f>C167/Misc!$B$2*60/2/PI()*VLOOKUP(E167,Gearing!$B$2:$G$7,6,FALSE)</f>
        <v>7179.6946634857422</v>
      </c>
      <c r="V167">
        <f ca="1">FORECAST(U167,OFFSET(Engine!$E$3:$E$26,MATCH(U167,Engine!$A$3:$A$26,1)-1,0,2),OFFSET(Engine!$A$3:$A$26,MATCH(U167,Engine!$A$3:$A$26,1)-1,0,2))</f>
        <v>594.74991596174527</v>
      </c>
    </row>
    <row r="168" spans="1:22" x14ac:dyDescent="0.25">
      <c r="A168">
        <f t="shared" si="32"/>
        <v>41.25</v>
      </c>
      <c r="B168">
        <f t="shared" si="43"/>
        <v>1934.3405466631646</v>
      </c>
      <c r="C168">
        <f t="shared" si="41"/>
        <v>89.577383536848174</v>
      </c>
      <c r="D168">
        <f t="shared" si="42"/>
        <v>1.378880802913045</v>
      </c>
      <c r="E168">
        <f>MIN(VLOOKUP(C167+0.01,Gearing!$A$2:$G$7,2,TRUE)+1,5)</f>
        <v>3</v>
      </c>
      <c r="F168">
        <f>Misc!$B$4*Misc!$B$5/Misc!$B$2*VLOOKUP(E168,Gearing!$B$2:$G$7,6,FALSE)</f>
        <v>4550.7605916288085</v>
      </c>
      <c r="G168">
        <f t="shared" si="30"/>
        <v>1.2019434916731069</v>
      </c>
      <c r="H168">
        <f t="shared" si="31"/>
        <v>200.37890018085221</v>
      </c>
      <c r="I168">
        <f t="shared" si="33"/>
        <v>0.29700000000000004</v>
      </c>
      <c r="J168">
        <f t="shared" si="34"/>
        <v>5152.278361262398</v>
      </c>
      <c r="K168">
        <f t="shared" si="35"/>
        <v>-11219071.939107681</v>
      </c>
      <c r="L168">
        <f t="shared" si="44"/>
        <v>1934.3405466631646</v>
      </c>
      <c r="M168">
        <f>2*$Y$1*VLOOKUP(E167,Gearing!$B$3:$D$7,3)+B166</f>
        <v>1940.6808630215344</v>
      </c>
      <c r="N168">
        <f>2*B167-B166+Misc!$B$6*$Y$1^2</f>
        <v>1934.3969481811869</v>
      </c>
      <c r="O168">
        <f t="shared" si="36"/>
        <v>0</v>
      </c>
      <c r="P168">
        <f t="shared" si="37"/>
        <v>0</v>
      </c>
      <c r="Q168">
        <f t="shared" si="38"/>
        <v>1</v>
      </c>
      <c r="R168">
        <f t="shared" si="39"/>
        <v>0</v>
      </c>
      <c r="S168">
        <f t="shared" si="40"/>
        <v>0</v>
      </c>
      <c r="T168">
        <f>C168/Misc!$B$2*60/2/PI()</f>
        <v>2851.3366758255906</v>
      </c>
      <c r="U168">
        <f>C168/Misc!$B$2*60/2/PI()*VLOOKUP(E168,Gearing!$B$2:$G$7,6,FALSE)</f>
        <v>7207.5490628300768</v>
      </c>
      <c r="V168">
        <f ca="1">FORECAST(U168,OFFSET(Engine!$E$3:$E$26,MATCH(U168,Engine!$A$3:$A$26,1)-1,0,2),OFFSET(Engine!$A$3:$A$26,MATCH(U168,Engine!$A$3:$A$26,1)-1,0,2))</f>
        <v>593.56183718959983</v>
      </c>
    </row>
    <row r="169" spans="1:22" x14ac:dyDescent="0.25">
      <c r="A169">
        <f t="shared" si="32"/>
        <v>41.5</v>
      </c>
      <c r="B169">
        <f t="shared" si="43"/>
        <v>1956.7779825724676</v>
      </c>
      <c r="C169">
        <f t="shared" si="41"/>
        <v>89.920648602801066</v>
      </c>
      <c r="D169">
        <f t="shared" si="42"/>
        <v>1.3672397247100889</v>
      </c>
      <c r="E169">
        <f>MIN(VLOOKUP(C168+0.01,Gearing!$A$2:$G$7,2,TRUE)+1,5)</f>
        <v>3</v>
      </c>
      <c r="F169">
        <f>Misc!$B$4*Misc!$B$5/Misc!$B$2*VLOOKUP(E169,Gearing!$B$2:$G$7,6,FALSE)</f>
        <v>4550.7605916288085</v>
      </c>
      <c r="G169">
        <f t="shared" si="30"/>
        <v>1.2158854679748192</v>
      </c>
      <c r="H169">
        <f t="shared" si="31"/>
        <v>201.14676226467668</v>
      </c>
      <c r="I169">
        <f t="shared" si="33"/>
        <v>0.29700000000000004</v>
      </c>
      <c r="J169">
        <f t="shared" si="34"/>
        <v>5139.0017152820801</v>
      </c>
      <c r="K169">
        <f t="shared" si="35"/>
        <v>-11335167.256473131</v>
      </c>
      <c r="L169">
        <f t="shared" si="44"/>
        <v>1956.7779825724676</v>
      </c>
      <c r="M169">
        <f>2*$Y$1*VLOOKUP(E168,Gearing!$B$3:$D$7,3)+B167</f>
        <v>1962.9452078986776</v>
      </c>
      <c r="N169">
        <f>2*B168-B167+Misc!$B$6*$Y$1^2</f>
        <v>1956.8351150222857</v>
      </c>
      <c r="O169">
        <f t="shared" si="36"/>
        <v>0</v>
      </c>
      <c r="P169">
        <f t="shared" si="37"/>
        <v>0</v>
      </c>
      <c r="Q169">
        <f t="shared" si="38"/>
        <v>1</v>
      </c>
      <c r="R169">
        <f t="shared" si="39"/>
        <v>0</v>
      </c>
      <c r="S169">
        <f t="shared" si="40"/>
        <v>0</v>
      </c>
      <c r="T169">
        <f>C169/Misc!$B$2*60/2/PI()</f>
        <v>2862.2631422330246</v>
      </c>
      <c r="U169">
        <f>C169/Misc!$B$2*60/2/PI()*VLOOKUP(E169,Gearing!$B$2:$G$7,6,FALSE)</f>
        <v>7235.1687555105782</v>
      </c>
      <c r="V169">
        <f ca="1">FORECAST(U169,OFFSET(Engine!$E$3:$E$26,MATCH(U169,Engine!$A$3:$A$26,1)-1,0,2),OFFSET(Engine!$A$3:$A$26,MATCH(U169,Engine!$A$3:$A$26,1)-1,0,2))</f>
        <v>592.1139382914489</v>
      </c>
    </row>
    <row r="170" spans="1:22" x14ac:dyDescent="0.25">
      <c r="A170">
        <f t="shared" si="32"/>
        <v>41.75</v>
      </c>
      <c r="B170">
        <f t="shared" si="43"/>
        <v>1979.3008709645651</v>
      </c>
      <c r="C170">
        <f t="shared" si="41"/>
        <v>90.261010212168458</v>
      </c>
      <c r="D170">
        <f t="shared" si="42"/>
        <v>1.3556531502290454</v>
      </c>
      <c r="E170">
        <f>MIN(VLOOKUP(C169+0.01,Gearing!$A$2:$G$7,2,TRUE)+1,5)</f>
        <v>3</v>
      </c>
      <c r="F170">
        <f>Misc!$B$4*Misc!$B$5/Misc!$B$2*VLOOKUP(E170,Gearing!$B$2:$G$7,6,FALSE)</f>
        <v>4550.7605916288085</v>
      </c>
      <c r="G170">
        <f t="shared" si="30"/>
        <v>1.2298805419876455</v>
      </c>
      <c r="H170">
        <f t="shared" si="31"/>
        <v>201.90812950109265</v>
      </c>
      <c r="I170">
        <f t="shared" si="33"/>
        <v>0.29700000000000004</v>
      </c>
      <c r="J170">
        <f t="shared" si="34"/>
        <v>5125.673878351954</v>
      </c>
      <c r="K170">
        <f t="shared" si="35"/>
        <v>-11451398.407277729</v>
      </c>
      <c r="L170">
        <f t="shared" si="44"/>
        <v>1979.3008709645651</v>
      </c>
      <c r="M170">
        <f>2*$Y$1*VLOOKUP(E169,Gearing!$B$3:$D$7,3)+B168</f>
        <v>1985.2964637577986</v>
      </c>
      <c r="N170">
        <f>2*B169-B168+Misc!$B$6*$Y$1^2</f>
        <v>1979.3587309817708</v>
      </c>
      <c r="O170">
        <f t="shared" si="36"/>
        <v>0</v>
      </c>
      <c r="P170">
        <f t="shared" si="37"/>
        <v>0</v>
      </c>
      <c r="Q170">
        <f t="shared" si="38"/>
        <v>1</v>
      </c>
      <c r="R170">
        <f t="shared" si="39"/>
        <v>0</v>
      </c>
      <c r="S170">
        <f t="shared" si="40"/>
        <v>0</v>
      </c>
      <c r="T170">
        <f>C170/Misc!$B$2*60/2/PI()</f>
        <v>2873.0971887469318</v>
      </c>
      <c r="U170">
        <f>C170/Misc!$B$2*60/2/PI()*VLOOKUP(E170,Gearing!$B$2:$G$7,6,FALSE)</f>
        <v>7262.5548311220664</v>
      </c>
      <c r="V170">
        <f ca="1">FORECAST(U170,OFFSET(Engine!$E$3:$E$26,MATCH(U170,Engine!$A$3:$A$26,1)-1,0,2),OFFSET(Engine!$A$3:$A$26,MATCH(U170,Engine!$A$3:$A$26,1)-1,0,2))</f>
        <v>590.67828623111495</v>
      </c>
    </row>
    <row r="171" spans="1:22" x14ac:dyDescent="0.25">
      <c r="A171">
        <f t="shared" si="32"/>
        <v>42</v>
      </c>
      <c r="B171">
        <f t="shared" si="43"/>
        <v>2001.9084876785519</v>
      </c>
      <c r="C171">
        <f t="shared" si="41"/>
        <v>90.598482072260595</v>
      </c>
      <c r="D171">
        <f t="shared" si="42"/>
        <v>1.34412173050805</v>
      </c>
      <c r="E171">
        <f>MIN(VLOOKUP(C170+0.01,Gearing!$A$2:$G$7,2,TRUE)+1,5)</f>
        <v>3</v>
      </c>
      <c r="F171">
        <f>Misc!$B$4*Misc!$B$5/Misc!$B$2*VLOOKUP(E171,Gearing!$B$2:$G$7,6,FALSE)</f>
        <v>4550.7605916288085</v>
      </c>
      <c r="G171">
        <f t="shared" si="30"/>
        <v>1.24392826373886</v>
      </c>
      <c r="H171">
        <f t="shared" si="31"/>
        <v>202.66303255247985</v>
      </c>
      <c r="I171">
        <f t="shared" si="33"/>
        <v>0.29700000000000004</v>
      </c>
      <c r="J171">
        <f t="shared" si="34"/>
        <v>5112.2952826470482</v>
      </c>
      <c r="K171">
        <f t="shared" si="35"/>
        <v>-11567758.269041266</v>
      </c>
      <c r="L171">
        <f t="shared" si="44"/>
        <v>2001.9084876785519</v>
      </c>
      <c r="M171">
        <f>2*$Y$1*VLOOKUP(E170,Gearing!$B$3:$D$7,3)+B169</f>
        <v>2007.7338996671017</v>
      </c>
      <c r="N171">
        <f>2*B170-B169+Misc!$B$6*$Y$1^2</f>
        <v>2001.9670718566626</v>
      </c>
      <c r="O171">
        <f t="shared" si="36"/>
        <v>0</v>
      </c>
      <c r="P171">
        <f t="shared" si="37"/>
        <v>0</v>
      </c>
      <c r="Q171">
        <f t="shared" si="38"/>
        <v>1</v>
      </c>
      <c r="R171">
        <f t="shared" si="39"/>
        <v>0</v>
      </c>
      <c r="S171">
        <f t="shared" si="40"/>
        <v>0</v>
      </c>
      <c r="T171">
        <f>C171/Misc!$B$2*60/2/PI()</f>
        <v>2883.8392516845474</v>
      </c>
      <c r="U171">
        <f>C171/Misc!$B$2*60/2/PI()*VLOOKUP(E171,Gearing!$B$2:$G$7,6,FALSE)</f>
        <v>7289.7083925781008</v>
      </c>
      <c r="V171">
        <f ca="1">FORECAST(U171,OFFSET(Engine!$E$3:$E$26,MATCH(U171,Engine!$A$3:$A$26,1)-1,0,2),OFFSET(Engine!$A$3:$A$26,MATCH(U171,Engine!$A$3:$A$26,1)-1,0,2))</f>
        <v>589.25482319088985</v>
      </c>
    </row>
    <row r="172" spans="1:22" x14ac:dyDescent="0.25">
      <c r="A172">
        <f t="shared" si="32"/>
        <v>42.25</v>
      </c>
      <c r="B172">
        <f t="shared" si="43"/>
        <v>2024.6001120006954</v>
      </c>
      <c r="C172">
        <f t="shared" si="41"/>
        <v>90.93307805038603</v>
      </c>
      <c r="D172">
        <f t="shared" si="42"/>
        <v>1.3326460944954306</v>
      </c>
      <c r="E172">
        <f>MIN(VLOOKUP(C171+0.01,Gearing!$A$2:$G$7,2,TRUE)+1,5)</f>
        <v>3</v>
      </c>
      <c r="F172">
        <f>Misc!$B$4*Misc!$B$5/Misc!$B$2*VLOOKUP(E172,Gearing!$B$2:$G$7,6,FALSE)</f>
        <v>4550.7605916288085</v>
      </c>
      <c r="G172">
        <f t="shared" si="30"/>
        <v>1.258028185397712</v>
      </c>
      <c r="H172">
        <f t="shared" si="31"/>
        <v>203.41150243912409</v>
      </c>
      <c r="I172">
        <f t="shared" si="33"/>
        <v>0.29700000000000004</v>
      </c>
      <c r="J172">
        <f t="shared" si="34"/>
        <v>5098.86635831894</v>
      </c>
      <c r="K172">
        <f t="shared" si="35"/>
        <v>-11684239.763013208</v>
      </c>
      <c r="L172">
        <f t="shared" si="44"/>
        <v>2024.6001120006954</v>
      </c>
      <c r="M172">
        <f>2*$Y$1*VLOOKUP(E171,Gearing!$B$3:$D$7,3)+B170</f>
        <v>2030.2567880591992</v>
      </c>
      <c r="N172">
        <f>2*B171-B170+Misc!$B$6*$Y$1^2</f>
        <v>2024.6594168925387</v>
      </c>
      <c r="O172">
        <f t="shared" si="36"/>
        <v>0</v>
      </c>
      <c r="P172">
        <f t="shared" si="37"/>
        <v>0</v>
      </c>
      <c r="Q172">
        <f t="shared" si="38"/>
        <v>1</v>
      </c>
      <c r="R172">
        <f t="shared" si="39"/>
        <v>0</v>
      </c>
      <c r="S172">
        <f t="shared" si="40"/>
        <v>0</v>
      </c>
      <c r="T172">
        <f>C172/Misc!$B$2*60/2/PI()</f>
        <v>2894.4897724560137</v>
      </c>
      <c r="U172">
        <f>C172/Misc!$B$2*60/2/PI()*VLOOKUP(E172,Gearing!$B$2:$G$7,6,FALSE)</f>
        <v>7316.6305556659818</v>
      </c>
      <c r="V172">
        <f ca="1">FORECAST(U172,OFFSET(Engine!$E$3:$E$26,MATCH(U172,Engine!$A$3:$A$26,1)-1,0,2),OFFSET(Engine!$A$3:$A$26,MATCH(U172,Engine!$A$3:$A$26,1)-1,0,2))</f>
        <v>587.62965007192679</v>
      </c>
    </row>
    <row r="173" spans="1:22" x14ac:dyDescent="0.25">
      <c r="A173">
        <f t="shared" si="32"/>
        <v>42.5</v>
      </c>
      <c r="B173">
        <f t="shared" si="43"/>
        <v>2047.3750267037449</v>
      </c>
      <c r="C173">
        <f t="shared" si="41"/>
        <v>91.264812168386015</v>
      </c>
      <c r="D173">
        <f t="shared" si="42"/>
        <v>1.3212268495044555</v>
      </c>
      <c r="E173">
        <f>MIN(VLOOKUP(C172+0.01,Gearing!$A$2:$G$7,2,TRUE)+1,5)</f>
        <v>3</v>
      </c>
      <c r="F173">
        <f>Misc!$B$4*Misc!$B$5/Misc!$B$2*VLOOKUP(E173,Gearing!$B$2:$G$7,6,FALSE)</f>
        <v>4550.7605916288085</v>
      </c>
      <c r="G173">
        <f t="shared" si="30"/>
        <v>1.2721798612998494</v>
      </c>
      <c r="H173">
        <f t="shared" si="31"/>
        <v>204.1535705269909</v>
      </c>
      <c r="I173">
        <f t="shared" si="33"/>
        <v>0.29700000000000004</v>
      </c>
      <c r="J173">
        <f t="shared" si="34"/>
        <v>5085.3875334715867</v>
      </c>
      <c r="K173">
        <f t="shared" si="35"/>
        <v>-11800835.8545004</v>
      </c>
      <c r="L173">
        <f t="shared" si="44"/>
        <v>2047.3750267037449</v>
      </c>
      <c r="M173">
        <f>2*$Y$1*VLOOKUP(E172,Gearing!$B$3:$D$7,3)+B171</f>
        <v>2052.8644047731859</v>
      </c>
      <c r="N173">
        <f>2*B172-B171+Misc!$B$6*$Y$1^2</f>
        <v>2047.435048822839</v>
      </c>
      <c r="O173">
        <f t="shared" si="36"/>
        <v>0</v>
      </c>
      <c r="P173">
        <f t="shared" si="37"/>
        <v>0</v>
      </c>
      <c r="Q173">
        <f t="shared" si="38"/>
        <v>1</v>
      </c>
      <c r="R173">
        <f t="shared" si="39"/>
        <v>0</v>
      </c>
      <c r="S173">
        <f t="shared" si="40"/>
        <v>0</v>
      </c>
      <c r="T173">
        <f>C173/Misc!$B$2*60/2/PI()</f>
        <v>2905.0491973903986</v>
      </c>
      <c r="U173">
        <f>C173/Misc!$B$2*60/2/PI()*VLOOKUP(E173,Gearing!$B$2:$G$7,6,FALSE)</f>
        <v>7343.3224486069703</v>
      </c>
      <c r="V173">
        <f ca="1">FORECAST(U173,OFFSET(Engine!$E$3:$E$26,MATCH(U173,Engine!$A$3:$A$26,1)-1,0,2),OFFSET(Engine!$A$3:$A$26,MATCH(U173,Engine!$A$3:$A$26,1)-1,0,2))</f>
        <v>585.8871766839311</v>
      </c>
    </row>
    <row r="174" spans="1:22" x14ac:dyDescent="0.25">
      <c r="A174">
        <f t="shared" si="32"/>
        <v>42.75</v>
      </c>
      <c r="B174">
        <f t="shared" si="43"/>
        <v>2070.2325180848884</v>
      </c>
      <c r="C174">
        <f t="shared" si="41"/>
        <v>91.593698597225739</v>
      </c>
      <c r="D174">
        <f t="shared" si="42"/>
        <v>1.3098645812133327</v>
      </c>
      <c r="E174">
        <f>MIN(VLOOKUP(C173+0.01,Gearing!$A$2:$G$7,2,TRUE)+1,5)</f>
        <v>3</v>
      </c>
      <c r="F174">
        <f>Misc!$B$4*Misc!$B$5/Misc!$B$2*VLOOKUP(E174,Gearing!$B$2:$G$7,6,FALSE)</f>
        <v>4550.7605916288085</v>
      </c>
      <c r="G174">
        <f t="shared" si="30"/>
        <v>1.2863828479709052</v>
      </c>
      <c r="H174">
        <f t="shared" si="31"/>
        <v>204.88926851562667</v>
      </c>
      <c r="I174">
        <f t="shared" si="33"/>
        <v>0.29700000000000004</v>
      </c>
      <c r="J174">
        <f t="shared" si="34"/>
        <v>5071.8592341379754</v>
      </c>
      <c r="K174">
        <f t="shared" si="35"/>
        <v>-11917539.553179178</v>
      </c>
      <c r="L174">
        <f t="shared" si="44"/>
        <v>2070.2325180848884</v>
      </c>
      <c r="M174">
        <f>2*$Y$1*VLOOKUP(E173,Gearing!$B$3:$D$7,3)+B172</f>
        <v>2075.5560290953294</v>
      </c>
      <c r="N174">
        <f>2*B173-B172+Misc!$B$6*$Y$1^2</f>
        <v>2070.2932539067942</v>
      </c>
      <c r="O174">
        <f t="shared" si="36"/>
        <v>0</v>
      </c>
      <c r="P174">
        <f t="shared" si="37"/>
        <v>0</v>
      </c>
      <c r="Q174">
        <f t="shared" si="38"/>
        <v>1</v>
      </c>
      <c r="R174">
        <f t="shared" si="39"/>
        <v>0</v>
      </c>
      <c r="S174">
        <f t="shared" si="40"/>
        <v>0</v>
      </c>
      <c r="T174">
        <f>C174/Misc!$B$2*60/2/PI()</f>
        <v>2915.5179775635352</v>
      </c>
      <c r="U174">
        <f>C174/Misc!$B$2*60/2/PI()*VLOOKUP(E174,Gearing!$B$2:$G$7,6,FALSE)</f>
        <v>7369.7852116210979</v>
      </c>
      <c r="V174">
        <f ca="1">FORECAST(U174,OFFSET(Engine!$E$3:$E$26,MATCH(U174,Engine!$A$3:$A$26,1)-1,0,2),OFFSET(Engine!$A$3:$A$26,MATCH(U174,Engine!$A$3:$A$26,1)-1,0,2))</f>
        <v>584.15966112604633</v>
      </c>
    </row>
    <row r="175" spans="1:22" x14ac:dyDescent="0.25">
      <c r="A175">
        <f t="shared" si="32"/>
        <v>43</v>
      </c>
      <c r="B175">
        <f t="shared" si="43"/>
        <v>2093.1718760023577</v>
      </c>
      <c r="C175">
        <f t="shared" si="41"/>
        <v>91.919751651647857</v>
      </c>
      <c r="D175">
        <f t="shared" si="42"/>
        <v>1.2985598541636136</v>
      </c>
      <c r="E175">
        <f>MIN(VLOOKUP(C174+0.01,Gearing!$A$2:$G$7,2,TRUE)+1,5)</f>
        <v>3</v>
      </c>
      <c r="F175">
        <f>Misc!$B$4*Misc!$B$5/Misc!$B$2*VLOOKUP(E175,Gearing!$B$2:$G$7,6,FALSE)</f>
        <v>4550.7605916288085</v>
      </c>
      <c r="G175">
        <f t="shared" si="30"/>
        <v>1.3006367041492422</v>
      </c>
      <c r="H175">
        <f t="shared" si="31"/>
        <v>205.61862842619868</v>
      </c>
      <c r="I175">
        <f t="shared" si="33"/>
        <v>0.29700000000000004</v>
      </c>
      <c r="J175">
        <f t="shared" si="34"/>
        <v>5058.2818842575762</v>
      </c>
      <c r="K175">
        <f t="shared" si="35"/>
        <v>-12034343.91339176</v>
      </c>
      <c r="L175">
        <f t="shared" si="44"/>
        <v>2093.1718760023577</v>
      </c>
      <c r="M175">
        <f>2*$Y$1*VLOOKUP(E174,Gearing!$B$3:$D$7,3)+B173</f>
        <v>2098.3309437983789</v>
      </c>
      <c r="N175">
        <f>2*B174-B173+Misc!$B$6*$Y$1^2</f>
        <v>2093.2333219660318</v>
      </c>
      <c r="O175">
        <f t="shared" si="36"/>
        <v>0</v>
      </c>
      <c r="P175">
        <f t="shared" si="37"/>
        <v>0</v>
      </c>
      <c r="Q175">
        <f t="shared" si="38"/>
        <v>1</v>
      </c>
      <c r="R175">
        <f t="shared" si="39"/>
        <v>0</v>
      </c>
      <c r="S175">
        <f t="shared" si="40"/>
        <v>0</v>
      </c>
      <c r="T175">
        <f>C175/Misc!$B$2*60/2/PI()</f>
        <v>2925.8965686278334</v>
      </c>
      <c r="U175">
        <f>C175/Misc!$B$2*60/2/PI()*VLOOKUP(E175,Gearing!$B$2:$G$7,6,FALSE)</f>
        <v>7396.0199964969743</v>
      </c>
      <c r="V175">
        <f ca="1">FORECAST(U175,OFFSET(Engine!$E$3:$E$26,MATCH(U175,Engine!$A$3:$A$26,1)-1,0,2),OFFSET(Engine!$A$3:$A$26,MATCH(U175,Engine!$A$3:$A$26,1)-1,0,2))</f>
        <v>582.44702820836335</v>
      </c>
    </row>
    <row r="176" spans="1:22" x14ac:dyDescent="0.25">
      <c r="A176">
        <f t="shared" si="32"/>
        <v>43.25</v>
      </c>
      <c r="B176">
        <f t="shared" si="43"/>
        <v>2116.1923939107123</v>
      </c>
      <c r="C176">
        <f t="shared" si="41"/>
        <v>92.242985784895609</v>
      </c>
      <c r="D176">
        <f t="shared" si="42"/>
        <v>1.2873132118184003</v>
      </c>
      <c r="E176">
        <f>MIN(VLOOKUP(C175+0.01,Gearing!$A$2:$G$7,2,TRUE)+1,5)</f>
        <v>3</v>
      </c>
      <c r="F176">
        <f>Misc!$B$4*Misc!$B$5/Misc!$B$2*VLOOKUP(E176,Gearing!$B$2:$G$7,6,FALSE)</f>
        <v>4550.7605916288085</v>
      </c>
      <c r="G176">
        <f t="shared" si="30"/>
        <v>1.3149409908078773</v>
      </c>
      <c r="H176">
        <f t="shared" si="31"/>
        <v>206.34168258969132</v>
      </c>
      <c r="I176">
        <f t="shared" si="33"/>
        <v>0.29700000000000004</v>
      </c>
      <c r="J176">
        <f t="shared" si="34"/>
        <v>5044.6559056545993</v>
      </c>
      <c r="K176">
        <f t="shared" si="35"/>
        <v>-12151242.034427492</v>
      </c>
      <c r="L176">
        <f t="shared" si="44"/>
        <v>2116.1923939107123</v>
      </c>
      <c r="M176">
        <f>2*$Y$1*VLOOKUP(E175,Gearing!$B$3:$D$7,3)+B174</f>
        <v>2121.1884351795225</v>
      </c>
      <c r="N176">
        <f>2*B175-B174+Misc!$B$6*$Y$1^2</f>
        <v>2116.254546419827</v>
      </c>
      <c r="O176">
        <f t="shared" si="36"/>
        <v>0</v>
      </c>
      <c r="P176">
        <f t="shared" si="37"/>
        <v>0</v>
      </c>
      <c r="Q176">
        <f t="shared" si="38"/>
        <v>1</v>
      </c>
      <c r="R176">
        <f t="shared" si="39"/>
        <v>0</v>
      </c>
      <c r="S176">
        <f t="shared" si="40"/>
        <v>0</v>
      </c>
      <c r="T176">
        <f>C176/Misc!$B$2*60/2/PI()</f>
        <v>2936.1854306443142</v>
      </c>
      <c r="U176">
        <f>C176/Misc!$B$2*60/2/PI()*VLOOKUP(E176,Gearing!$B$2:$G$7,6,FALSE)</f>
        <v>7422.0279661672002</v>
      </c>
      <c r="V176">
        <f ca="1">FORECAST(U176,OFFSET(Engine!$E$3:$E$26,MATCH(U176,Engine!$A$3:$A$26,1)-1,0,2),OFFSET(Engine!$A$3:$A$26,MATCH(U176,Engine!$A$3:$A$26,1)-1,0,2))</f>
        <v>580.59794598164819</v>
      </c>
    </row>
    <row r="177" spans="1:22" x14ac:dyDescent="0.25">
      <c r="A177">
        <f t="shared" si="32"/>
        <v>43.5</v>
      </c>
      <c r="B177">
        <f t="shared" si="43"/>
        <v>2139.2933688948056</v>
      </c>
      <c r="C177">
        <f t="shared" si="41"/>
        <v>92.563415583478672</v>
      </c>
      <c r="D177">
        <f t="shared" si="42"/>
        <v>1.2761251768461079</v>
      </c>
      <c r="E177">
        <f>MIN(VLOOKUP(C176+0.01,Gearing!$A$2:$G$7,2,TRUE)+1,5)</f>
        <v>3</v>
      </c>
      <c r="F177">
        <f>Misc!$B$4*Misc!$B$5/Misc!$B$2*VLOOKUP(E177,Gearing!$B$2:$G$7,6,FALSE)</f>
        <v>4550.7605916288085</v>
      </c>
      <c r="G177">
        <f t="shared" si="30"/>
        <v>1.3292952711755879</v>
      </c>
      <c r="H177">
        <f t="shared" si="31"/>
        <v>207.05846363519746</v>
      </c>
      <c r="I177">
        <f t="shared" si="33"/>
        <v>0.29700000000000004</v>
      </c>
      <c r="J177">
        <f t="shared" si="34"/>
        <v>5030.9817180170367</v>
      </c>
      <c r="K177">
        <f t="shared" si="35"/>
        <v>-12268227.060788892</v>
      </c>
      <c r="L177">
        <f t="shared" si="44"/>
        <v>2139.2933688948056</v>
      </c>
      <c r="M177">
        <f>2*$Y$1*VLOOKUP(E176,Gearing!$B$3:$D$7,3)+B175</f>
        <v>2144.1277930969918</v>
      </c>
      <c r="N177">
        <f>2*B176-B175+Misc!$B$6*$Y$1^2</f>
        <v>2139.3562243190668</v>
      </c>
      <c r="O177">
        <f t="shared" si="36"/>
        <v>0</v>
      </c>
      <c r="P177">
        <f t="shared" si="37"/>
        <v>0</v>
      </c>
      <c r="Q177">
        <f t="shared" si="38"/>
        <v>1</v>
      </c>
      <c r="R177">
        <f t="shared" si="39"/>
        <v>0</v>
      </c>
      <c r="S177">
        <f t="shared" si="40"/>
        <v>0</v>
      </c>
      <c r="T177">
        <f>C177/Misc!$B$2*60/2/PI()</f>
        <v>2946.3850279160019</v>
      </c>
      <c r="U177">
        <f>C177/Misc!$B$2*60/2/PI()*VLOOKUP(E177,Gearing!$B$2:$G$7,6,FALSE)</f>
        <v>7447.8102942872247</v>
      </c>
      <c r="V177">
        <f ca="1">FORECAST(U177,OFFSET(Engine!$E$3:$E$26,MATCH(U177,Engine!$A$3:$A$26,1)-1,0,2),OFFSET(Engine!$A$3:$A$26,MATCH(U177,Engine!$A$3:$A$26,1)-1,0,2))</f>
        <v>578.73781436318575</v>
      </c>
    </row>
    <row r="178" spans="1:22" x14ac:dyDescent="0.25">
      <c r="A178">
        <f t="shared" si="32"/>
        <v>43.75</v>
      </c>
      <c r="B178">
        <f t="shared" si="43"/>
        <v>2162.4741017024517</v>
      </c>
      <c r="C178">
        <f t="shared" si="41"/>
        <v>92.881055762022697</v>
      </c>
      <c r="D178">
        <f t="shared" si="42"/>
        <v>1.2649962515060906</v>
      </c>
      <c r="E178">
        <f>MIN(VLOOKUP(C177+0.01,Gearing!$A$2:$G$7,2,TRUE)+1,5)</f>
        <v>3</v>
      </c>
      <c r="F178">
        <f>Misc!$B$4*Misc!$B$5/Misc!$B$2*VLOOKUP(E178,Gearing!$B$2:$G$7,6,FALSE)</f>
        <v>4550.7605916288085</v>
      </c>
      <c r="G178">
        <f t="shared" si="30"/>
        <v>1.34369911075721</v>
      </c>
      <c r="H178">
        <f t="shared" si="31"/>
        <v>207.76900447839722</v>
      </c>
      <c r="I178">
        <f t="shared" si="33"/>
        <v>0.29700000000000004</v>
      </c>
      <c r="J178">
        <f t="shared" si="34"/>
        <v>5017.2597388764852</v>
      </c>
      <c r="K178">
        <f t="shared" si="35"/>
        <v>-12385292.182442807</v>
      </c>
      <c r="L178">
        <f t="shared" si="44"/>
        <v>2162.4741017024517</v>
      </c>
      <c r="M178">
        <f>2*$Y$1*VLOOKUP(E177,Gearing!$B$3:$D$7,3)+B176</f>
        <v>2167.1483110053464</v>
      </c>
      <c r="N178">
        <f>2*B177-B176+Misc!$B$6*$Y$1^2</f>
        <v>2162.5376563788986</v>
      </c>
      <c r="O178">
        <f t="shared" si="36"/>
        <v>0</v>
      </c>
      <c r="P178">
        <f t="shared" si="37"/>
        <v>0</v>
      </c>
      <c r="Q178">
        <f t="shared" si="38"/>
        <v>1</v>
      </c>
      <c r="R178">
        <f t="shared" si="39"/>
        <v>0</v>
      </c>
      <c r="S178">
        <f t="shared" si="40"/>
        <v>0</v>
      </c>
      <c r="T178">
        <f>C178/Misc!$B$2*60/2/PI()</f>
        <v>2956.4958288239768</v>
      </c>
      <c r="U178">
        <f>C178/Misc!$B$2*60/2/PI()*VLOOKUP(E178,Gearing!$B$2:$G$7,6,FALSE)</f>
        <v>7473.3681648209231</v>
      </c>
      <c r="V178">
        <f ca="1">FORECAST(U178,OFFSET(Engine!$E$3:$E$26,MATCH(U178,Engine!$A$3:$A$26,1)-1,0,2),OFFSET(Engine!$A$3:$A$26,MATCH(U178,Engine!$A$3:$A$26,1)-1,0,2))</f>
        <v>576.89387680801292</v>
      </c>
    </row>
    <row r="179" spans="1:22" x14ac:dyDescent="0.25">
      <c r="A179">
        <f t="shared" si="32"/>
        <v>44</v>
      </c>
      <c r="B179">
        <f t="shared" si="43"/>
        <v>2185.7338967758169</v>
      </c>
      <c r="C179">
        <f t="shared" si="41"/>
        <v>93.195921158173405</v>
      </c>
      <c r="D179">
        <f t="shared" si="42"/>
        <v>1.2539269176995731</v>
      </c>
      <c r="E179">
        <f>MIN(VLOOKUP(C178+0.01,Gearing!$A$2:$G$7,2,TRUE)+1,5)</f>
        <v>3</v>
      </c>
      <c r="F179">
        <f>Misc!$B$4*Misc!$B$5/Misc!$B$2*VLOOKUP(E179,Gearing!$B$2:$G$7,6,FALSE)</f>
        <v>4550.7605916288085</v>
      </c>
      <c r="G179">
        <f t="shared" si="30"/>
        <v>1.3581520773531432</v>
      </c>
      <c r="H179">
        <f t="shared" si="31"/>
        <v>208.47333831015885</v>
      </c>
      <c r="I179">
        <f t="shared" si="33"/>
        <v>0.29700000000000004</v>
      </c>
      <c r="J179">
        <f t="shared" si="34"/>
        <v>5003.4903835887435</v>
      </c>
      <c r="K179">
        <f t="shared" si="35"/>
        <v>-12502430.635057017</v>
      </c>
      <c r="L179">
        <f t="shared" si="44"/>
        <v>2185.7338967758169</v>
      </c>
      <c r="M179">
        <f>2*$Y$1*VLOOKUP(E178,Gearing!$B$3:$D$7,3)+B177</f>
        <v>2190.2492859894396</v>
      </c>
      <c r="N179">
        <f>2*B178-B177+Misc!$B$6*$Y$1^2</f>
        <v>2185.7981470100976</v>
      </c>
      <c r="O179">
        <f t="shared" si="36"/>
        <v>0</v>
      </c>
      <c r="P179">
        <f t="shared" si="37"/>
        <v>0</v>
      </c>
      <c r="Q179">
        <f t="shared" si="38"/>
        <v>1</v>
      </c>
      <c r="R179">
        <f t="shared" si="39"/>
        <v>0</v>
      </c>
      <c r="S179">
        <f t="shared" si="40"/>
        <v>0</v>
      </c>
      <c r="T179">
        <f>C179/Misc!$B$2*60/2/PI()</f>
        <v>2966.5183056651713</v>
      </c>
      <c r="U179">
        <f>C179/Misc!$B$2*60/2/PI()*VLOOKUP(E179,Gearing!$B$2:$G$7,6,FALSE)</f>
        <v>7498.7027716305774</v>
      </c>
      <c r="V179">
        <f ca="1">FORECAST(U179,OFFSET(Engine!$E$3:$E$26,MATCH(U179,Engine!$A$3:$A$26,1)-1,0,2),OFFSET(Engine!$A$3:$A$26,MATCH(U179,Engine!$A$3:$A$26,1)-1,0,2))</f>
        <v>575.06604718189976</v>
      </c>
    </row>
    <row r="180" spans="1:22" x14ac:dyDescent="0.25">
      <c r="A180">
        <f t="shared" si="32"/>
        <v>44.25</v>
      </c>
      <c r="B180">
        <f t="shared" si="43"/>
        <v>2209.0720622815384</v>
      </c>
      <c r="C180">
        <f t="shared" si="41"/>
        <v>93.508026727565266</v>
      </c>
      <c r="D180">
        <f t="shared" si="42"/>
        <v>1.2429176374353119</v>
      </c>
      <c r="E180">
        <f>MIN(VLOOKUP(C179+0.01,Gearing!$A$2:$G$7,2,TRUE)+1,5)</f>
        <v>3</v>
      </c>
      <c r="F180">
        <f>Misc!$B$4*Misc!$B$5/Misc!$B$2*VLOOKUP(E180,Gearing!$B$2:$G$7,6,FALSE)</f>
        <v>4550.7605916288085</v>
      </c>
      <c r="G180">
        <f t="shared" si="30"/>
        <v>1.3726537410780655</v>
      </c>
      <c r="H180">
        <f t="shared" si="31"/>
        <v>209.17149858528379</v>
      </c>
      <c r="I180">
        <f t="shared" si="33"/>
        <v>0.29700000000000004</v>
      </c>
      <c r="J180">
        <f t="shared" si="34"/>
        <v>4989.6740653151646</v>
      </c>
      <c r="K180">
        <f t="shared" si="35"/>
        <v>-12619635.7002223</v>
      </c>
      <c r="L180">
        <f t="shared" si="44"/>
        <v>2209.0720622815384</v>
      </c>
      <c r="M180">
        <f>2*$Y$1*VLOOKUP(E179,Gearing!$B$3:$D$7,3)+B178</f>
        <v>2213.4300187970857</v>
      </c>
      <c r="N180">
        <f>2*B179-B178+Misc!$B$6*$Y$1^2</f>
        <v>2209.137004349182</v>
      </c>
      <c r="O180">
        <f t="shared" si="36"/>
        <v>0</v>
      </c>
      <c r="P180">
        <f t="shared" si="37"/>
        <v>0</v>
      </c>
      <c r="Q180">
        <f t="shared" si="38"/>
        <v>1</v>
      </c>
      <c r="R180">
        <f t="shared" si="39"/>
        <v>0</v>
      </c>
      <c r="S180">
        <f t="shared" si="40"/>
        <v>0</v>
      </c>
      <c r="T180">
        <f>C180/Misc!$B$2*60/2/PI()</f>
        <v>2976.4529344922162</v>
      </c>
      <c r="U180">
        <f>C180/Misc!$B$2*60/2/PI()*VLOOKUP(E180,Gearing!$B$2:$G$7,6,FALSE)</f>
        <v>7523.8153180720456</v>
      </c>
      <c r="V180">
        <f ca="1">FORECAST(U180,OFFSET(Engine!$E$3:$E$26,MATCH(U180,Engine!$A$3:$A$26,1)-1,0,2),OFFSET(Engine!$A$3:$A$26,MATCH(U180,Engine!$A$3:$A$26,1)-1,0,2))</f>
        <v>574.3776949795498</v>
      </c>
    </row>
    <row r="181" spans="1:22" x14ac:dyDescent="0.25">
      <c r="A181">
        <f t="shared" si="32"/>
        <v>44.5</v>
      </c>
      <c r="B181">
        <f t="shared" si="43"/>
        <v>2232.4879101395995</v>
      </c>
      <c r="C181">
        <f t="shared" si="41"/>
        <v>93.81738753886475</v>
      </c>
      <c r="D181">
        <f t="shared" si="42"/>
        <v>1.2319688529605628</v>
      </c>
      <c r="E181">
        <f>MIN(VLOOKUP(C180+0.01,Gearing!$A$2:$G$7,2,TRUE)+1,5)</f>
        <v>3</v>
      </c>
      <c r="F181">
        <f>Misc!$B$4*Misc!$B$5/Misc!$B$2*VLOOKUP(E181,Gearing!$B$2:$G$7,6,FALSE)</f>
        <v>4550.7605916288085</v>
      </c>
      <c r="G181">
        <f t="shared" si="30"/>
        <v>1.3872036743788771</v>
      </c>
      <c r="H181">
        <f t="shared" si="31"/>
        <v>209.86351901141902</v>
      </c>
      <c r="I181">
        <f t="shared" si="33"/>
        <v>0.29700000000000004</v>
      </c>
      <c r="J181">
        <f t="shared" si="34"/>
        <v>4975.811195004766</v>
      </c>
      <c r="K181">
        <f t="shared" si="35"/>
        <v>-12736900.705660414</v>
      </c>
      <c r="L181">
        <f t="shared" si="44"/>
        <v>2232.4879101395995</v>
      </c>
      <c r="M181">
        <f>2*$Y$1*VLOOKUP(E180,Gearing!$B$3:$D$7,3)+B179</f>
        <v>2236.689813870451</v>
      </c>
      <c r="N181">
        <f>2*B180-B179+Misc!$B$6*$Y$1^2</f>
        <v>2232.5535402872597</v>
      </c>
      <c r="O181">
        <f t="shared" si="36"/>
        <v>0</v>
      </c>
      <c r="P181">
        <f t="shared" si="37"/>
        <v>0</v>
      </c>
      <c r="Q181">
        <f t="shared" si="38"/>
        <v>1</v>
      </c>
      <c r="R181">
        <f t="shared" si="39"/>
        <v>0</v>
      </c>
      <c r="S181">
        <f t="shared" si="40"/>
        <v>0</v>
      </c>
      <c r="T181">
        <f>C181/Misc!$B$2*60/2/PI()</f>
        <v>2986.3001949556619</v>
      </c>
      <c r="U181">
        <f>C181/Misc!$B$2*60/2/PI()*VLOOKUP(E181,Gearing!$B$2:$G$7,6,FALSE)</f>
        <v>7548.7070165959321</v>
      </c>
      <c r="V181">
        <f ca="1">FORECAST(U181,OFFSET(Engine!$E$3:$E$26,MATCH(U181,Engine!$A$3:$A$26,1)-1,0,2),OFFSET(Engine!$A$3:$A$26,MATCH(U181,Engine!$A$3:$A$26,1)-1,0,2))</f>
        <v>573.75605324417847</v>
      </c>
    </row>
    <row r="182" spans="1:22" x14ac:dyDescent="0.25">
      <c r="A182">
        <f t="shared" si="32"/>
        <v>44.75</v>
      </c>
      <c r="B182">
        <f t="shared" si="43"/>
        <v>2255.9807560509707</v>
      </c>
      <c r="C182">
        <f t="shared" si="41"/>
        <v>94.124018768861788</v>
      </c>
      <c r="D182">
        <f t="shared" si="42"/>
        <v>1.2210809870157391</v>
      </c>
      <c r="E182">
        <f>MIN(VLOOKUP(C181+0.01,Gearing!$A$2:$G$7,2,TRUE)+1,5)</f>
        <v>3</v>
      </c>
      <c r="F182">
        <f>Misc!$B$4*Misc!$B$5/Misc!$B$2*VLOOKUP(E182,Gearing!$B$2:$G$7,6,FALSE)</f>
        <v>4550.7605916288085</v>
      </c>
      <c r="G182">
        <f t="shared" si="30"/>
        <v>1.4018014520518738</v>
      </c>
      <c r="H182">
        <f t="shared" si="31"/>
        <v>210.54943353807667</v>
      </c>
      <c r="I182">
        <f t="shared" si="33"/>
        <v>0.29700000000000004</v>
      </c>
      <c r="J182">
        <f t="shared" si="34"/>
        <v>4961.9021813770778</v>
      </c>
      <c r="K182">
        <f t="shared" si="35"/>
        <v>-12854219.025418028</v>
      </c>
      <c r="L182">
        <f t="shared" si="44"/>
        <v>2255.9807560509707</v>
      </c>
      <c r="M182">
        <f>2*$Y$1*VLOOKUP(E181,Gearing!$B$3:$D$7,3)+B180</f>
        <v>2260.0279793761724</v>
      </c>
      <c r="N182">
        <f>2*B181-B180+Misc!$B$6*$Y$1^2</f>
        <v>2256.0470704976606</v>
      </c>
      <c r="O182">
        <f t="shared" si="36"/>
        <v>0</v>
      </c>
      <c r="P182">
        <f t="shared" si="37"/>
        <v>0</v>
      </c>
      <c r="Q182">
        <f t="shared" si="38"/>
        <v>1</v>
      </c>
      <c r="R182">
        <f t="shared" si="39"/>
        <v>0</v>
      </c>
      <c r="S182">
        <f t="shared" si="40"/>
        <v>0</v>
      </c>
      <c r="T182">
        <f>C182/Misc!$B$2*60/2/PI()</f>
        <v>2996.0605701477375</v>
      </c>
      <c r="U182">
        <f>C182/Misc!$B$2*60/2/PI()*VLOOKUP(E182,Gearing!$B$2:$G$7,6,FALSE)</f>
        <v>7573.3790883526444</v>
      </c>
      <c r="V182">
        <f ca="1">FORECAST(U182,OFFSET(Engine!$E$3:$E$26,MATCH(U182,Engine!$A$3:$A$26,1)-1,0,2),OFFSET(Engine!$A$3:$A$26,MATCH(U182,Engine!$A$3:$A$26,1)-1,0,2))</f>
        <v>573.13989643642458</v>
      </c>
    </row>
    <row r="183" spans="1:22" x14ac:dyDescent="0.25">
      <c r="A183">
        <f t="shared" si="32"/>
        <v>45</v>
      </c>
      <c r="B183">
        <f t="shared" si="43"/>
        <v>2279.5499195240304</v>
      </c>
      <c r="C183">
        <f t="shared" si="41"/>
        <v>94.427935697638532</v>
      </c>
      <c r="D183">
        <f t="shared" si="42"/>
        <v>1.2102544431982096</v>
      </c>
      <c r="E183">
        <f>MIN(VLOOKUP(C182+0.01,Gearing!$A$2:$G$7,2,TRUE)+1,5)</f>
        <v>3</v>
      </c>
      <c r="F183">
        <f>Misc!$B$4*Misc!$B$5/Misc!$B$2*VLOOKUP(E183,Gearing!$B$2:$G$7,6,FALSE)</f>
        <v>4550.7605916288085</v>
      </c>
      <c r="G183">
        <f t="shared" si="30"/>
        <v>1.4164466512591656</v>
      </c>
      <c r="H183">
        <f t="shared" si="31"/>
        <v>211.22927634582706</v>
      </c>
      <c r="I183">
        <f t="shared" si="33"/>
        <v>0.29700000000000004</v>
      </c>
      <c r="J183">
        <f t="shared" si="34"/>
        <v>4947.9474309057232</v>
      </c>
      <c r="K183">
        <f t="shared" si="35"/>
        <v>-12971584.080046933</v>
      </c>
      <c r="L183">
        <f t="shared" si="44"/>
        <v>2279.5499195240304</v>
      </c>
      <c r="M183">
        <f>2*$Y$1*VLOOKUP(E182,Gearing!$B$3:$D$7,3)+B181</f>
        <v>2283.4438272342336</v>
      </c>
      <c r="N183">
        <f>2*B182-B181+Misc!$B$6*$Y$1^2</f>
        <v>2279.6169144623418</v>
      </c>
      <c r="O183">
        <f t="shared" si="36"/>
        <v>0</v>
      </c>
      <c r="P183">
        <f t="shared" si="37"/>
        <v>0</v>
      </c>
      <c r="Q183">
        <f t="shared" si="38"/>
        <v>1</v>
      </c>
      <c r="R183">
        <f t="shared" si="39"/>
        <v>0</v>
      </c>
      <c r="S183">
        <f t="shared" si="40"/>
        <v>0</v>
      </c>
      <c r="T183">
        <f>C183/Misc!$B$2*60/2/PI()</f>
        <v>3005.7345464485625</v>
      </c>
      <c r="U183">
        <f>C183/Misc!$B$2*60/2/PI()*VLOOKUP(E183,Gearing!$B$2:$G$7,6,FALSE)</f>
        <v>7597.8327628036504</v>
      </c>
      <c r="V183">
        <f ca="1">FORECAST(U183,OFFSET(Engine!$E$3:$E$26,MATCH(U183,Engine!$A$3:$A$26,1)-1,0,2),OFFSET(Engine!$A$3:$A$26,MATCH(U183,Engine!$A$3:$A$26,1)-1,0,2))</f>
        <v>572.52919385189261</v>
      </c>
    </row>
    <row r="184" spans="1:22" x14ac:dyDescent="0.25">
      <c r="A184">
        <f t="shared" si="32"/>
        <v>45.25</v>
      </c>
      <c r="B184">
        <f t="shared" si="43"/>
        <v>2303.19472389979</v>
      </c>
      <c r="C184">
        <f t="shared" si="41"/>
        <v>94.729153703808151</v>
      </c>
      <c r="D184">
        <f t="shared" si="42"/>
        <v>1.1994896061587497</v>
      </c>
      <c r="E184">
        <f>MIN(VLOOKUP(C183+0.01,Gearing!$A$2:$G$7,2,TRUE)+1,5)</f>
        <v>3</v>
      </c>
      <c r="F184">
        <f>Misc!$B$4*Misc!$B$5/Misc!$B$2*VLOOKUP(E184,Gearing!$B$2:$G$7,6,FALSE)</f>
        <v>4550.7605916288085</v>
      </c>
      <c r="G184">
        <f t="shared" si="30"/>
        <v>1.4311388515443497</v>
      </c>
      <c r="H184">
        <f t="shared" si="31"/>
        <v>211.90308183564815</v>
      </c>
      <c r="I184">
        <f t="shared" si="33"/>
        <v>0.29700000000000004</v>
      </c>
      <c r="J184">
        <f t="shared" si="34"/>
        <v>4933.9473478027257</v>
      </c>
      <c r="K184">
        <f t="shared" si="35"/>
        <v>-13088989.336770764</v>
      </c>
      <c r="L184">
        <f t="shared" si="44"/>
        <v>2303.19472389979</v>
      </c>
      <c r="M184">
        <f>2*$Y$1*VLOOKUP(E183,Gearing!$B$3:$D$7,3)+B182</f>
        <v>2306.9366731456048</v>
      </c>
      <c r="N184">
        <f>2*B183-B182+Misc!$B$6*$Y$1^2</f>
        <v>2303.26239549709</v>
      </c>
      <c r="O184">
        <f t="shared" si="36"/>
        <v>0</v>
      </c>
      <c r="P184">
        <f t="shared" si="37"/>
        <v>0</v>
      </c>
      <c r="Q184">
        <f t="shared" si="38"/>
        <v>1</v>
      </c>
      <c r="R184">
        <f t="shared" si="39"/>
        <v>0</v>
      </c>
      <c r="S184">
        <f t="shared" si="40"/>
        <v>0</v>
      </c>
      <c r="T184">
        <f>C184/Misc!$B$2*60/2/PI()</f>
        <v>3015.3226133745993</v>
      </c>
      <c r="U184">
        <f>C184/Misc!$B$2*60/2/PI()*VLOOKUP(E184,Gearing!$B$2:$G$7,6,FALSE)</f>
        <v>7622.0692773383989</v>
      </c>
      <c r="V184">
        <f ca="1">FORECAST(U184,OFFSET(Engine!$E$3:$E$26,MATCH(U184,Engine!$A$3:$A$26,1)-1,0,2),OFFSET(Engine!$A$3:$A$26,MATCH(U184,Engine!$A$3:$A$26,1)-1,0,2))</f>
        <v>571.92391458819452</v>
      </c>
    </row>
    <row r="185" spans="1:22" x14ac:dyDescent="0.25">
      <c r="A185">
        <f t="shared" si="32"/>
        <v>45.5</v>
      </c>
      <c r="B185">
        <f t="shared" si="43"/>
        <v>2326.9144963759345</v>
      </c>
      <c r="C185">
        <f t="shared" si="41"/>
        <v>95.027688259811839</v>
      </c>
      <c r="D185">
        <f t="shared" si="42"/>
        <v>1.1887868418707512</v>
      </c>
      <c r="E185">
        <f>MIN(VLOOKUP(C184+0.01,Gearing!$A$2:$G$7,2,TRUE)+1,5)</f>
        <v>3</v>
      </c>
      <c r="F185">
        <f>Misc!$B$4*Misc!$B$5/Misc!$B$2*VLOOKUP(E185,Gearing!$B$2:$G$7,6,FALSE)</f>
        <v>4550.7605916288085</v>
      </c>
      <c r="G185">
        <f t="shared" si="30"/>
        <v>1.4458776348474498</v>
      </c>
      <c r="H185">
        <f t="shared" si="31"/>
        <v>212.57088461840516</v>
      </c>
      <c r="I185">
        <f t="shared" si="33"/>
        <v>0.29700000000000004</v>
      </c>
      <c r="J185">
        <f t="shared" si="34"/>
        <v>4919.9023340035246</v>
      </c>
      <c r="K185">
        <f t="shared" si="35"/>
        <v>-13206428.309638429</v>
      </c>
      <c r="L185">
        <f t="shared" si="44"/>
        <v>2326.9144963759345</v>
      </c>
      <c r="M185">
        <f>2*$Y$1*VLOOKUP(E184,Gearing!$B$3:$D$7,3)+B183</f>
        <v>2330.5058366186645</v>
      </c>
      <c r="N185">
        <f>2*B184-B183+Misc!$B$6*$Y$1^2</f>
        <v>2326.9828407755494</v>
      </c>
      <c r="O185">
        <f t="shared" si="36"/>
        <v>0</v>
      </c>
      <c r="P185">
        <f t="shared" si="37"/>
        <v>0</v>
      </c>
      <c r="Q185">
        <f t="shared" si="38"/>
        <v>1</v>
      </c>
      <c r="R185">
        <f t="shared" si="39"/>
        <v>0</v>
      </c>
      <c r="S185">
        <f t="shared" si="40"/>
        <v>0</v>
      </c>
      <c r="T185">
        <f>C185/Misc!$B$2*60/2/PI()</f>
        <v>3024.8252634289456</v>
      </c>
      <c r="U185">
        <f>C185/Misc!$B$2*60/2/PI()*VLOOKUP(E185,Gearing!$B$2:$G$7,6,FALSE)</f>
        <v>7646.0898768958941</v>
      </c>
      <c r="V185">
        <f ca="1">FORECAST(U185,OFFSET(Engine!$E$3:$E$26,MATCH(U185,Engine!$A$3:$A$26,1)-1,0,2),OFFSET(Engine!$A$3:$A$26,MATCH(U185,Engine!$A$3:$A$26,1)-1,0,2))</f>
        <v>571.3240275544008</v>
      </c>
    </row>
    <row r="186" spans="1:22" x14ac:dyDescent="0.25">
      <c r="A186">
        <f t="shared" si="32"/>
        <v>45.75</v>
      </c>
      <c r="B186">
        <f t="shared" si="43"/>
        <v>2350.7085680296959</v>
      </c>
      <c r="C186">
        <f t="shared" si="41"/>
        <v>95.323554927292207</v>
      </c>
      <c r="D186">
        <f t="shared" si="42"/>
        <v>1.1781464979721932</v>
      </c>
      <c r="E186">
        <f>MIN(VLOOKUP(C185+0.01,Gearing!$A$2:$G$7,2,TRUE)+1,5)</f>
        <v>3</v>
      </c>
      <c r="F186">
        <f>Misc!$B$4*Misc!$B$5/Misc!$B$2*VLOOKUP(E186,Gearing!$B$2:$G$7,6,FALSE)</f>
        <v>4550.7605916288085</v>
      </c>
      <c r="G186">
        <f t="shared" si="30"/>
        <v>1.4606625855191284</v>
      </c>
      <c r="H186">
        <f t="shared" si="31"/>
        <v>213.23271950450118</v>
      </c>
      <c r="I186">
        <f t="shared" si="33"/>
        <v>0.29700000000000004</v>
      </c>
      <c r="J186">
        <f t="shared" si="34"/>
        <v>4905.8127891526947</v>
      </c>
      <c r="K186">
        <f t="shared" si="35"/>
        <v>-13323894.559664479</v>
      </c>
      <c r="L186">
        <f t="shared" si="44"/>
        <v>2350.7085680296959</v>
      </c>
      <c r="M186">
        <f>2*$Y$1*VLOOKUP(E185,Gearing!$B$3:$D$7,3)+B184</f>
        <v>2354.1506409944241</v>
      </c>
      <c r="N186">
        <f>2*B185-B184+Misc!$B$6*$Y$1^2</f>
        <v>2350.7775813520789</v>
      </c>
      <c r="O186">
        <f t="shared" si="36"/>
        <v>0</v>
      </c>
      <c r="P186">
        <f t="shared" si="37"/>
        <v>0</v>
      </c>
      <c r="Q186">
        <f t="shared" si="38"/>
        <v>1</v>
      </c>
      <c r="R186">
        <f t="shared" si="39"/>
        <v>0</v>
      </c>
      <c r="S186">
        <f t="shared" si="40"/>
        <v>0</v>
      </c>
      <c r="T186">
        <f>C186/Misc!$B$2*60/2/PI()</f>
        <v>3034.24299195407</v>
      </c>
      <c r="U186">
        <f>C186/Misc!$B$2*60/2/PI()*VLOOKUP(E186,Gearing!$B$2:$G$7,6,FALSE)</f>
        <v>7669.8958135924413</v>
      </c>
      <c r="V186">
        <f ca="1">FORECAST(U186,OFFSET(Engine!$E$3:$E$26,MATCH(U186,Engine!$A$3:$A$26,1)-1,0,2),OFFSET(Engine!$A$3:$A$26,MATCH(U186,Engine!$A$3:$A$26,1)-1,0,2))</f>
        <v>570.72950148033715</v>
      </c>
    </row>
    <row r="187" spans="1:22" x14ac:dyDescent="0.25">
      <c r="A187">
        <f t="shared" si="32"/>
        <v>46</v>
      </c>
      <c r="B187">
        <f t="shared" si="43"/>
        <v>2374.5762738395806</v>
      </c>
      <c r="C187">
        <f t="shared" si="41"/>
        <v>95.616769352525807</v>
      </c>
      <c r="D187">
        <f t="shared" si="42"/>
        <v>1.1675689038966084</v>
      </c>
      <c r="E187">
        <f>MIN(VLOOKUP(C186+0.01,Gearing!$A$2:$G$7,2,TRUE)+1,5)</f>
        <v>3</v>
      </c>
      <c r="F187">
        <f>Misc!$B$4*Misc!$B$5/Misc!$B$2*VLOOKUP(E187,Gearing!$B$2:$G$7,6,FALSE)</f>
        <v>4550.7605916288085</v>
      </c>
      <c r="G187">
        <f t="shared" si="30"/>
        <v>1.4754932903341862</v>
      </c>
      <c r="H187">
        <f t="shared" si="31"/>
        <v>213.88862149366008</v>
      </c>
      <c r="I187">
        <f t="shared" si="33"/>
        <v>0.29700000000000004</v>
      </c>
      <c r="J187">
        <f t="shared" si="34"/>
        <v>4891.6791105903603</v>
      </c>
      <c r="K187">
        <f t="shared" si="35"/>
        <v>-13441381.694956701</v>
      </c>
      <c r="L187">
        <f t="shared" si="44"/>
        <v>2374.5762738395806</v>
      </c>
      <c r="M187">
        <f>2*$Y$1*VLOOKUP(E186,Gearing!$B$3:$D$7,3)+B185</f>
        <v>2377.8704134705686</v>
      </c>
      <c r="N187">
        <f>2*B186-B185+Misc!$B$6*$Y$1^2</f>
        <v>2374.6459521834572</v>
      </c>
      <c r="O187">
        <f t="shared" si="36"/>
        <v>0</v>
      </c>
      <c r="P187">
        <f t="shared" si="37"/>
        <v>0</v>
      </c>
      <c r="Q187">
        <f t="shared" si="38"/>
        <v>1</v>
      </c>
      <c r="R187">
        <f t="shared" si="39"/>
        <v>0</v>
      </c>
      <c r="S187">
        <f t="shared" si="40"/>
        <v>0</v>
      </c>
      <c r="T187">
        <f>C187/Misc!$B$2*60/2/PI()</f>
        <v>3043.5762969864259</v>
      </c>
      <c r="U187">
        <f>C187/Misc!$B$2*60/2/PI()*VLOOKUP(E187,Gearing!$B$2:$G$7,6,FALSE)</f>
        <v>7693.4883463541455</v>
      </c>
      <c r="V187">
        <f ca="1">FORECAST(U187,OFFSET(Engine!$E$3:$E$26,MATCH(U187,Engine!$A$3:$A$26,1)-1,0,2),OFFSET(Engine!$A$3:$A$26,MATCH(U187,Engine!$A$3:$A$26,1)-1,0,2))</f>
        <v>570.14030492576239</v>
      </c>
    </row>
    <row r="188" spans="1:22" x14ac:dyDescent="0.25">
      <c r="A188">
        <f t="shared" si="32"/>
        <v>46.25</v>
      </c>
      <c r="B188">
        <f t="shared" si="43"/>
        <v>2398.5169527059588</v>
      </c>
      <c r="C188">
        <f t="shared" si="41"/>
        <v>95.907347261930227</v>
      </c>
      <c r="D188">
        <f t="shared" si="42"/>
        <v>1.1570543713387451</v>
      </c>
      <c r="E188">
        <f>MIN(VLOOKUP(C187+0.01,Gearing!$A$2:$G$7,2,TRUE)+1,5)</f>
        <v>3</v>
      </c>
      <c r="F188">
        <f>Misc!$B$4*Misc!$B$5/Misc!$B$2*VLOOKUP(E188,Gearing!$B$2:$G$7,6,FALSE)</f>
        <v>4550.7605916288085</v>
      </c>
      <c r="G188">
        <f t="shared" si="30"/>
        <v>1.4903693385043588</v>
      </c>
      <c r="H188">
        <f t="shared" si="31"/>
        <v>214.53862576487614</v>
      </c>
      <c r="I188">
        <f t="shared" si="33"/>
        <v>0.29700000000000004</v>
      </c>
      <c r="J188">
        <f t="shared" si="34"/>
        <v>4877.501693339289</v>
      </c>
      <c r="K188">
        <f t="shared" si="35"/>
        <v>-13558883.370831046</v>
      </c>
      <c r="L188">
        <f t="shared" si="44"/>
        <v>2398.5169527059588</v>
      </c>
      <c r="M188">
        <f>2*$Y$1*VLOOKUP(E187,Gearing!$B$3:$D$7,3)+B186</f>
        <v>2401.66448512433</v>
      </c>
      <c r="N188">
        <f>2*B187-B186+Misc!$B$6*$Y$1^2</f>
        <v>2398.5872921494652</v>
      </c>
      <c r="O188">
        <f t="shared" si="36"/>
        <v>0</v>
      </c>
      <c r="P188">
        <f t="shared" si="37"/>
        <v>0</v>
      </c>
      <c r="Q188">
        <f t="shared" si="38"/>
        <v>1</v>
      </c>
      <c r="R188">
        <f t="shared" si="39"/>
        <v>0</v>
      </c>
      <c r="S188">
        <f t="shared" si="40"/>
        <v>0</v>
      </c>
      <c r="T188">
        <f>C188/Misc!$B$2*60/2/PI()</f>
        <v>3052.8256791134304</v>
      </c>
      <c r="U188">
        <f>C188/Misc!$B$2*60/2/PI()*VLOOKUP(E188,Gearing!$B$2:$G$7,6,FALSE)</f>
        <v>7716.8687405553837</v>
      </c>
      <c r="V188">
        <f ca="1">FORECAST(U188,OFFSET(Engine!$E$3:$E$26,MATCH(U188,Engine!$A$3:$A$26,1)-1,0,2),OFFSET(Engine!$A$3:$A$26,MATCH(U188,Engine!$A$3:$A$26,1)-1,0,2))</f>
        <v>569.55640628939659</v>
      </c>
    </row>
    <row r="189" spans="1:22" x14ac:dyDescent="0.25">
      <c r="A189">
        <f t="shared" si="32"/>
        <v>46.5</v>
      </c>
      <c r="B189">
        <f t="shared" si="43"/>
        <v>2422.5299474705457</v>
      </c>
      <c r="C189">
        <f t="shared" si="41"/>
        <v>96.195304457642123</v>
      </c>
      <c r="D189">
        <f t="shared" si="42"/>
        <v>1.1466031943564303</v>
      </c>
      <c r="E189">
        <f>MIN(VLOOKUP(C188+0.01,Gearing!$A$2:$G$7,2,TRUE)+1,5)</f>
        <v>3</v>
      </c>
      <c r="F189">
        <f>Misc!$B$4*Misc!$B$5/Misc!$B$2*VLOOKUP(E189,Gearing!$B$2:$G$7,6,FALSE)</f>
        <v>4550.7605916288085</v>
      </c>
      <c r="G189">
        <f t="shared" si="30"/>
        <v>1.505290321690419</v>
      </c>
      <c r="H189">
        <f t="shared" si="31"/>
        <v>215.1827676665223</v>
      </c>
      <c r="I189">
        <f t="shared" si="33"/>
        <v>0.29700000000000004</v>
      </c>
      <c r="J189">
        <f t="shared" si="34"/>
        <v>4863.2809300926601</v>
      </c>
      <c r="K189">
        <f t="shared" si="35"/>
        <v>-13676393.28991431</v>
      </c>
      <c r="L189">
        <f t="shared" si="44"/>
        <v>2422.5299474705457</v>
      </c>
      <c r="M189">
        <f>2*$Y$1*VLOOKUP(E188,Gearing!$B$3:$D$7,3)+B187</f>
        <v>2425.5321909342147</v>
      </c>
      <c r="N189">
        <f>2*B188-B187+Misc!$B$6*$Y$1^2</f>
        <v>2422.6009440723369</v>
      </c>
      <c r="O189">
        <f t="shared" si="36"/>
        <v>0</v>
      </c>
      <c r="P189">
        <f t="shared" si="37"/>
        <v>0</v>
      </c>
      <c r="Q189">
        <f t="shared" si="38"/>
        <v>1</v>
      </c>
      <c r="R189">
        <f t="shared" si="39"/>
        <v>0</v>
      </c>
      <c r="S189">
        <f t="shared" si="40"/>
        <v>0</v>
      </c>
      <c r="T189">
        <f>C189/Misc!$B$2*60/2/PI()</f>
        <v>3061.9916413327164</v>
      </c>
      <c r="U189">
        <f>C189/Misc!$B$2*60/2/PI()*VLOOKUP(E189,Gearing!$B$2:$G$7,6,FALSE)</f>
        <v>7740.0382676630243</v>
      </c>
      <c r="V189">
        <f ca="1">FORECAST(U189,OFFSET(Engine!$E$3:$E$26,MATCH(U189,Engine!$A$3:$A$26,1)-1,0,2),OFFSET(Engine!$A$3:$A$26,MATCH(U189,Engine!$A$3:$A$26,1)-1,0,2))</f>
        <v>568.97777381780759</v>
      </c>
    </row>
    <row r="190" spans="1:22" x14ac:dyDescent="0.25">
      <c r="A190">
        <f t="shared" si="32"/>
        <v>46.75</v>
      </c>
      <c r="B190">
        <f t="shared" si="43"/>
        <v>2446.6146049347799</v>
      </c>
      <c r="C190">
        <f t="shared" si="41"/>
        <v>96.480656813150745</v>
      </c>
      <c r="D190">
        <f t="shared" si="42"/>
        <v>1.1362156497125397</v>
      </c>
      <c r="E190">
        <f>MIN(VLOOKUP(C189+0.01,Gearing!$A$2:$G$7,2,TRUE)+1,5)</f>
        <v>3</v>
      </c>
      <c r="F190">
        <f>Misc!$B$4*Misc!$B$5/Misc!$B$2*VLOOKUP(E190,Gearing!$B$2:$G$7,6,FALSE)</f>
        <v>4550.7605916288085</v>
      </c>
      <c r="G190">
        <f t="shared" si="30"/>
        <v>1.5202558340135981</v>
      </c>
      <c r="H190">
        <f t="shared" si="31"/>
        <v>215.82108270658273</v>
      </c>
      <c r="I190">
        <f t="shared" si="33"/>
        <v>0.29700000000000004</v>
      </c>
      <c r="J190">
        <f t="shared" si="34"/>
        <v>4849.0172112024957</v>
      </c>
      <c r="K190">
        <f t="shared" si="35"/>
        <v>-13793905.202234589</v>
      </c>
      <c r="L190">
        <f t="shared" si="44"/>
        <v>2446.6146049347799</v>
      </c>
      <c r="M190">
        <f>2*$Y$1*VLOOKUP(E189,Gearing!$B$3:$D$7,3)+B188</f>
        <v>2449.4728698005929</v>
      </c>
      <c r="N190">
        <f>2*B189-B188+Misc!$B$6*$Y$1^2</f>
        <v>2446.6862547351325</v>
      </c>
      <c r="O190">
        <f t="shared" si="36"/>
        <v>0</v>
      </c>
      <c r="P190">
        <f t="shared" si="37"/>
        <v>0</v>
      </c>
      <c r="Q190">
        <f t="shared" si="38"/>
        <v>1</v>
      </c>
      <c r="R190">
        <f t="shared" si="39"/>
        <v>0</v>
      </c>
      <c r="S190">
        <f t="shared" si="40"/>
        <v>0</v>
      </c>
      <c r="T190">
        <f>C190/Misc!$B$2*60/2/PI()</f>
        <v>3071.0746889131383</v>
      </c>
      <c r="U190">
        <f>C190/Misc!$B$2*60/2/PI()*VLOOKUP(E190,Gearing!$B$2:$G$7,6,FALSE)</f>
        <v>7762.9982048850834</v>
      </c>
      <c r="V190">
        <f ca="1">FORECAST(U190,OFFSET(Engine!$E$3:$E$26,MATCH(U190,Engine!$A$3:$A$26,1)-1,0,2),OFFSET(Engine!$A$3:$A$26,MATCH(U190,Engine!$A$3:$A$26,1)-1,0,2))</f>
        <v>568.40437561418389</v>
      </c>
    </row>
    <row r="191" spans="1:22" x14ac:dyDescent="0.25">
      <c r="A191">
        <f t="shared" si="32"/>
        <v>47</v>
      </c>
      <c r="B191">
        <f t="shared" si="43"/>
        <v>2470.7702758771211</v>
      </c>
      <c r="C191">
        <f t="shared" si="41"/>
        <v>96.763420269006019</v>
      </c>
      <c r="D191">
        <f t="shared" si="42"/>
        <v>1.1258919971296564</v>
      </c>
      <c r="E191">
        <f>MIN(VLOOKUP(C190+0.01,Gearing!$A$2:$G$7,2,TRUE)+1,5)</f>
        <v>3</v>
      </c>
      <c r="F191">
        <f>Misc!$B$4*Misc!$B$5/Misc!$B$2*VLOOKUP(E191,Gearing!$B$2:$G$7,6,FALSE)</f>
        <v>4550.7605916288085</v>
      </c>
      <c r="G191">
        <f t="shared" si="30"/>
        <v>1.5352654720663332</v>
      </c>
      <c r="H191">
        <f t="shared" si="31"/>
        <v>216.45360654305213</v>
      </c>
      <c r="I191">
        <f t="shared" si="33"/>
        <v>0.29700000000000004</v>
      </c>
      <c r="J191">
        <f t="shared" si="34"/>
        <v>4834.7109246687405</v>
      </c>
      <c r="K191">
        <f t="shared" si="35"/>
        <v>-13911412.905299876</v>
      </c>
      <c r="L191">
        <f t="shared" si="44"/>
        <v>2470.7702758771211</v>
      </c>
      <c r="M191">
        <f>2*$Y$1*VLOOKUP(E190,Gearing!$B$3:$D$7,3)+B189</f>
        <v>2473.4858645651798</v>
      </c>
      <c r="N191">
        <f>2*B190-B189+Misc!$B$6*$Y$1^2</f>
        <v>2470.8425748990139</v>
      </c>
      <c r="O191">
        <f t="shared" si="36"/>
        <v>0</v>
      </c>
      <c r="P191">
        <f t="shared" si="37"/>
        <v>0</v>
      </c>
      <c r="Q191">
        <f t="shared" si="38"/>
        <v>1</v>
      </c>
      <c r="R191">
        <f t="shared" si="39"/>
        <v>0</v>
      </c>
      <c r="S191">
        <f t="shared" si="40"/>
        <v>0</v>
      </c>
      <c r="T191">
        <f>C191/Misc!$B$2*60/2/PI()</f>
        <v>3080.0753292581612</v>
      </c>
      <c r="U191">
        <f>C191/Misc!$B$2*60/2/PI()*VLOOKUP(E191,Gearing!$B$2:$G$7,6,FALSE)</f>
        <v>7785.7498348254012</v>
      </c>
      <c r="V191">
        <f ca="1">FORECAST(U191,OFFSET(Engine!$E$3:$E$26,MATCH(U191,Engine!$A$3:$A$26,1)-1,0,2),OFFSET(Engine!$A$3:$A$26,MATCH(U191,Engine!$A$3:$A$26,1)-1,0,2))</f>
        <v>567.83617964696009</v>
      </c>
    </row>
    <row r="192" spans="1:22" x14ac:dyDescent="0.25">
      <c r="A192">
        <f t="shared" si="32"/>
        <v>47.25</v>
      </c>
      <c r="B192">
        <f t="shared" si="43"/>
        <v>2494.9963150692829</v>
      </c>
      <c r="C192">
        <f t="shared" si="41"/>
        <v>97.043610828605779</v>
      </c>
      <c r="D192">
        <f t="shared" si="42"/>
        <v>1.1156324796684203</v>
      </c>
      <c r="E192">
        <f>MIN(VLOOKUP(C191+0.01,Gearing!$A$2:$G$7,2,TRUE)+1,5)</f>
        <v>3</v>
      </c>
      <c r="F192">
        <f>Misc!$B$4*Misc!$B$5/Misc!$B$2*VLOOKUP(E192,Gearing!$B$2:$G$7,6,FALSE)</f>
        <v>4550.7605916288085</v>
      </c>
      <c r="G192">
        <f t="shared" si="30"/>
        <v>1.5503188349223551</v>
      </c>
      <c r="H192">
        <f t="shared" si="31"/>
        <v>217.08037497451187</v>
      </c>
      <c r="I192">
        <f t="shared" si="33"/>
        <v>0.29700000000000004</v>
      </c>
      <c r="J192">
        <f t="shared" si="34"/>
        <v>4820.3624561289898</v>
      </c>
      <c r="K192">
        <f t="shared" si="35"/>
        <v>-14028910.244164973</v>
      </c>
      <c r="L192">
        <f t="shared" si="44"/>
        <v>2494.9963150692829</v>
      </c>
      <c r="M192">
        <f>2*$Y$1*VLOOKUP(E191,Gearing!$B$3:$D$7,3)+B190</f>
        <v>2497.570522029414</v>
      </c>
      <c r="N192">
        <f>2*B191-B190+Misc!$B$6*$Y$1^2</f>
        <v>2495.0692593194622</v>
      </c>
      <c r="O192">
        <f t="shared" si="36"/>
        <v>0</v>
      </c>
      <c r="P192">
        <f t="shared" si="37"/>
        <v>0</v>
      </c>
      <c r="Q192">
        <f t="shared" si="38"/>
        <v>1</v>
      </c>
      <c r="R192">
        <f t="shared" si="39"/>
        <v>0</v>
      </c>
      <c r="S192">
        <f t="shared" si="40"/>
        <v>0</v>
      </c>
      <c r="T192">
        <f>C192/Misc!$B$2*60/2/PI()</f>
        <v>3088.9940717717582</v>
      </c>
      <c r="U192">
        <f>C192/Misc!$B$2*60/2/PI()*VLOOKUP(E192,Gearing!$B$2:$G$7,6,FALSE)</f>
        <v>7808.2944451446601</v>
      </c>
      <c r="V192">
        <f ca="1">FORECAST(U192,OFFSET(Engine!$E$3:$E$26,MATCH(U192,Engine!$A$3:$A$26,1)-1,0,2),OFFSET(Engine!$A$3:$A$26,MATCH(U192,Engine!$A$3:$A$26,1)-1,0,2))</f>
        <v>567.2731537582813</v>
      </c>
    </row>
    <row r="193" spans="1:22" x14ac:dyDescent="0.25">
      <c r="A193">
        <f t="shared" si="32"/>
        <v>47.5</v>
      </c>
      <c r="B193">
        <f t="shared" si="43"/>
        <v>2519.292081291424</v>
      </c>
      <c r="C193">
        <f t="shared" si="41"/>
        <v>97.321244554043005</v>
      </c>
      <c r="D193">
        <f t="shared" si="42"/>
        <v>1.105437323829392</v>
      </c>
      <c r="E193">
        <f>MIN(VLOOKUP(C192+0.01,Gearing!$A$2:$G$7,2,TRUE)+1,5)</f>
        <v>3</v>
      </c>
      <c r="F193">
        <f>Misc!$B$4*Misc!$B$5/Misc!$B$2*VLOOKUP(E193,Gearing!$B$2:$G$7,6,FALSE)</f>
        <v>4550.7605916288085</v>
      </c>
      <c r="G193">
        <f t="shared" si="30"/>
        <v>1.5654155241461265</v>
      </c>
      <c r="H193">
        <f t="shared" si="31"/>
        <v>217.70142393084066</v>
      </c>
      <c r="I193">
        <f t="shared" si="33"/>
        <v>0.29700000000000004</v>
      </c>
      <c r="J193">
        <f t="shared" si="34"/>
        <v>4805.9721888488457</v>
      </c>
      <c r="K193">
        <f t="shared" si="35"/>
        <v>-14146391.11148704</v>
      </c>
      <c r="L193">
        <f t="shared" si="44"/>
        <v>2519.292081291424</v>
      </c>
      <c r="M193">
        <f>2*$Y$1*VLOOKUP(E192,Gearing!$B$3:$D$7,3)+B191</f>
        <v>2521.7261929717552</v>
      </c>
      <c r="N193">
        <f>2*B192-B191+Misc!$B$6*$Y$1^2</f>
        <v>2519.3656667614446</v>
      </c>
      <c r="O193">
        <f t="shared" si="36"/>
        <v>0</v>
      </c>
      <c r="P193">
        <f t="shared" si="37"/>
        <v>0</v>
      </c>
      <c r="Q193">
        <f t="shared" si="38"/>
        <v>1</v>
      </c>
      <c r="R193">
        <f t="shared" si="39"/>
        <v>0</v>
      </c>
      <c r="S193">
        <f t="shared" si="40"/>
        <v>0</v>
      </c>
      <c r="T193">
        <f>C193/Misc!$B$2*60/2/PI()</f>
        <v>3097.8314277262289</v>
      </c>
      <c r="U193">
        <f>C193/Misc!$B$2*60/2/PI()*VLOOKUP(E193,Gearing!$B$2:$G$7,6,FALSE)</f>
        <v>7830.6333282262585</v>
      </c>
      <c r="V193">
        <f ca="1">FORECAST(U193,OFFSET(Engine!$E$3:$E$26,MATCH(U193,Engine!$A$3:$A$26,1)-1,0,2),OFFSET(Engine!$A$3:$A$26,MATCH(U193,Engine!$A$3:$A$26,1)-1,0,2))</f>
        <v>566.71526567234878</v>
      </c>
    </row>
    <row r="194" spans="1:22" x14ac:dyDescent="0.25">
      <c r="A194">
        <f t="shared" si="32"/>
        <v>47.75</v>
      </c>
      <c r="B194">
        <f t="shared" si="43"/>
        <v>2543.6569373463044</v>
      </c>
      <c r="C194">
        <f t="shared" si="41"/>
        <v>97.5963375620222</v>
      </c>
      <c r="D194">
        <f t="shared" si="42"/>
        <v>1.0953067400041618</v>
      </c>
      <c r="E194">
        <f>MIN(VLOOKUP(C193+0.01,Gearing!$A$2:$G$7,2,TRUE)+1,5)</f>
        <v>3</v>
      </c>
      <c r="F194">
        <f>Misc!$B$4*Misc!$B$5/Misc!$B$2*VLOOKUP(E194,Gearing!$B$2:$G$7,6,FALSE)</f>
        <v>4550.7605916288085</v>
      </c>
      <c r="G194">
        <f t="shared" si="30"/>
        <v>1.5805551438016385</v>
      </c>
      <c r="H194">
        <f t="shared" si="31"/>
        <v>218.31678946407973</v>
      </c>
      <c r="I194">
        <f t="shared" si="33"/>
        <v>0.29700000000000004</v>
      </c>
      <c r="J194">
        <f t="shared" si="34"/>
        <v>4791.540503712894</v>
      </c>
      <c r="K194">
        <f t="shared" si="35"/>
        <v>-14263849.447569827</v>
      </c>
      <c r="L194">
        <f t="shared" si="44"/>
        <v>2543.6569373463044</v>
      </c>
      <c r="M194">
        <f>2*$Y$1*VLOOKUP(E193,Gearing!$B$3:$D$7,3)+B192</f>
        <v>2545.952232163917</v>
      </c>
      <c r="N194">
        <f>2*B193-B192+Misc!$B$6*$Y$1^2</f>
        <v>2543.7311600135649</v>
      </c>
      <c r="O194">
        <f t="shared" si="36"/>
        <v>0</v>
      </c>
      <c r="P194">
        <f t="shared" si="37"/>
        <v>0</v>
      </c>
      <c r="Q194">
        <f t="shared" si="38"/>
        <v>1</v>
      </c>
      <c r="R194">
        <f t="shared" si="39"/>
        <v>0</v>
      </c>
      <c r="S194">
        <f t="shared" si="40"/>
        <v>0</v>
      </c>
      <c r="T194">
        <f>C194/Misc!$B$2*60/2/PI()</f>
        <v>3106.5879101322107</v>
      </c>
      <c r="U194">
        <f>C194/Misc!$B$2*60/2/PI()*VLOOKUP(E194,Gearing!$B$2:$G$7,6,FALSE)</f>
        <v>7852.7677808477283</v>
      </c>
      <c r="V194">
        <f ca="1">FORECAST(U194,OFFSET(Engine!$E$3:$E$26,MATCH(U194,Engine!$A$3:$A$26,1)-1,0,2),OFFSET(Engine!$A$3:$A$26,MATCH(U194,Engine!$A$3:$A$26,1)-1,0,2))</f>
        <v>566.16248300362486</v>
      </c>
    </row>
    <row r="195" spans="1:22" x14ac:dyDescent="0.25">
      <c r="A195">
        <f t="shared" si="32"/>
        <v>48</v>
      </c>
      <c r="B195">
        <f t="shared" si="43"/>
        <v>2568.0902500724351</v>
      </c>
      <c r="C195">
        <f t="shared" si="41"/>
        <v>97.868906019841234</v>
      </c>
      <c r="D195">
        <f t="shared" si="42"/>
        <v>1.0852409225481097</v>
      </c>
      <c r="E195">
        <f>MIN(VLOOKUP(C194+0.01,Gearing!$A$2:$G$7,2,TRUE)+1,5)</f>
        <v>3</v>
      </c>
      <c r="F195">
        <f>Misc!$B$4*Misc!$B$5/Misc!$B$2*VLOOKUP(E195,Gearing!$B$2:$G$7,6,FALSE)</f>
        <v>4550.7605916288085</v>
      </c>
      <c r="G195">
        <f t="shared" ref="G195:G258" si="45">CONVERT(B195,$B$1,$G$1)</f>
        <v>1.5957373004605822</v>
      </c>
      <c r="H195">
        <f t="shared" ref="H195:H258" si="46">CONVERT(C195,$C$1,$H$1)</f>
        <v>218.92650773944442</v>
      </c>
      <c r="I195">
        <f t="shared" si="33"/>
        <v>0.29700000000000004</v>
      </c>
      <c r="J195">
        <f t="shared" si="34"/>
        <v>4777.0677792162951</v>
      </c>
      <c r="K195">
        <f t="shared" si="35"/>
        <v>-14381279.240397023</v>
      </c>
      <c r="L195">
        <f t="shared" si="44"/>
        <v>2568.0902500724351</v>
      </c>
      <c r="M195">
        <f>2*$Y$1*VLOOKUP(E194,Gearing!$B$3:$D$7,3)+B193</f>
        <v>2570.247998386058</v>
      </c>
      <c r="N195">
        <f>2*B194-B193+Misc!$B$6*$Y$1^2</f>
        <v>2568.1651059011847</v>
      </c>
      <c r="O195">
        <f t="shared" si="36"/>
        <v>0</v>
      </c>
      <c r="P195">
        <f t="shared" si="37"/>
        <v>0</v>
      </c>
      <c r="Q195">
        <f t="shared" si="38"/>
        <v>1</v>
      </c>
      <c r="R195">
        <f t="shared" si="39"/>
        <v>0</v>
      </c>
      <c r="S195">
        <f t="shared" si="40"/>
        <v>0</v>
      </c>
      <c r="T195">
        <f>C195/Misc!$B$2*60/2/PI()</f>
        <v>3115.264033610777</v>
      </c>
      <c r="U195">
        <f>C195/Misc!$B$2*60/2/PI()*VLOOKUP(E195,Gearing!$B$2:$G$7,6,FALSE)</f>
        <v>7874.6991038574297</v>
      </c>
      <c r="V195">
        <f ca="1">FORECAST(U195,OFFSET(Engine!$E$3:$E$26,MATCH(U195,Engine!$A$3:$A$26,1)-1,0,2),OFFSET(Engine!$A$3:$A$26,MATCH(U195,Engine!$A$3:$A$26,1)-1,0,2))</f>
        <v>565.61477326490785</v>
      </c>
    </row>
    <row r="196" spans="1:22" x14ac:dyDescent="0.25">
      <c r="A196">
        <f t="shared" ref="A196:A259" si="47">A195+$Y$1</f>
        <v>48.25</v>
      </c>
      <c r="B196">
        <f t="shared" si="43"/>
        <v>2592.591390356225</v>
      </c>
      <c r="C196">
        <f t="shared" si="41"/>
        <v>98.138966141445053</v>
      </c>
      <c r="D196">
        <f t="shared" si="42"/>
        <v>1.0752400502824457</v>
      </c>
      <c r="E196">
        <f>MIN(VLOOKUP(C195+0.01,Gearing!$A$2:$G$7,2,TRUE)+1,5)</f>
        <v>3</v>
      </c>
      <c r="F196">
        <f>Misc!$B$4*Misc!$B$5/Misc!$B$2*VLOOKUP(E196,Gearing!$B$2:$G$7,6,FALSE)</f>
        <v>4550.7605916288085</v>
      </c>
      <c r="G196">
        <f t="shared" si="45"/>
        <v>1.6109616032098948</v>
      </c>
      <c r="H196">
        <f t="shared" si="46"/>
        <v>219.53061502649663</v>
      </c>
      <c r="I196">
        <f t="shared" ref="I196:I259" si="48">$Y$3</f>
        <v>0.29700000000000004</v>
      </c>
      <c r="J196">
        <f t="shared" ref="J196:J259" si="49">(4*$Y$2-2*$Y$3*B195)</f>
        <v>4762.5543914569735</v>
      </c>
      <c r="K196">
        <f t="shared" ref="K196:K259" si="50">4*$Y$2*(B195-2*B196)+$Y$3*B195*B195-4*F196*$Y$1*$Y$1</f>
        <v>-14498674.525654741</v>
      </c>
      <c r="L196">
        <f t="shared" si="44"/>
        <v>2592.591390356225</v>
      </c>
      <c r="M196">
        <f>2*$Y$1*VLOOKUP(E195,Gearing!$B$3:$D$7,3)+B194</f>
        <v>2594.6128544409385</v>
      </c>
      <c r="N196">
        <f>2*B195-B194+Misc!$B$6*$Y$1^2</f>
        <v>2592.6668752985656</v>
      </c>
      <c r="O196">
        <f t="shared" ref="O196:O259" si="51">IF(AND(E196=1,G196&lt;=5),1,0)</f>
        <v>0</v>
      </c>
      <c r="P196">
        <f t="shared" ref="P196:P259" si="52">IF(AND(E196=2,G196&lt;=5),1,0)</f>
        <v>0</v>
      </c>
      <c r="Q196">
        <f t="shared" ref="Q196:Q259" si="53">IF(AND(E196=3,G196&lt;=5),1,0)</f>
        <v>1</v>
      </c>
      <c r="R196">
        <f t="shared" ref="R196:R259" si="54">IF(AND(E196=4,G196&lt;=5),1,0)</f>
        <v>0</v>
      </c>
      <c r="S196">
        <f t="shared" ref="S196:S259" si="55">IF(AND(E196=5,G196&lt;=5),1,0)</f>
        <v>0</v>
      </c>
      <c r="T196">
        <f>C196/Misc!$B$2*60/2/PI()</f>
        <v>3123.8603142678262</v>
      </c>
      <c r="U196">
        <f>C196/Misc!$B$2*60/2/PI()*VLOOKUP(E196,Gearing!$B$2:$G$7,6,FALSE)</f>
        <v>7896.4286018570301</v>
      </c>
      <c r="V196">
        <f ca="1">FORECAST(U196,OFFSET(Engine!$E$3:$E$26,MATCH(U196,Engine!$A$3:$A$26,1)-1,0,2),OFFSET(Engine!$A$3:$A$26,MATCH(U196,Engine!$A$3:$A$26,1)-1,0,2))</f>
        <v>565.0721038752614</v>
      </c>
    </row>
    <row r="197" spans="1:22" x14ac:dyDescent="0.25">
      <c r="A197">
        <f t="shared" si="47"/>
        <v>48.5</v>
      </c>
      <c r="B197">
        <f t="shared" si="43"/>
        <v>2617.1597331431576</v>
      </c>
      <c r="C197">
        <f t="shared" ref="C197:C260" si="56">(B198-B196)/2/$Y$1</f>
        <v>98.406534183555777</v>
      </c>
      <c r="D197">
        <f t="shared" ref="D197:D260" si="57">(B198-2*B197+B196)/$Y$1^2</f>
        <v>1.0653042866033502</v>
      </c>
      <c r="E197">
        <f>MIN(VLOOKUP(C196+0.01,Gearing!$A$2:$G$7,2,TRUE)+1,5)</f>
        <v>3</v>
      </c>
      <c r="F197">
        <f>Misc!$B$4*Misc!$B$5/Misc!$B$2*VLOOKUP(E197,Gearing!$B$2:$G$7,6,FALSE)</f>
        <v>4550.7605916288085</v>
      </c>
      <c r="G197">
        <f t="shared" si="45"/>
        <v>1.6262276636587065</v>
      </c>
      <c r="H197">
        <f t="shared" si="46"/>
        <v>220.12914769048805</v>
      </c>
      <c r="I197">
        <f t="shared" si="48"/>
        <v>0.29700000000000004</v>
      </c>
      <c r="J197">
        <f t="shared" si="49"/>
        <v>4748.0007141284023</v>
      </c>
      <c r="K197">
        <f t="shared" si="50"/>
        <v>-14616029.386743594</v>
      </c>
      <c r="L197">
        <f t="shared" si="44"/>
        <v>2617.1597331431576</v>
      </c>
      <c r="M197">
        <f>2*$Y$1*VLOOKUP(E196,Gearing!$B$3:$D$7,3)+B195</f>
        <v>2619.0461671670691</v>
      </c>
      <c r="N197">
        <f>2*B196-B195+Misc!$B$6*$Y$1^2</f>
        <v>2617.2358431400148</v>
      </c>
      <c r="O197">
        <f t="shared" si="51"/>
        <v>0</v>
      </c>
      <c r="P197">
        <f t="shared" si="52"/>
        <v>0</v>
      </c>
      <c r="Q197">
        <f t="shared" si="53"/>
        <v>1</v>
      </c>
      <c r="R197">
        <f t="shared" si="54"/>
        <v>0</v>
      </c>
      <c r="S197">
        <f t="shared" si="55"/>
        <v>0</v>
      </c>
      <c r="T197">
        <f>C197/Misc!$B$2*60/2/PI()</f>
        <v>3132.3772695708949</v>
      </c>
      <c r="U197">
        <f>C197/Misc!$B$2*60/2/PI()*VLOOKUP(E197,Gearing!$B$2:$G$7,6,FALSE)</f>
        <v>7917.9575828901188</v>
      </c>
      <c r="V197">
        <f ca="1">FORECAST(U197,OFFSET(Engine!$E$3:$E$26,MATCH(U197,Engine!$A$3:$A$26,1)-1,0,2),OFFSET(Engine!$A$3:$A$26,MATCH(U197,Engine!$A$3:$A$26,1)-1,0,2))</f>
        <v>564.53444216779121</v>
      </c>
    </row>
    <row r="198" spans="1:22" x14ac:dyDescent="0.25">
      <c r="A198">
        <f t="shared" si="47"/>
        <v>48.75</v>
      </c>
      <c r="B198">
        <f t="shared" ref="B198:B261" si="58">MIN(L198:N198)</f>
        <v>2641.7946574480029</v>
      </c>
      <c r="C198">
        <f t="shared" si="56"/>
        <v>98.671626441852823</v>
      </c>
      <c r="D198">
        <f t="shared" si="57"/>
        <v>1.0554337797730113</v>
      </c>
      <c r="E198">
        <f>MIN(VLOOKUP(C197+0.01,Gearing!$A$2:$G$7,2,TRUE)+1,5)</f>
        <v>3</v>
      </c>
      <c r="F198">
        <f>Misc!$B$4*Misc!$B$5/Misc!$B$2*VLOOKUP(E198,Gearing!$B$2:$G$7,6,FALSE)</f>
        <v>4550.7605916288085</v>
      </c>
      <c r="G198">
        <f t="shared" si="45"/>
        <v>1.6415350959446848</v>
      </c>
      <c r="H198">
        <f t="shared" si="46"/>
        <v>220.72214218381538</v>
      </c>
      <c r="I198">
        <f t="shared" si="48"/>
        <v>0.29700000000000004</v>
      </c>
      <c r="J198">
        <f t="shared" si="49"/>
        <v>4733.4071185129642</v>
      </c>
      <c r="K198">
        <f t="shared" si="50"/>
        <v>-14733337.954780385</v>
      </c>
      <c r="L198">
        <f t="shared" ref="L198:L261" si="59">(-J197+SQRT(J197^2-4*I197*K197))/2/I197</f>
        <v>2641.7946574480029</v>
      </c>
      <c r="M198">
        <f>2*$Y$1*VLOOKUP(E197,Gearing!$B$3:$D$7,3)+B196</f>
        <v>2643.5473074508591</v>
      </c>
      <c r="N198">
        <f>2*B197-B196+Misc!$B$6*$Y$1^2</f>
        <v>2641.8713884300901</v>
      </c>
      <c r="O198">
        <f t="shared" si="51"/>
        <v>0</v>
      </c>
      <c r="P198">
        <f t="shared" si="52"/>
        <v>0</v>
      </c>
      <c r="Q198">
        <f t="shared" si="53"/>
        <v>1</v>
      </c>
      <c r="R198">
        <f t="shared" si="54"/>
        <v>0</v>
      </c>
      <c r="S198">
        <f t="shared" si="55"/>
        <v>0</v>
      </c>
      <c r="T198">
        <f>C198/Misc!$B$2*60/2/PI()</f>
        <v>3140.8154182275684</v>
      </c>
      <c r="U198">
        <f>C198/Misc!$B$2*60/2/PI()*VLOOKUP(E198,Gearing!$B$2:$G$7,6,FALSE)</f>
        <v>7939.2873581348531</v>
      </c>
      <c r="V198">
        <f ca="1">FORECAST(U198,OFFSET(Engine!$E$3:$E$26,MATCH(U198,Engine!$A$3:$A$26,1)-1,0,2),OFFSET(Engine!$A$3:$A$26,MATCH(U198,Engine!$A$3:$A$26,1)-1,0,2))</f>
        <v>564.00175539732072</v>
      </c>
    </row>
    <row r="199" spans="1:22" x14ac:dyDescent="0.25">
      <c r="A199">
        <f t="shared" si="47"/>
        <v>49</v>
      </c>
      <c r="B199">
        <f t="shared" si="58"/>
        <v>2666.495546364084</v>
      </c>
      <c r="C199">
        <f t="shared" si="56"/>
        <v>98.934259247238515</v>
      </c>
      <c r="D199">
        <f t="shared" si="57"/>
        <v>1.0456286633125274</v>
      </c>
      <c r="E199">
        <f>MIN(VLOOKUP(C198+0.01,Gearing!$A$2:$G$7,2,TRUE)+1,5)</f>
        <v>3</v>
      </c>
      <c r="F199">
        <f>Misc!$B$4*Misc!$B$5/Misc!$B$2*VLOOKUP(E199,Gearing!$B$2:$G$7,6,FALSE)</f>
        <v>4550.7605916288085</v>
      </c>
      <c r="G199">
        <f t="shared" si="45"/>
        <v>1.6568835167397922</v>
      </c>
      <c r="H199">
        <f t="shared" si="46"/>
        <v>221.30963503766668</v>
      </c>
      <c r="I199">
        <f t="shared" si="48"/>
        <v>0.29700000000000004</v>
      </c>
      <c r="J199">
        <f t="shared" si="49"/>
        <v>4718.7739734758861</v>
      </c>
      <c r="K199">
        <f t="shared" si="50"/>
        <v>-14850594.408589702</v>
      </c>
      <c r="L199">
        <f t="shared" si="59"/>
        <v>2666.495546364084</v>
      </c>
      <c r="M199">
        <f>2*$Y$1*VLOOKUP(E198,Gearing!$B$3:$D$7,3)+B197</f>
        <v>2668.1156502377917</v>
      </c>
      <c r="N199">
        <f>2*B198-B197+Misc!$B$6*$Y$1^2</f>
        <v>2666.5728942528481</v>
      </c>
      <c r="O199">
        <f t="shared" si="51"/>
        <v>0</v>
      </c>
      <c r="P199">
        <f t="shared" si="52"/>
        <v>0</v>
      </c>
      <c r="Q199">
        <f t="shared" si="53"/>
        <v>1</v>
      </c>
      <c r="R199">
        <f t="shared" si="54"/>
        <v>0</v>
      </c>
      <c r="S199">
        <f t="shared" si="55"/>
        <v>0</v>
      </c>
      <c r="T199">
        <f>C199/Misc!$B$2*60/2/PI()</f>
        <v>3149.1752800666131</v>
      </c>
      <c r="U199">
        <f>C199/Misc!$B$2*60/2/PI()*VLOOKUP(E199,Gearing!$B$2:$G$7,6,FALSE)</f>
        <v>7960.4192416034894</v>
      </c>
      <c r="V199">
        <f ca="1">FORECAST(U199,OFFSET(Engine!$E$3:$E$26,MATCH(U199,Engine!$A$3:$A$26,1)-1,0,2),OFFSET(Engine!$A$3:$A$26,MATCH(U199,Engine!$A$3:$A$26,1)-1,0,2))</f>
        <v>563.47401074789457</v>
      </c>
    </row>
    <row r="200" spans="1:22" x14ac:dyDescent="0.25">
      <c r="A200">
        <f t="shared" si="47"/>
        <v>49.25</v>
      </c>
      <c r="B200">
        <f t="shared" si="58"/>
        <v>2691.2617870716222</v>
      </c>
      <c r="C200">
        <f t="shared" si="56"/>
        <v>99.194448962171919</v>
      </c>
      <c r="D200">
        <f t="shared" si="57"/>
        <v>1.0358890561547014</v>
      </c>
      <c r="E200">
        <f>MIN(VLOOKUP(C199+0.01,Gearing!$A$2:$G$7,2,TRUE)+1,5)</f>
        <v>3</v>
      </c>
      <c r="F200">
        <f>Misc!$B$4*Misc!$B$5/Misc!$B$2*VLOOKUP(E200,Gearing!$B$2:$G$7,6,FALSE)</f>
        <v>4550.7605916288085</v>
      </c>
      <c r="G200">
        <f t="shared" si="45"/>
        <v>1.6722725452554719</v>
      </c>
      <c r="H200">
        <f t="shared" si="46"/>
        <v>221.89166285382052</v>
      </c>
      <c r="I200">
        <f t="shared" si="48"/>
        <v>0.29700000000000004</v>
      </c>
      <c r="J200">
        <f t="shared" si="49"/>
        <v>4704.1016454597338</v>
      </c>
      <c r="K200">
        <f t="shared" si="50"/>
        <v>-14967792.974685756</v>
      </c>
      <c r="L200">
        <f t="shared" si="59"/>
        <v>2691.2617870716222</v>
      </c>
      <c r="M200">
        <f>2*$Y$1*VLOOKUP(E199,Gearing!$B$3:$D$7,3)+B198</f>
        <v>2692.750574542637</v>
      </c>
      <c r="N200">
        <f>2*B199-B198+Misc!$B$6*$Y$1^2</f>
        <v>2691.339747780165</v>
      </c>
      <c r="O200">
        <f t="shared" si="51"/>
        <v>0</v>
      </c>
      <c r="P200">
        <f t="shared" si="52"/>
        <v>0</v>
      </c>
      <c r="Q200">
        <f t="shared" si="53"/>
        <v>1</v>
      </c>
      <c r="R200">
        <f t="shared" si="54"/>
        <v>0</v>
      </c>
      <c r="S200">
        <f t="shared" si="55"/>
        <v>0</v>
      </c>
      <c r="T200">
        <f>C200/Misc!$B$2*60/2/PI()</f>
        <v>3157.4573759212776</v>
      </c>
      <c r="U200">
        <f>C200/Misc!$B$2*60/2/PI()*VLOOKUP(E200,Gearing!$B$2:$G$7,6,FALSE)</f>
        <v>7981.3545498473932</v>
      </c>
      <c r="V200">
        <f ca="1">FORECAST(U200,OFFSET(Engine!$E$3:$E$26,MATCH(U200,Engine!$A$3:$A$26,1)-1,0,2),OFFSET(Engine!$A$3:$A$26,MATCH(U200,Engine!$A$3:$A$26,1)-1,0,2))</f>
        <v>562.95117534014673</v>
      </c>
    </row>
    <row r="201" spans="1:22" x14ac:dyDescent="0.25">
      <c r="A201">
        <f t="shared" si="47"/>
        <v>49.5</v>
      </c>
      <c r="B201">
        <f t="shared" si="58"/>
        <v>2716.09277084517</v>
      </c>
      <c r="C201">
        <f t="shared" si="56"/>
        <v>99.452211977054503</v>
      </c>
      <c r="D201">
        <f t="shared" si="57"/>
        <v>1.0262150629059761</v>
      </c>
      <c r="E201">
        <f>MIN(VLOOKUP(C200+0.01,Gearing!$A$2:$G$7,2,TRUE)+1,5)</f>
        <v>3</v>
      </c>
      <c r="F201">
        <f>Misc!$B$4*Misc!$B$5/Misc!$B$2*VLOOKUP(E201,Gearing!$B$2:$G$7,6,FALSE)</f>
        <v>4550.7605916288085</v>
      </c>
      <c r="G201">
        <f t="shared" si="45"/>
        <v>1.6877018032472673</v>
      </c>
      <c r="H201">
        <f t="shared" si="46"/>
        <v>222.46826229656071</v>
      </c>
      <c r="I201">
        <f t="shared" si="48"/>
        <v>0.29700000000000004</v>
      </c>
      <c r="J201">
        <f t="shared" si="49"/>
        <v>4689.3904984794563</v>
      </c>
      <c r="K201">
        <f t="shared" si="50"/>
        <v>-15084927.927244477</v>
      </c>
      <c r="L201">
        <f t="shared" si="59"/>
        <v>2716.09277084517</v>
      </c>
      <c r="M201">
        <f>2*$Y$1*VLOOKUP(E200,Gearing!$B$3:$D$7,3)+B199</f>
        <v>2717.4514634587181</v>
      </c>
      <c r="N201">
        <f>2*B200-B199+Misc!$B$6*$Y$1^2</f>
        <v>2716.1713402791602</v>
      </c>
      <c r="O201">
        <f t="shared" si="51"/>
        <v>0</v>
      </c>
      <c r="P201">
        <f t="shared" si="52"/>
        <v>0</v>
      </c>
      <c r="Q201">
        <f t="shared" si="53"/>
        <v>1</v>
      </c>
      <c r="R201">
        <f t="shared" si="54"/>
        <v>0</v>
      </c>
      <c r="S201">
        <f t="shared" si="55"/>
        <v>0</v>
      </c>
      <c r="T201">
        <f>C201/Misc!$B$2*60/2/PI()</f>
        <v>3165.6622275142449</v>
      </c>
      <c r="U201">
        <f>C201/Misc!$B$2*60/2/PI()*VLOOKUP(E201,Gearing!$B$2:$G$7,6,FALSE)</f>
        <v>8002.0946016662219</v>
      </c>
      <c r="V201">
        <f ca="1">FORECAST(U201,OFFSET(Engine!$E$3:$E$26,MATCH(U201,Engine!$A$3:$A$26,1)-1,0,2),OFFSET(Engine!$A$3:$A$26,MATCH(U201,Engine!$A$3:$A$26,1)-1,0,2))</f>
        <v>562.43321623856207</v>
      </c>
    </row>
    <row r="202" spans="1:22" x14ac:dyDescent="0.25">
      <c r="A202">
        <f t="shared" si="47"/>
        <v>49.75</v>
      </c>
      <c r="B202">
        <f t="shared" si="58"/>
        <v>2740.9878930601494</v>
      </c>
      <c r="C202">
        <f t="shared" si="56"/>
        <v>99.707564706694939</v>
      </c>
      <c r="D202">
        <f t="shared" si="57"/>
        <v>1.0166067742175073</v>
      </c>
      <c r="E202">
        <f>MIN(VLOOKUP(C201+0.01,Gearing!$A$2:$G$7,2,TRUE)+1,5)</f>
        <v>3</v>
      </c>
      <c r="F202">
        <f>Misc!$B$4*Misc!$B$5/Misc!$B$2*VLOOKUP(E202,Gearing!$B$2:$G$7,6,FALSE)</f>
        <v>4550.7605916288085</v>
      </c>
      <c r="G202">
        <f t="shared" si="45"/>
        <v>1.7031709150188832</v>
      </c>
      <c r="H202">
        <f t="shared" si="46"/>
        <v>223.03947008476857</v>
      </c>
      <c r="I202">
        <f t="shared" si="48"/>
        <v>0.29700000000000004</v>
      </c>
      <c r="J202">
        <f t="shared" si="49"/>
        <v>4674.6408941179689</v>
      </c>
      <c r="K202">
        <f t="shared" si="50"/>
        <v>-15201993.588066211</v>
      </c>
      <c r="L202">
        <f t="shared" si="59"/>
        <v>2740.9878930601494</v>
      </c>
      <c r="M202">
        <f>2*$Y$1*VLOOKUP(E201,Gearing!$B$3:$D$7,3)+B200</f>
        <v>2742.2177041662562</v>
      </c>
      <c r="N202">
        <f>2*B201-B200+Misc!$B$6*$Y$1^2</f>
        <v>2741.0670671187177</v>
      </c>
      <c r="O202">
        <f t="shared" si="51"/>
        <v>0</v>
      </c>
      <c r="P202">
        <f t="shared" si="52"/>
        <v>0</v>
      </c>
      <c r="Q202">
        <f t="shared" si="53"/>
        <v>1</v>
      </c>
      <c r="R202">
        <f t="shared" si="54"/>
        <v>0</v>
      </c>
      <c r="S202">
        <f t="shared" si="55"/>
        <v>0</v>
      </c>
      <c r="T202">
        <f>C202/Misc!$B$2*60/2/PI()</f>
        <v>3173.7903573451013</v>
      </c>
      <c r="U202">
        <f>C202/Misc!$B$2*60/2/PI()*VLOOKUP(E202,Gearing!$B$2:$G$7,6,FALSE)</f>
        <v>8022.6407178234758</v>
      </c>
      <c r="V202">
        <f ca="1">FORECAST(U202,OFFSET(Engine!$E$3:$E$26,MATCH(U202,Engine!$A$3:$A$26,1)-1,0,2),OFFSET(Engine!$A$3:$A$26,MATCH(U202,Engine!$A$3:$A$26,1)-1,0,2))</f>
        <v>561.92010045858103</v>
      </c>
    </row>
    <row r="203" spans="1:22" x14ac:dyDescent="0.25">
      <c r="A203">
        <f t="shared" si="47"/>
        <v>50</v>
      </c>
      <c r="B203">
        <f t="shared" si="58"/>
        <v>2765.9465531985174</v>
      </c>
      <c r="C203">
        <f t="shared" si="56"/>
        <v>99.960523586847557</v>
      </c>
      <c r="D203">
        <f t="shared" si="57"/>
        <v>1.0070642670034431</v>
      </c>
      <c r="E203">
        <f>MIN(VLOOKUP(C202+0.01,Gearing!$A$2:$G$7,2,TRUE)+1,5)</f>
        <v>3</v>
      </c>
      <c r="F203">
        <f>Misc!$B$4*Misc!$B$5/Misc!$B$2*VLOOKUP(E203,Gearing!$B$2:$G$7,6,FALSE)</f>
        <v>4550.7605916288085</v>
      </c>
      <c r="G203">
        <f t="shared" si="45"/>
        <v>1.7186795074257073</v>
      </c>
      <c r="H203">
        <f t="shared" si="46"/>
        <v>223.6053229841794</v>
      </c>
      <c r="I203">
        <f t="shared" si="48"/>
        <v>0.29700000000000004</v>
      </c>
      <c r="J203">
        <f t="shared" si="49"/>
        <v>4659.8531915222711</v>
      </c>
      <c r="K203">
        <f t="shared" si="50"/>
        <v>-15318984.326529255</v>
      </c>
      <c r="L203">
        <f t="shared" si="59"/>
        <v>2765.9465531985174</v>
      </c>
      <c r="M203">
        <f>2*$Y$1*VLOOKUP(E202,Gearing!$B$3:$D$7,3)+B201</f>
        <v>2767.048687939804</v>
      </c>
      <c r="N203">
        <f>2*B202-B201+Misc!$B$6*$Y$1^2</f>
        <v>2766.0263277751287</v>
      </c>
      <c r="O203">
        <f t="shared" si="51"/>
        <v>0</v>
      </c>
      <c r="P203">
        <f t="shared" si="52"/>
        <v>0</v>
      </c>
      <c r="Q203">
        <f t="shared" si="53"/>
        <v>1</v>
      </c>
      <c r="R203">
        <f t="shared" si="54"/>
        <v>0</v>
      </c>
      <c r="S203">
        <f t="shared" si="55"/>
        <v>0</v>
      </c>
      <c r="T203">
        <f>C203/Misc!$B$2*60/2/PI()</f>
        <v>3181.8422885801574</v>
      </c>
      <c r="U203">
        <f>C203/Misc!$B$2*60/2/PI()*VLOOKUP(E203,Gearing!$B$2:$G$7,6,FALSE)</f>
        <v>8042.9942207679842</v>
      </c>
      <c r="V203">
        <f ca="1">FORECAST(U203,OFFSET(Engine!$E$3:$E$26,MATCH(U203,Engine!$A$3:$A$26,1)-1,0,2),OFFSET(Engine!$A$3:$A$26,MATCH(U203,Engine!$A$3:$A$26,1)-1,0,2))</f>
        <v>561.41179497355483</v>
      </c>
    </row>
    <row r="204" spans="1:22" x14ac:dyDescent="0.25">
      <c r="A204">
        <f t="shared" si="47"/>
        <v>50.25</v>
      </c>
      <c r="B204">
        <f t="shared" si="58"/>
        <v>2790.9681548535732</v>
      </c>
      <c r="C204">
        <f t="shared" si="56"/>
        <v>100.21110507080539</v>
      </c>
      <c r="D204">
        <f t="shared" si="57"/>
        <v>0.99758760465920204</v>
      </c>
      <c r="E204">
        <f>MIN(VLOOKUP(C203+0.01,Gearing!$A$2:$G$7,2,TRUE)+1,5)</f>
        <v>3</v>
      </c>
      <c r="F204">
        <f>Misc!$B$4*Misc!$B$5/Misc!$B$2*VLOOKUP(E204,Gearing!$B$2:$G$7,6,FALSE)</f>
        <v>4550.7605916288085</v>
      </c>
      <c r="G204">
        <f t="shared" si="45"/>
        <v>1.7342272098777969</v>
      </c>
      <c r="H204">
        <f t="shared" si="46"/>
        <v>224.16585779976151</v>
      </c>
      <c r="I204">
        <f t="shared" si="48"/>
        <v>0.29700000000000004</v>
      </c>
      <c r="J204">
        <f t="shared" si="49"/>
        <v>4645.0277474000804</v>
      </c>
      <c r="K204">
        <f t="shared" si="50"/>
        <v>-15435894.55953439</v>
      </c>
      <c r="L204">
        <f t="shared" si="59"/>
        <v>2790.9681548535732</v>
      </c>
      <c r="M204">
        <f>2*$Y$1*VLOOKUP(E203,Gearing!$B$3:$D$7,3)+B202</f>
        <v>2791.9438101547835</v>
      </c>
      <c r="N204">
        <f>2*B203-B202+Misc!$B$6*$Y$1^2</f>
        <v>2791.0485258368853</v>
      </c>
      <c r="O204">
        <f t="shared" si="51"/>
        <v>0</v>
      </c>
      <c r="P204">
        <f t="shared" si="52"/>
        <v>0</v>
      </c>
      <c r="Q204">
        <f t="shared" si="53"/>
        <v>1</v>
      </c>
      <c r="R204">
        <f t="shared" si="54"/>
        <v>0</v>
      </c>
      <c r="S204">
        <f t="shared" si="55"/>
        <v>0</v>
      </c>
      <c r="T204">
        <f>C204/Misc!$B$2*60/2/PI()</f>
        <v>3189.8185449439952</v>
      </c>
      <c r="U204">
        <f>C204/Misc!$B$2*60/2/PI()*VLOOKUP(E204,Gearing!$B$2:$G$7,6,FALSE)</f>
        <v>8063.1564343597647</v>
      </c>
      <c r="V204">
        <f ca="1">FORECAST(U204,OFFSET(Engine!$E$3:$E$26,MATCH(U204,Engine!$A$3:$A$26,1)-1,0,2),OFFSET(Engine!$A$3:$A$26,MATCH(U204,Engine!$A$3:$A$26,1)-1,0,2))</f>
        <v>560.90826672159187</v>
      </c>
    </row>
    <row r="205" spans="1:22" x14ac:dyDescent="0.25">
      <c r="A205">
        <f t="shared" si="47"/>
        <v>50.5</v>
      </c>
      <c r="B205">
        <f t="shared" si="58"/>
        <v>2816.0521057339201</v>
      </c>
      <c r="C205">
        <f t="shared" si="56"/>
        <v>100.45932562606231</v>
      </c>
      <c r="D205">
        <f t="shared" si="57"/>
        <v>0.98817683739616768</v>
      </c>
      <c r="E205">
        <f>MIN(VLOOKUP(C204+0.01,Gearing!$A$2:$G$7,2,TRUE)+1,5)</f>
        <v>3</v>
      </c>
      <c r="F205">
        <f>Misc!$B$4*Misc!$B$5/Misc!$B$2*VLOOKUP(E205,Gearing!$B$2:$G$7,6,FALSE)</f>
        <v>4550.7605916288085</v>
      </c>
      <c r="G205">
        <f t="shared" si="45"/>
        <v>1.7498136543423408</v>
      </c>
      <c r="H205">
        <f t="shared" si="46"/>
        <v>224.72111136824961</v>
      </c>
      <c r="I205">
        <f t="shared" si="48"/>
        <v>0.29700000000000004</v>
      </c>
      <c r="J205">
        <f t="shared" si="49"/>
        <v>4630.1649160169773</v>
      </c>
      <c r="K205">
        <f t="shared" si="50"/>
        <v>-15552718.751440611</v>
      </c>
      <c r="L205">
        <f t="shared" si="59"/>
        <v>2816.0521057339201</v>
      </c>
      <c r="M205">
        <f>2*$Y$1*VLOOKUP(E204,Gearing!$B$3:$D$7,3)+B203</f>
        <v>2816.9024702931515</v>
      </c>
      <c r="N205">
        <f>2*B204-B203+Misc!$B$6*$Y$1^2</f>
        <v>2816.1330690086288</v>
      </c>
      <c r="O205">
        <f t="shared" si="51"/>
        <v>0</v>
      </c>
      <c r="P205">
        <f t="shared" si="52"/>
        <v>0</v>
      </c>
      <c r="Q205">
        <f t="shared" si="53"/>
        <v>1</v>
      </c>
      <c r="R205">
        <f t="shared" si="54"/>
        <v>0</v>
      </c>
      <c r="S205">
        <f t="shared" si="55"/>
        <v>0</v>
      </c>
      <c r="T205">
        <f>C205/Misc!$B$2*60/2/PI()</f>
        <v>3197.7196506132259</v>
      </c>
      <c r="U205">
        <f>C205/Misc!$B$2*60/2/PI()*VLOOKUP(E205,Gearing!$B$2:$G$7,6,FALSE)</f>
        <v>8083.1286836014633</v>
      </c>
      <c r="V205">
        <f ca="1">FORECAST(U205,OFFSET(Engine!$E$3:$E$26,MATCH(U205,Engine!$A$3:$A$26,1)-1,0,2),OFFSET(Engine!$A$3:$A$26,MATCH(U205,Engine!$A$3:$A$26,1)-1,0,2))</f>
        <v>560.4094826122647</v>
      </c>
    </row>
    <row r="206" spans="1:22" x14ac:dyDescent="0.25">
      <c r="A206">
        <f t="shared" si="47"/>
        <v>50.75</v>
      </c>
      <c r="B206">
        <f t="shared" si="58"/>
        <v>2841.1978176666044</v>
      </c>
      <c r="C206">
        <f t="shared" si="56"/>
        <v>100.70520173104796</v>
      </c>
      <c r="D206">
        <f t="shared" si="57"/>
        <v>0.97883200248907087</v>
      </c>
      <c r="E206">
        <f>MIN(VLOOKUP(C205+0.01,Gearing!$A$2:$G$7,2,TRUE)+1,5)</f>
        <v>3</v>
      </c>
      <c r="F206">
        <f>Misc!$B$4*Misc!$B$5/Misc!$B$2*VLOOKUP(E206,Gearing!$B$2:$G$7,6,FALSE)</f>
        <v>4550.7605916288085</v>
      </c>
      <c r="G206">
        <f t="shared" si="45"/>
        <v>1.7654384753456094</v>
      </c>
      <c r="H206">
        <f t="shared" si="46"/>
        <v>225.271120550841</v>
      </c>
      <c r="I206">
        <f t="shared" si="48"/>
        <v>0.29700000000000004</v>
      </c>
      <c r="J206">
        <f t="shared" si="49"/>
        <v>4615.2650491940512</v>
      </c>
      <c r="K206">
        <f t="shared" si="50"/>
        <v>-15669451.413992325</v>
      </c>
      <c r="L206">
        <f t="shared" si="59"/>
        <v>2841.1978176666044</v>
      </c>
      <c r="M206">
        <f>2*$Y$1*VLOOKUP(E205,Gearing!$B$3:$D$7,3)+B204</f>
        <v>2841.9240719482073</v>
      </c>
      <c r="N206">
        <f>2*B205-B204+Misc!$B$6*$Y$1^2</f>
        <v>2841.279369114267</v>
      </c>
      <c r="O206">
        <f t="shared" si="51"/>
        <v>0</v>
      </c>
      <c r="P206">
        <f t="shared" si="52"/>
        <v>0</v>
      </c>
      <c r="Q206">
        <f t="shared" si="53"/>
        <v>1</v>
      </c>
      <c r="R206">
        <f t="shared" si="54"/>
        <v>0</v>
      </c>
      <c r="S206">
        <f t="shared" si="55"/>
        <v>0</v>
      </c>
      <c r="T206">
        <f>C206/Misc!$B$2*60/2/PI()</f>
        <v>3205.5461301125556</v>
      </c>
      <c r="U206">
        <f>C206/Misc!$B$2*60/2/PI()*VLOOKUP(E206,Gearing!$B$2:$G$7,6,FALSE)</f>
        <v>8102.9122943756338</v>
      </c>
      <c r="V206">
        <f ca="1">FORECAST(U206,OFFSET(Engine!$E$3:$E$26,MATCH(U206,Engine!$A$3:$A$26,1)-1,0,2),OFFSET(Engine!$A$3:$A$26,MATCH(U206,Engine!$A$3:$A$26,1)-1,0,2))</f>
        <v>559.9154095331711</v>
      </c>
    </row>
    <row r="207" spans="1:22" x14ac:dyDescent="0.25">
      <c r="A207">
        <f t="shared" si="47"/>
        <v>51</v>
      </c>
      <c r="B207">
        <f t="shared" si="58"/>
        <v>2866.4047065994441</v>
      </c>
      <c r="C207">
        <f t="shared" si="56"/>
        <v>100.94874987192179</v>
      </c>
      <c r="D207">
        <f t="shared" si="57"/>
        <v>0.96955312450154452</v>
      </c>
      <c r="E207">
        <f>MIN(VLOOKUP(C206+0.01,Gearing!$A$2:$G$7,2,TRUE)+1,5)</f>
        <v>3</v>
      </c>
      <c r="F207">
        <f>Misc!$B$4*Misc!$B$5/Misc!$B$2*VLOOKUP(E207,Gearing!$B$2:$G$7,6,FALSE)</f>
        <v>4550.7605916288085</v>
      </c>
      <c r="G207">
        <f t="shared" si="45"/>
        <v>1.781101309974402</v>
      </c>
      <c r="H207">
        <f t="shared" si="46"/>
        <v>225.81592222602404</v>
      </c>
      <c r="I207">
        <f t="shared" si="48"/>
        <v>0.29700000000000004</v>
      </c>
      <c r="J207">
        <f t="shared" si="49"/>
        <v>4600.3284963060369</v>
      </c>
      <c r="K207">
        <f t="shared" si="50"/>
        <v>-15786087.106238205</v>
      </c>
      <c r="L207">
        <f t="shared" si="59"/>
        <v>2866.4047065994441</v>
      </c>
      <c r="M207">
        <f>2*$Y$1*VLOOKUP(E206,Gearing!$B$3:$D$7,3)+B205</f>
        <v>2867.0080228285542</v>
      </c>
      <c r="N207">
        <f>2*B206-B205+Misc!$B$6*$Y$1^2</f>
        <v>2866.4868420992884</v>
      </c>
      <c r="O207">
        <f t="shared" si="51"/>
        <v>0</v>
      </c>
      <c r="P207">
        <f t="shared" si="52"/>
        <v>0</v>
      </c>
      <c r="Q207">
        <f t="shared" si="53"/>
        <v>1</v>
      </c>
      <c r="R207">
        <f t="shared" si="54"/>
        <v>0</v>
      </c>
      <c r="S207">
        <f t="shared" si="55"/>
        <v>0</v>
      </c>
      <c r="T207">
        <f>C207/Misc!$B$2*60/2/PI()</f>
        <v>3213.2985082127384</v>
      </c>
      <c r="U207">
        <f>C207/Misc!$B$2*60/2/PI()*VLOOKUP(E207,Gearing!$B$2:$G$7,6,FALSE)</f>
        <v>8122.508593186787</v>
      </c>
      <c r="V207">
        <f ca="1">FORECAST(U207,OFFSET(Engine!$E$3:$E$26,MATCH(U207,Engine!$A$3:$A$26,1)-1,0,2),OFFSET(Engine!$A$3:$A$26,MATCH(U207,Engine!$A$3:$A$26,1)-1,0,2))</f>
        <v>559.4260143563763</v>
      </c>
    </row>
    <row r="208" spans="1:22" x14ac:dyDescent="0.25">
      <c r="A208">
        <f t="shared" si="47"/>
        <v>51.25</v>
      </c>
      <c r="B208">
        <f t="shared" si="58"/>
        <v>2891.6721926025652</v>
      </c>
      <c r="C208">
        <f t="shared" si="56"/>
        <v>101.189986539438</v>
      </c>
      <c r="D208">
        <f t="shared" si="57"/>
        <v>0.96034021562809357</v>
      </c>
      <c r="E208">
        <f>MIN(VLOOKUP(C207+0.01,Gearing!$A$2:$G$7,2,TRUE)+1,5)</f>
        <v>3</v>
      </c>
      <c r="F208">
        <f>Misc!$B$4*Misc!$B$5/Misc!$B$2*VLOOKUP(E208,Gearing!$B$2:$G$7,6,FALSE)</f>
        <v>4550.7605916288085</v>
      </c>
      <c r="G208">
        <f t="shared" si="45"/>
        <v>1.7968017978770017</v>
      </c>
      <c r="H208">
        <f t="shared" si="46"/>
        <v>226.35555328256532</v>
      </c>
      <c r="I208">
        <f t="shared" si="48"/>
        <v>0.29700000000000004</v>
      </c>
      <c r="J208">
        <f t="shared" si="49"/>
        <v>4585.35560427993</v>
      </c>
      <c r="K208">
        <f t="shared" si="50"/>
        <v>-15902620.434441874</v>
      </c>
      <c r="L208">
        <f t="shared" si="59"/>
        <v>2891.6721926025652</v>
      </c>
      <c r="M208">
        <f>2*$Y$1*VLOOKUP(E207,Gearing!$B$3:$D$7,3)+B206</f>
        <v>2892.1537347612384</v>
      </c>
      <c r="N208">
        <f>2*B207-B206+Misc!$B$6*$Y$1^2</f>
        <v>2891.7549080322838</v>
      </c>
      <c r="O208">
        <f t="shared" si="51"/>
        <v>0</v>
      </c>
      <c r="P208">
        <f t="shared" si="52"/>
        <v>0</v>
      </c>
      <c r="Q208">
        <f t="shared" si="53"/>
        <v>1</v>
      </c>
      <c r="R208">
        <f t="shared" si="54"/>
        <v>0</v>
      </c>
      <c r="S208">
        <f t="shared" si="55"/>
        <v>0</v>
      </c>
      <c r="T208">
        <f>C208/Misc!$B$2*60/2/PI()</f>
        <v>3220.9773098307824</v>
      </c>
      <c r="U208">
        <f>C208/Misc!$B$2*60/2/PI()*VLOOKUP(E208,Gearing!$B$2:$G$7,6,FALSE)</f>
        <v>8141.9189069091271</v>
      </c>
      <c r="V208">
        <f ca="1">FORECAST(U208,OFFSET(Engine!$E$3:$E$26,MATCH(U208,Engine!$A$3:$A$26,1)-1,0,2),OFFSET(Engine!$A$3:$A$26,MATCH(U208,Engine!$A$3:$A$26,1)-1,0,2))</f>
        <v>558.94126394471277</v>
      </c>
    </row>
    <row r="209" spans="1:22" x14ac:dyDescent="0.25">
      <c r="A209">
        <f t="shared" si="47"/>
        <v>51.5</v>
      </c>
      <c r="B209">
        <f t="shared" si="58"/>
        <v>2916.9996998691631</v>
      </c>
      <c r="C209">
        <f t="shared" si="56"/>
        <v>101.42892822588328</v>
      </c>
      <c r="D209">
        <f t="shared" si="57"/>
        <v>0.95119327593420167</v>
      </c>
      <c r="E209">
        <f>MIN(VLOOKUP(C208+0.01,Gearing!$A$2:$G$7,2,TRUE)+1,5)</f>
        <v>3</v>
      </c>
      <c r="F209">
        <f>Misc!$B$4*Misc!$B$5/Misc!$B$2*VLOOKUP(E209,Gearing!$B$2:$G$7,6,FALSE)</f>
        <v>4550.7605916288085</v>
      </c>
      <c r="G209">
        <f t="shared" si="45"/>
        <v>1.8125395812636473</v>
      </c>
      <c r="H209">
        <f t="shared" si="46"/>
        <v>226.89005061265945</v>
      </c>
      <c r="I209">
        <f t="shared" si="48"/>
        <v>0.29700000000000004</v>
      </c>
      <c r="J209">
        <f t="shared" si="49"/>
        <v>4570.3467175940759</v>
      </c>
      <c r="K209">
        <f t="shared" si="50"/>
        <v>-16019046.051984707</v>
      </c>
      <c r="L209">
        <f t="shared" si="59"/>
        <v>2916.9996998691631</v>
      </c>
      <c r="M209">
        <f>2*$Y$1*VLOOKUP(E208,Gearing!$B$3:$D$7,3)+B207</f>
        <v>2917.3606236940782</v>
      </c>
      <c r="N209">
        <f>2*B208-B207+Misc!$B$6*$Y$1^2</f>
        <v>2917.0829911056862</v>
      </c>
      <c r="O209">
        <f t="shared" si="51"/>
        <v>0</v>
      </c>
      <c r="P209">
        <f t="shared" si="52"/>
        <v>0</v>
      </c>
      <c r="Q209">
        <f t="shared" si="53"/>
        <v>1</v>
      </c>
      <c r="R209">
        <f t="shared" si="54"/>
        <v>0</v>
      </c>
      <c r="S209">
        <f t="shared" si="55"/>
        <v>0</v>
      </c>
      <c r="T209">
        <f>C209/Misc!$B$2*60/2/PI()</f>
        <v>3228.5830599324781</v>
      </c>
      <c r="U209">
        <f>C209/Misc!$B$2*60/2/PI()*VLOOKUP(E209,Gearing!$B$2:$G$7,6,FALSE)</f>
        <v>8161.1445625401748</v>
      </c>
      <c r="V209">
        <f ca="1">FORECAST(U209,OFFSET(Engine!$E$3:$E$26,MATCH(U209,Engine!$A$3:$A$26,1)-1,0,2),OFFSET(Engine!$A$3:$A$26,MATCH(U209,Engine!$A$3:$A$26,1)-1,0,2))</f>
        <v>558.46112515793357</v>
      </c>
    </row>
    <row r="210" spans="1:22" x14ac:dyDescent="0.25">
      <c r="A210">
        <f t="shared" si="47"/>
        <v>51.75</v>
      </c>
      <c r="B210">
        <f t="shared" si="58"/>
        <v>2942.3866567155069</v>
      </c>
      <c r="C210">
        <f t="shared" si="56"/>
        <v>101.6655914220546</v>
      </c>
      <c r="D210">
        <f t="shared" si="57"/>
        <v>0.9421122934363666</v>
      </c>
      <c r="E210">
        <f>MIN(VLOOKUP(C209+0.01,Gearing!$A$2:$G$7,2,TRUE)+1,5)</f>
        <v>3</v>
      </c>
      <c r="F210">
        <f>Misc!$B$4*Misc!$B$5/Misc!$B$2*VLOOKUP(E210,Gearing!$B$2:$G$7,6,FALSE)</f>
        <v>4550.7605916288085</v>
      </c>
      <c r="G210">
        <f t="shared" si="45"/>
        <v>1.8283143049065378</v>
      </c>
      <c r="H210">
        <f t="shared" si="46"/>
        <v>227.41945110516869</v>
      </c>
      <c r="I210">
        <f t="shared" si="48"/>
        <v>0.29700000000000004</v>
      </c>
      <c r="J210">
        <f t="shared" si="49"/>
        <v>4555.3021782777168</v>
      </c>
      <c r="K210">
        <f t="shared" si="50"/>
        <v>-16135358.659260897</v>
      </c>
      <c r="L210">
        <f t="shared" si="59"/>
        <v>2942.3866567155069</v>
      </c>
      <c r="M210">
        <f>2*$Y$1*VLOOKUP(E209,Gearing!$B$3:$D$7,3)+B208</f>
        <v>2942.6281096971993</v>
      </c>
      <c r="N210">
        <f>2*B209-B208+Misc!$B$6*$Y$1^2</f>
        <v>2942.4705196357609</v>
      </c>
      <c r="O210">
        <f t="shared" si="51"/>
        <v>0</v>
      </c>
      <c r="P210">
        <f t="shared" si="52"/>
        <v>0</v>
      </c>
      <c r="Q210">
        <f t="shared" si="53"/>
        <v>1</v>
      </c>
      <c r="R210">
        <f t="shared" si="54"/>
        <v>0</v>
      </c>
      <c r="S210">
        <f t="shared" si="55"/>
        <v>0</v>
      </c>
      <c r="T210">
        <f>C210/Misc!$B$2*60/2/PI()</f>
        <v>3236.1162834361971</v>
      </c>
      <c r="U210">
        <f>C210/Misc!$B$2*60/2/PI()*VLOOKUP(E210,Gearing!$B$2:$G$7,6,FALSE)</f>
        <v>8180.186886957581</v>
      </c>
      <c r="V210">
        <f ca="1">FORECAST(U210,OFFSET(Engine!$E$3:$E$26,MATCH(U210,Engine!$A$3:$A$26,1)-1,0,2),OFFSET(Engine!$A$3:$A$26,MATCH(U210,Engine!$A$3:$A$26,1)-1,0,2))</f>
        <v>557.98556485878476</v>
      </c>
    </row>
    <row r="211" spans="1:22" x14ac:dyDescent="0.25">
      <c r="A211">
        <f t="shared" si="47"/>
        <v>52</v>
      </c>
      <c r="B211">
        <f t="shared" si="58"/>
        <v>2967.8324955801904</v>
      </c>
      <c r="C211">
        <f t="shared" si="56"/>
        <v>101.89999261432058</v>
      </c>
      <c r="D211">
        <f t="shared" si="57"/>
        <v>0.93309724469145294</v>
      </c>
      <c r="E211">
        <f>MIN(VLOOKUP(C210+0.01,Gearing!$A$2:$G$7,2,TRUE)+1,5)</f>
        <v>3</v>
      </c>
      <c r="F211">
        <f>Misc!$B$4*Misc!$B$5/Misc!$B$2*VLOOKUP(E211,Gearing!$B$2:$G$7,6,FALSE)</f>
        <v>4550.7605916288085</v>
      </c>
      <c r="G211">
        <f t="shared" si="45"/>
        <v>1.8441256161393651</v>
      </c>
      <c r="H211">
        <f t="shared" si="46"/>
        <v>227.94379163904927</v>
      </c>
      <c r="I211">
        <f t="shared" si="48"/>
        <v>0.29700000000000004</v>
      </c>
      <c r="J211">
        <f t="shared" si="49"/>
        <v>4540.2223259109887</v>
      </c>
      <c r="K211">
        <f t="shared" si="50"/>
        <v>-16251553.003564889</v>
      </c>
      <c r="L211">
        <f t="shared" si="59"/>
        <v>2967.8324955801904</v>
      </c>
      <c r="M211">
        <f>2*$Y$1*VLOOKUP(E210,Gearing!$B$3:$D$7,3)+B209</f>
        <v>2967.9556169637972</v>
      </c>
      <c r="N211">
        <f>2*B210-B209+Misc!$B$6*$Y$1^2</f>
        <v>2967.9169260618505</v>
      </c>
      <c r="O211">
        <f t="shared" si="51"/>
        <v>0</v>
      </c>
      <c r="P211">
        <f t="shared" si="52"/>
        <v>0</v>
      </c>
      <c r="Q211">
        <f t="shared" si="53"/>
        <v>1</v>
      </c>
      <c r="R211">
        <f t="shared" si="54"/>
        <v>0</v>
      </c>
      <c r="S211">
        <f t="shared" si="55"/>
        <v>0</v>
      </c>
      <c r="T211">
        <f>C211/Misc!$B$2*60/2/PI()</f>
        <v>3243.57750511935</v>
      </c>
      <c r="U211">
        <f>C211/Misc!$B$2*60/2/PI()*VLOOKUP(E211,Gearing!$B$2:$G$7,6,FALSE)</f>
        <v>8199.0472066826806</v>
      </c>
      <c r="V211">
        <f ca="1">FORECAST(U211,OFFSET(Engine!$E$3:$E$26,MATCH(U211,Engine!$A$3:$A$26,1)-1,0,2),OFFSET(Engine!$A$3:$A$26,MATCH(U211,Engine!$A$3:$A$26,1)-1,0,2))</f>
        <v>557.5145499189116</v>
      </c>
    </row>
    <row r="212" spans="1:22" x14ac:dyDescent="0.25">
      <c r="A212">
        <f t="shared" si="47"/>
        <v>52.25</v>
      </c>
      <c r="B212">
        <f t="shared" si="58"/>
        <v>2993.3366530226672</v>
      </c>
      <c r="C212">
        <f t="shared" si="56"/>
        <v>101.91183418926812</v>
      </c>
      <c r="D212">
        <f t="shared" si="57"/>
        <v>-0.83836464511114173</v>
      </c>
      <c r="E212">
        <f>MIN(VLOOKUP(C211+0.01,Gearing!$A$2:$G$7,2,TRUE)+1,5)</f>
        <v>3</v>
      </c>
      <c r="F212">
        <f>Misc!$B$4*Misc!$B$5/Misc!$B$2*VLOOKUP(E212,Gearing!$B$2:$G$7,6,FALSE)</f>
        <v>4550.7605916288085</v>
      </c>
      <c r="G212">
        <f t="shared" si="45"/>
        <v>1.8599731648564055</v>
      </c>
      <c r="H212">
        <f t="shared" si="46"/>
        <v>227.9702804878045</v>
      </c>
      <c r="I212">
        <f t="shared" si="48"/>
        <v>0.29700000000000004</v>
      </c>
      <c r="J212">
        <f t="shared" si="49"/>
        <v>4525.1074976253667</v>
      </c>
      <c r="K212">
        <f t="shared" si="50"/>
        <v>-16367623.878971675</v>
      </c>
      <c r="L212">
        <f t="shared" si="59"/>
        <v>2993.3366530226672</v>
      </c>
      <c r="M212">
        <f>2*$Y$1*VLOOKUP(E211,Gearing!$B$3:$D$7,3)+B210</f>
        <v>2993.3425738101409</v>
      </c>
      <c r="N212">
        <f>2*B211-B210+Misc!$B$6*$Y$1^2</f>
        <v>2993.4216469448738</v>
      </c>
      <c r="O212">
        <f t="shared" si="51"/>
        <v>0</v>
      </c>
      <c r="P212">
        <f t="shared" si="52"/>
        <v>0</v>
      </c>
      <c r="Q212">
        <f t="shared" si="53"/>
        <v>1</v>
      </c>
      <c r="R212">
        <f t="shared" si="54"/>
        <v>0</v>
      </c>
      <c r="S212">
        <f t="shared" si="55"/>
        <v>0</v>
      </c>
      <c r="T212">
        <f>C212/Misc!$B$2*60/2/PI()</f>
        <v>3243.9544341567284</v>
      </c>
      <c r="U212">
        <f>C212/Misc!$B$2*60/2/PI()*VLOOKUP(E212,Gearing!$B$2:$G$7,6,FALSE)</f>
        <v>8199.9999999999854</v>
      </c>
      <c r="V212">
        <f ca="1">FORECAST(U212,OFFSET(Engine!$E$3:$E$26,MATCH(U212,Engine!$A$3:$A$26,1)-1,0,2),OFFSET(Engine!$A$3:$A$26,MATCH(U212,Engine!$A$3:$A$26,1)-1,0,2))</f>
        <v>557.49075499424418</v>
      </c>
    </row>
    <row r="213" spans="1:22" x14ac:dyDescent="0.25">
      <c r="A213">
        <f t="shared" si="47"/>
        <v>52.5</v>
      </c>
      <c r="B213">
        <f t="shared" si="58"/>
        <v>3018.7884126748245</v>
      </c>
      <c r="C213">
        <f t="shared" si="56"/>
        <v>101.87028681598986</v>
      </c>
      <c r="D213">
        <f t="shared" si="57"/>
        <v>0.50598565888503799</v>
      </c>
      <c r="E213">
        <f>MIN(VLOOKUP(C212+0.01,Gearing!$A$2:$G$7,2,TRUE)+1,5)</f>
        <v>4</v>
      </c>
      <c r="F213">
        <f>Misc!$B$4*Misc!$B$5/Misc!$B$2*VLOOKUP(E213,Gearing!$B$2:$G$7,6,FALSE)</f>
        <v>3877.5433905676741</v>
      </c>
      <c r="G213">
        <f t="shared" si="45"/>
        <v>1.8757881550960047</v>
      </c>
      <c r="H213">
        <f t="shared" si="46"/>
        <v>227.87734166067881</v>
      </c>
      <c r="I213">
        <f t="shared" si="48"/>
        <v>0.29700000000000004</v>
      </c>
      <c r="J213">
        <f t="shared" si="49"/>
        <v>4509.9580281045355</v>
      </c>
      <c r="K213">
        <f t="shared" si="50"/>
        <v>-16482012.486896006</v>
      </c>
      <c r="L213">
        <f t="shared" si="59"/>
        <v>3018.898569721066</v>
      </c>
      <c r="M213">
        <f>2*$Y$1*VLOOKUP(E212,Gearing!$B$3:$D$7,3)+B211</f>
        <v>3018.7884126748245</v>
      </c>
      <c r="N213">
        <f>2*B212-B211+Misc!$B$6*$Y$1^2</f>
        <v>3018.9841229651438</v>
      </c>
      <c r="O213">
        <f t="shared" si="51"/>
        <v>0</v>
      </c>
      <c r="P213">
        <f t="shared" si="52"/>
        <v>0</v>
      </c>
      <c r="Q213">
        <f t="shared" si="53"/>
        <v>0</v>
      </c>
      <c r="R213">
        <f t="shared" si="54"/>
        <v>1</v>
      </c>
      <c r="S213">
        <f t="shared" si="55"/>
        <v>0</v>
      </c>
      <c r="T213">
        <f>C213/Misc!$B$2*60/2/PI()</f>
        <v>3242.6319401907845</v>
      </c>
      <c r="U213">
        <f>C213/Misc!$B$2*60/2/PI()*VLOOKUP(E213,Gearing!$B$2:$G$7,6,FALSE)</f>
        <v>6984.0837903296178</v>
      </c>
      <c r="V213">
        <f ca="1">FORECAST(U213,OFFSET(Engine!$E$3:$E$26,MATCH(U213,Engine!$A$3:$A$26,1)-1,0,2),OFFSET(Engine!$A$3:$A$26,MATCH(U213,Engine!$A$3:$A$26,1)-1,0,2))</f>
        <v>601.55773829235807</v>
      </c>
    </row>
    <row r="214" spans="1:22" x14ac:dyDescent="0.25">
      <c r="A214">
        <f t="shared" si="47"/>
        <v>52.75</v>
      </c>
      <c r="B214">
        <f t="shared" si="58"/>
        <v>3044.2717964306621</v>
      </c>
      <c r="C214">
        <f t="shared" si="56"/>
        <v>101.91183418926812</v>
      </c>
      <c r="D214">
        <f t="shared" si="57"/>
        <v>-0.17360667265893426</v>
      </c>
      <c r="E214">
        <f>MIN(VLOOKUP(C213+0.01,Gearing!$A$2:$G$7,2,TRUE)+1,5)</f>
        <v>3</v>
      </c>
      <c r="F214">
        <f>Misc!$B$4*Misc!$B$5/Misc!$B$2*VLOOKUP(E214,Gearing!$B$2:$G$7,6,FALSE)</f>
        <v>4550.7605916288085</v>
      </c>
      <c r="G214">
        <f t="shared" si="45"/>
        <v>1.891622795642611</v>
      </c>
      <c r="H214">
        <f t="shared" si="46"/>
        <v>227.9702804878045</v>
      </c>
      <c r="I214">
        <f t="shared" si="48"/>
        <v>0.29700000000000004</v>
      </c>
      <c r="J214">
        <f t="shared" si="49"/>
        <v>4494.8396828711539</v>
      </c>
      <c r="K214">
        <f t="shared" si="50"/>
        <v>-16597172.46945218</v>
      </c>
      <c r="L214">
        <f t="shared" si="59"/>
        <v>3044.2717964306621</v>
      </c>
      <c r="M214">
        <f>2*$Y$1*VLOOKUP(E213,Gearing!$B$3:$D$7,3)+B212</f>
        <v>3053.1395117059888</v>
      </c>
      <c r="N214">
        <f>2*B213-B212+Misc!$B$6*$Y$1^2</f>
        <v>3044.3834848269817</v>
      </c>
      <c r="O214">
        <f t="shared" si="51"/>
        <v>0</v>
      </c>
      <c r="P214">
        <f t="shared" si="52"/>
        <v>0</v>
      </c>
      <c r="Q214">
        <f t="shared" si="53"/>
        <v>1</v>
      </c>
      <c r="R214">
        <f t="shared" si="54"/>
        <v>0</v>
      </c>
      <c r="S214">
        <f t="shared" si="55"/>
        <v>0</v>
      </c>
      <c r="T214">
        <f>C214/Misc!$B$2*60/2/PI()</f>
        <v>3243.9544341567284</v>
      </c>
      <c r="U214">
        <f>C214/Misc!$B$2*60/2/PI()*VLOOKUP(E214,Gearing!$B$2:$G$7,6,FALSE)</f>
        <v>8199.9999999999854</v>
      </c>
      <c r="V214">
        <f ca="1">FORECAST(U214,OFFSET(Engine!$E$3:$E$26,MATCH(U214,Engine!$A$3:$A$26,1)-1,0,2),OFFSET(Engine!$A$3:$A$26,MATCH(U214,Engine!$A$3:$A$26,1)-1,0,2))</f>
        <v>557.49075499424418</v>
      </c>
    </row>
    <row r="215" spans="1:22" x14ac:dyDescent="0.25">
      <c r="A215">
        <f t="shared" si="47"/>
        <v>53</v>
      </c>
      <c r="B215">
        <f t="shared" si="58"/>
        <v>3069.7443297694585</v>
      </c>
      <c r="C215">
        <f t="shared" si="56"/>
        <v>101.9529834959294</v>
      </c>
      <c r="D215">
        <f t="shared" si="57"/>
        <v>0.50280112594919046</v>
      </c>
      <c r="E215">
        <f>MIN(VLOOKUP(C214+0.01,Gearing!$A$2:$G$7,2,TRUE)+1,5)</f>
        <v>4</v>
      </c>
      <c r="F215">
        <f>Misc!$B$4*Misc!$B$5/Misc!$B$2*VLOOKUP(E215,Gearing!$B$2:$G$7,6,FALSE)</f>
        <v>3877.5433905676741</v>
      </c>
      <c r="G215">
        <f t="shared" si="45"/>
        <v>1.9074506940526441</v>
      </c>
      <c r="H215">
        <f t="shared" si="46"/>
        <v>228.062328865268</v>
      </c>
      <c r="I215">
        <f t="shared" si="48"/>
        <v>0.29700000000000004</v>
      </c>
      <c r="J215">
        <f t="shared" si="49"/>
        <v>4479.7025529201865</v>
      </c>
      <c r="K215">
        <f t="shared" si="50"/>
        <v>-16711218.562221026</v>
      </c>
      <c r="L215">
        <f t="shared" si="59"/>
        <v>3069.8131388239617</v>
      </c>
      <c r="M215">
        <f>2*$Y$1*VLOOKUP(E214,Gearing!$B$3:$D$7,3)+B213</f>
        <v>3069.7443297694585</v>
      </c>
      <c r="N215">
        <f>2*B214-B213+Misc!$B$6*$Y$1^2</f>
        <v>3069.8984926864996</v>
      </c>
      <c r="O215">
        <f t="shared" si="51"/>
        <v>0</v>
      </c>
      <c r="P215">
        <f t="shared" si="52"/>
        <v>0</v>
      </c>
      <c r="Q215">
        <f t="shared" si="53"/>
        <v>0</v>
      </c>
      <c r="R215">
        <f t="shared" si="54"/>
        <v>1</v>
      </c>
      <c r="S215">
        <f t="shared" si="55"/>
        <v>0</v>
      </c>
      <c r="T215">
        <f>C215/Misc!$B$2*60/2/PI()</f>
        <v>3245.2642572687178</v>
      </c>
      <c r="U215">
        <f>C215/Misc!$B$2*60/2/PI()*VLOOKUP(E215,Gearing!$B$2:$G$7,6,FALSE)</f>
        <v>6989.7533585612564</v>
      </c>
      <c r="V215">
        <f ca="1">FORECAST(U215,OFFSET(Engine!$E$3:$E$26,MATCH(U215,Engine!$A$3:$A$26,1)-1,0,2),OFFSET(Engine!$A$3:$A$26,MATCH(U215,Engine!$A$3:$A$26,1)-1,0,2))</f>
        <v>601.40136309589582</v>
      </c>
    </row>
    <row r="216" spans="1:22" x14ac:dyDescent="0.25">
      <c r="A216">
        <f t="shared" si="47"/>
        <v>53.25</v>
      </c>
      <c r="B216">
        <f t="shared" si="58"/>
        <v>3095.2482881786268</v>
      </c>
      <c r="C216">
        <f t="shared" si="56"/>
        <v>102.07808099739123</v>
      </c>
      <c r="D216">
        <f t="shared" si="57"/>
        <v>0.49797888574539684</v>
      </c>
      <c r="E216">
        <f>MIN(VLOOKUP(C215+0.01,Gearing!$A$2:$G$7,2,TRUE)+1,5)</f>
        <v>4</v>
      </c>
      <c r="F216">
        <f>Misc!$B$4*Misc!$B$5/Misc!$B$2*VLOOKUP(E216,Gearing!$B$2:$G$7,6,FALSE)</f>
        <v>3877.5433905676741</v>
      </c>
      <c r="G216">
        <f t="shared" si="45"/>
        <v>1.9232981190961205</v>
      </c>
      <c r="H216">
        <f t="shared" si="46"/>
        <v>228.34216400633326</v>
      </c>
      <c r="I216">
        <f t="shared" si="48"/>
        <v>0.29700000000000004</v>
      </c>
      <c r="J216">
        <f t="shared" si="49"/>
        <v>4464.5718681169419</v>
      </c>
      <c r="K216">
        <f t="shared" si="50"/>
        <v>-16825530.42809663</v>
      </c>
      <c r="L216">
        <f t="shared" si="59"/>
        <v>3095.2482881786268</v>
      </c>
      <c r="M216">
        <f>2*$Y$1*VLOOKUP(E215,Gearing!$B$3:$D$7,3)+B214</f>
        <v>3104.0746551139837</v>
      </c>
      <c r="N216">
        <f>2*B215-B214+Misc!$B$6*$Y$1^2</f>
        <v>3095.3601756082548</v>
      </c>
      <c r="O216">
        <f t="shared" si="51"/>
        <v>0</v>
      </c>
      <c r="P216">
        <f t="shared" si="52"/>
        <v>0</v>
      </c>
      <c r="Q216">
        <f t="shared" si="53"/>
        <v>0</v>
      </c>
      <c r="R216">
        <f t="shared" si="54"/>
        <v>1</v>
      </c>
      <c r="S216">
        <f t="shared" si="55"/>
        <v>0</v>
      </c>
      <c r="T216">
        <f>C216/Misc!$B$2*60/2/PI()</f>
        <v>3249.2462344139367</v>
      </c>
      <c r="U216">
        <f>C216/Misc!$B$2*60/2/PI()*VLOOKUP(E216,Gearing!$B$2:$G$7,6,FALSE)</f>
        <v>6998.3298675657752</v>
      </c>
      <c r="V216">
        <f ca="1">FORECAST(U216,OFFSET(Engine!$E$3:$E$26,MATCH(U216,Engine!$A$3:$A$26,1)-1,0,2),OFFSET(Engine!$A$3:$A$26,MATCH(U216,Engine!$A$3:$A$26,1)-1,0,2))</f>
        <v>601.16481011236215</v>
      </c>
    </row>
    <row r="217" spans="1:22" x14ac:dyDescent="0.25">
      <c r="A217">
        <f t="shared" si="47"/>
        <v>53.5</v>
      </c>
      <c r="B217">
        <f t="shared" si="58"/>
        <v>3120.7833702681542</v>
      </c>
      <c r="C217">
        <f t="shared" si="56"/>
        <v>102.20197799485231</v>
      </c>
      <c r="D217">
        <f t="shared" si="57"/>
        <v>0.49319709394330857</v>
      </c>
      <c r="E217">
        <f>MIN(VLOOKUP(C216+0.01,Gearing!$A$2:$G$7,2,TRUE)+1,5)</f>
        <v>4</v>
      </c>
      <c r="F217">
        <f>Misc!$B$4*Misc!$B$5/Misc!$B$2*VLOOKUP(E217,Gearing!$B$2:$G$7,6,FALSE)</f>
        <v>3877.5433905676741</v>
      </c>
      <c r="G217">
        <f t="shared" si="45"/>
        <v>1.9391648834979682</v>
      </c>
      <c r="H217">
        <f t="shared" si="46"/>
        <v>228.61931369643057</v>
      </c>
      <c r="I217">
        <f t="shared" si="48"/>
        <v>0.29700000000000004</v>
      </c>
      <c r="J217">
        <f t="shared" si="49"/>
        <v>4449.4225168218954</v>
      </c>
      <c r="K217">
        <f t="shared" si="50"/>
        <v>-16939592.910527345</v>
      </c>
      <c r="L217">
        <f t="shared" si="59"/>
        <v>3120.7833702681542</v>
      </c>
      <c r="M217">
        <f>2*$Y$1*VLOOKUP(E216,Gearing!$B$3:$D$7,3)+B215</f>
        <v>3129.5471884527801</v>
      </c>
      <c r="N217">
        <f>2*B216-B215+Misc!$B$6*$Y$1^2</f>
        <v>3120.8955590877949</v>
      </c>
      <c r="O217">
        <f t="shared" si="51"/>
        <v>0</v>
      </c>
      <c r="P217">
        <f t="shared" si="52"/>
        <v>0</v>
      </c>
      <c r="Q217">
        <f t="shared" si="53"/>
        <v>0</v>
      </c>
      <c r="R217">
        <f t="shared" si="54"/>
        <v>1</v>
      </c>
      <c r="S217">
        <f t="shared" si="55"/>
        <v>0</v>
      </c>
      <c r="T217">
        <f>C217/Misc!$B$2*60/2/PI()</f>
        <v>3253.1899983299718</v>
      </c>
      <c r="U217">
        <f>C217/Misc!$B$2*60/2/PI()*VLOOKUP(E217,Gearing!$B$2:$G$7,6,FALSE)</f>
        <v>7006.8240717020753</v>
      </c>
      <c r="V217">
        <f ca="1">FORECAST(U217,OFFSET(Engine!$E$3:$E$26,MATCH(U217,Engine!$A$3:$A$26,1)-1,0,2),OFFSET(Engine!$A$3:$A$26,MATCH(U217,Engine!$A$3:$A$26,1)-1,0,2))</f>
        <v>600.89634502298827</v>
      </c>
    </row>
    <row r="218" spans="1:22" x14ac:dyDescent="0.25">
      <c r="A218">
        <f t="shared" si="47"/>
        <v>53.75</v>
      </c>
      <c r="B218">
        <f t="shared" si="58"/>
        <v>3146.349277176053</v>
      </c>
      <c r="C218">
        <f t="shared" si="56"/>
        <v>102.32468457274535</v>
      </c>
      <c r="D218">
        <f t="shared" si="57"/>
        <v>0.48845552920101909</v>
      </c>
      <c r="E218">
        <f>MIN(VLOOKUP(C217+0.01,Gearing!$A$2:$G$7,2,TRUE)+1,5)</f>
        <v>4</v>
      </c>
      <c r="F218">
        <f>Misc!$B$4*Misc!$B$5/Misc!$B$2*VLOOKUP(E218,Gearing!$B$2:$G$7,6,FALSE)</f>
        <v>3877.5433905676741</v>
      </c>
      <c r="G218">
        <f t="shared" si="45"/>
        <v>1.9550508015539581</v>
      </c>
      <c r="H218">
        <f t="shared" si="46"/>
        <v>228.89380049379329</v>
      </c>
      <c r="I218">
        <f t="shared" si="48"/>
        <v>0.29700000000000004</v>
      </c>
      <c r="J218">
        <f t="shared" si="49"/>
        <v>4434.2546780607163</v>
      </c>
      <c r="K218">
        <f t="shared" si="50"/>
        <v>-17053403.27665728</v>
      </c>
      <c r="L218">
        <f t="shared" si="59"/>
        <v>3146.349277176053</v>
      </c>
      <c r="M218">
        <f>2*$Y$1*VLOOKUP(E217,Gearing!$B$3:$D$7,3)+B216</f>
        <v>3155.0511468619484</v>
      </c>
      <c r="N218">
        <f>2*B217-B216+Misc!$B$6*$Y$1^2</f>
        <v>3146.4617648576814</v>
      </c>
      <c r="O218">
        <f t="shared" si="51"/>
        <v>0</v>
      </c>
      <c r="P218">
        <f t="shared" si="52"/>
        <v>0</v>
      </c>
      <c r="Q218">
        <f t="shared" si="53"/>
        <v>0</v>
      </c>
      <c r="R218">
        <f t="shared" si="54"/>
        <v>1</v>
      </c>
      <c r="S218">
        <f t="shared" si="55"/>
        <v>0</v>
      </c>
      <c r="T218">
        <f>C218/Misc!$B$2*60/2/PI()</f>
        <v>3257.095870014286</v>
      </c>
      <c r="U218">
        <f>C218/Misc!$B$2*60/2/PI()*VLOOKUP(E218,Gearing!$B$2:$G$7,6,FALSE)</f>
        <v>7015.2366623447006</v>
      </c>
      <c r="V218">
        <f ca="1">FORECAST(U218,OFFSET(Engine!$E$3:$E$26,MATCH(U218,Engine!$A$3:$A$26,1)-1,0,2),OFFSET(Engine!$A$3:$A$26,MATCH(U218,Engine!$A$3:$A$26,1)-1,0,2))</f>
        <v>600.62217396649146</v>
      </c>
    </row>
    <row r="219" spans="1:22" x14ac:dyDescent="0.25">
      <c r="A219">
        <f t="shared" si="47"/>
        <v>54</v>
      </c>
      <c r="B219">
        <f t="shared" si="58"/>
        <v>3171.9457125545268</v>
      </c>
      <c r="C219">
        <f t="shared" si="56"/>
        <v>102.44621076001022</v>
      </c>
      <c r="D219">
        <f t="shared" si="57"/>
        <v>0.48375396891788114</v>
      </c>
      <c r="E219">
        <f>MIN(VLOOKUP(C218+0.01,Gearing!$A$2:$G$7,2,TRUE)+1,5)</f>
        <v>4</v>
      </c>
      <c r="F219">
        <f>Misc!$B$4*Misc!$B$5/Misc!$B$2*VLOOKUP(E219,Gearing!$B$2:$G$7,6,FALSE)</f>
        <v>3877.5433905676741</v>
      </c>
      <c r="G219">
        <f t="shared" si="45"/>
        <v>1.9709556891221063</v>
      </c>
      <c r="H219">
        <f t="shared" si="46"/>
        <v>229.16564683252108</v>
      </c>
      <c r="I219">
        <f t="shared" si="48"/>
        <v>0.29700000000000004</v>
      </c>
      <c r="J219">
        <f t="shared" si="49"/>
        <v>4419.0685293574243</v>
      </c>
      <c r="K219">
        <f t="shared" si="50"/>
        <v>-17166958.821176428</v>
      </c>
      <c r="L219">
        <f t="shared" si="59"/>
        <v>3171.9457125545268</v>
      </c>
      <c r="M219">
        <f>2*$Y$1*VLOOKUP(E218,Gearing!$B$3:$D$7,3)+B217</f>
        <v>3180.5862289514757</v>
      </c>
      <c r="N219">
        <f>2*B218-B217+Misc!$B$6*$Y$1^2</f>
        <v>3172.0584965839516</v>
      </c>
      <c r="O219">
        <f t="shared" si="51"/>
        <v>0</v>
      </c>
      <c r="P219">
        <f t="shared" si="52"/>
        <v>0</v>
      </c>
      <c r="Q219">
        <f t="shared" si="53"/>
        <v>0</v>
      </c>
      <c r="R219">
        <f t="shared" si="54"/>
        <v>1</v>
      </c>
      <c r="S219">
        <f t="shared" si="55"/>
        <v>0</v>
      </c>
      <c r="T219">
        <f>C219/Misc!$B$2*60/2/PI()</f>
        <v>3260.9641686979489</v>
      </c>
      <c r="U219">
        <f>C219/Misc!$B$2*60/2/PI()*VLOOKUP(E219,Gearing!$B$2:$G$7,6,FALSE)</f>
        <v>7023.56832706368</v>
      </c>
      <c r="V219">
        <f ca="1">FORECAST(U219,OFFSET(Engine!$E$3:$E$26,MATCH(U219,Engine!$A$3:$A$26,1)-1,0,2),OFFSET(Engine!$A$3:$A$26,MATCH(U219,Engine!$A$3:$A$26,1)-1,0,2))</f>
        <v>600.35064033132267</v>
      </c>
    </row>
    <row r="220" spans="1:22" x14ac:dyDescent="0.25">
      <c r="A220">
        <f t="shared" si="47"/>
        <v>54.25</v>
      </c>
      <c r="B220">
        <f t="shared" si="58"/>
        <v>3197.5723825560581</v>
      </c>
      <c r="C220">
        <f t="shared" si="56"/>
        <v>102.56656652976926</v>
      </c>
      <c r="D220">
        <f t="shared" si="57"/>
        <v>0.47909218915447127</v>
      </c>
      <c r="E220">
        <f>MIN(VLOOKUP(C219+0.01,Gearing!$A$2:$G$7,2,TRUE)+1,5)</f>
        <v>4</v>
      </c>
      <c r="F220">
        <f>Misc!$B$4*Misc!$B$5/Misc!$B$2*VLOOKUP(E220,Gearing!$B$2:$G$7,6,FALSE)</f>
        <v>3877.5433905676741</v>
      </c>
      <c r="G220">
        <f t="shared" si="45"/>
        <v>1.9868793636140305</v>
      </c>
      <c r="H220">
        <f t="shared" si="46"/>
        <v>229.43487502185323</v>
      </c>
      <c r="I220">
        <f t="shared" si="48"/>
        <v>0.29700000000000004</v>
      </c>
      <c r="J220">
        <f t="shared" si="49"/>
        <v>4403.8642467426107</v>
      </c>
      <c r="K220">
        <f t="shared" si="50"/>
        <v>-17280256.86612203</v>
      </c>
      <c r="L220">
        <f t="shared" si="59"/>
        <v>3197.5723825560581</v>
      </c>
      <c r="M220">
        <f>2*$Y$1*VLOOKUP(E219,Gearing!$B$3:$D$7,3)+B218</f>
        <v>3206.1521358593745</v>
      </c>
      <c r="N220">
        <f>2*B219-B218+Misc!$B$6*$Y$1^2</f>
        <v>3197.6854604330006</v>
      </c>
      <c r="O220">
        <f t="shared" si="51"/>
        <v>0</v>
      </c>
      <c r="P220">
        <f t="shared" si="52"/>
        <v>0</v>
      </c>
      <c r="Q220">
        <f t="shared" si="53"/>
        <v>0</v>
      </c>
      <c r="R220">
        <f t="shared" si="54"/>
        <v>1</v>
      </c>
      <c r="S220">
        <f t="shared" si="55"/>
        <v>0</v>
      </c>
      <c r="T220">
        <f>C220/Misc!$B$2*60/2/PI()</f>
        <v>3264.7952118353051</v>
      </c>
      <c r="U220">
        <f>C220/Misc!$B$2*60/2/PI()*VLOOKUP(E220,Gearing!$B$2:$G$7,6,FALSE)</f>
        <v>7031.8197496022767</v>
      </c>
      <c r="V220">
        <f ca="1">FORECAST(U220,OFFSET(Engine!$E$3:$E$26,MATCH(U220,Engine!$A$3:$A$26,1)-1,0,2),OFFSET(Engine!$A$3:$A$26,MATCH(U220,Engine!$A$3:$A$26,1)-1,0,2))</f>
        <v>600.08172183390457</v>
      </c>
    </row>
    <row r="221" spans="1:22" x14ac:dyDescent="0.25">
      <c r="A221">
        <f t="shared" si="47"/>
        <v>54.5</v>
      </c>
      <c r="B221">
        <f t="shared" si="58"/>
        <v>3223.2289958194115</v>
      </c>
      <c r="C221">
        <f t="shared" si="56"/>
        <v>102.68576179901811</v>
      </c>
      <c r="D221">
        <f t="shared" si="57"/>
        <v>0.47446996483631665</v>
      </c>
      <c r="E221">
        <f>MIN(VLOOKUP(C220+0.01,Gearing!$A$2:$G$7,2,TRUE)+1,5)</f>
        <v>4</v>
      </c>
      <c r="F221">
        <f>Misc!$B$4*Misc!$B$5/Misc!$B$2*VLOOKUP(E221,Gearing!$B$2:$G$7,6,FALSE)</f>
        <v>3877.5433905676741</v>
      </c>
      <c r="G221">
        <f t="shared" si="45"/>
        <v>2.0028216439862523</v>
      </c>
      <c r="H221">
        <f t="shared" si="46"/>
        <v>229.70150724547716</v>
      </c>
      <c r="I221">
        <f t="shared" si="48"/>
        <v>0.29700000000000004</v>
      </c>
      <c r="J221">
        <f t="shared" si="49"/>
        <v>4388.6420047617012</v>
      </c>
      <c r="K221">
        <f t="shared" si="50"/>
        <v>-17393294.760679558</v>
      </c>
      <c r="L221">
        <f t="shared" si="59"/>
        <v>3223.2289958194115</v>
      </c>
      <c r="M221">
        <f>2*$Y$1*VLOOKUP(E220,Gearing!$B$3:$D$7,3)+B219</f>
        <v>3231.7485712378484</v>
      </c>
      <c r="N221">
        <f>2*B220-B219+Misc!$B$6*$Y$1^2</f>
        <v>3223.3423650575892</v>
      </c>
      <c r="O221">
        <f t="shared" si="51"/>
        <v>0</v>
      </c>
      <c r="P221">
        <f t="shared" si="52"/>
        <v>0</v>
      </c>
      <c r="Q221">
        <f t="shared" si="53"/>
        <v>0</v>
      </c>
      <c r="R221">
        <f t="shared" si="54"/>
        <v>1</v>
      </c>
      <c r="S221">
        <f t="shared" si="55"/>
        <v>0</v>
      </c>
      <c r="T221">
        <f>C221/Misc!$B$2*60/2/PI()</f>
        <v>3268.5893150941297</v>
      </c>
      <c r="U221">
        <f>C221/Misc!$B$2*60/2/PI()*VLOOKUP(E221,Gearing!$B$2:$G$7,6,FALSE)</f>
        <v>7039.9916098557824</v>
      </c>
      <c r="V221">
        <f ca="1">FORECAST(U221,OFFSET(Engine!$E$3:$E$26,MATCH(U221,Engine!$A$3:$A$26,1)-1,0,2),OFFSET(Engine!$A$3:$A$26,MATCH(U221,Engine!$A$3:$A$26,1)-1,0,2))</f>
        <v>599.81539631606756</v>
      </c>
    </row>
    <row r="222" spans="1:22" x14ac:dyDescent="0.25">
      <c r="A222">
        <f t="shared" si="47"/>
        <v>54.75</v>
      </c>
      <c r="B222">
        <f t="shared" si="58"/>
        <v>3248.9152634555671</v>
      </c>
      <c r="C222">
        <f t="shared" si="56"/>
        <v>102.80380642833734</v>
      </c>
      <c r="D222">
        <f t="shared" si="57"/>
        <v>0.46988706971751526</v>
      </c>
      <c r="E222">
        <f>MIN(VLOOKUP(C221+0.01,Gearing!$A$2:$G$7,2,TRUE)+1,5)</f>
        <v>4</v>
      </c>
      <c r="F222">
        <f>Misc!$B$4*Misc!$B$5/Misc!$B$2*VLOOKUP(E222,Gearing!$B$2:$G$7,6,FALSE)</f>
        <v>3877.5433905676741</v>
      </c>
      <c r="G222">
        <f t="shared" si="45"/>
        <v>2.018782350731458</v>
      </c>
      <c r="H222">
        <f t="shared" si="46"/>
        <v>229.96556556088345</v>
      </c>
      <c r="I222">
        <f t="shared" si="48"/>
        <v>0.29700000000000004</v>
      </c>
      <c r="J222">
        <f t="shared" si="49"/>
        <v>4373.4019764832692</v>
      </c>
      <c r="K222">
        <f t="shared" si="50"/>
        <v>-17506069.880983565</v>
      </c>
      <c r="L222">
        <f t="shared" si="59"/>
        <v>3248.9152634555671</v>
      </c>
      <c r="M222">
        <f>2*$Y$1*VLOOKUP(E221,Gearing!$B$3:$D$7,3)+B220</f>
        <v>3257.3752412393796</v>
      </c>
      <c r="N222">
        <f>2*B221-B220+Misc!$B$6*$Y$1^2</f>
        <v>3249.0289215827647</v>
      </c>
      <c r="O222">
        <f t="shared" si="51"/>
        <v>0</v>
      </c>
      <c r="P222">
        <f t="shared" si="52"/>
        <v>0</v>
      </c>
      <c r="Q222">
        <f t="shared" si="53"/>
        <v>0</v>
      </c>
      <c r="R222">
        <f t="shared" si="54"/>
        <v>1</v>
      </c>
      <c r="S222">
        <f t="shared" si="55"/>
        <v>0</v>
      </c>
      <c r="T222">
        <f>C222/Misc!$B$2*60/2/PI()</f>
        <v>3272.3467923464514</v>
      </c>
      <c r="U222">
        <f>C222/Misc!$B$2*60/2/PI()*VLOOKUP(E222,Gearing!$B$2:$G$7,6,FALSE)</f>
        <v>7048.0845838517544</v>
      </c>
      <c r="V222">
        <f ca="1">FORECAST(U222,OFFSET(Engine!$E$3:$E$26,MATCH(U222,Engine!$A$3:$A$26,1)-1,0,2),OFFSET(Engine!$A$3:$A$26,MATCH(U222,Engine!$A$3:$A$26,1)-1,0,2))</f>
        <v>599.55164174569359</v>
      </c>
    </row>
    <row r="223" spans="1:22" x14ac:dyDescent="0.25">
      <c r="A223">
        <f t="shared" si="47"/>
        <v>55</v>
      </c>
      <c r="B223">
        <f t="shared" si="58"/>
        <v>3274.6308990335801</v>
      </c>
      <c r="C223">
        <f t="shared" si="56"/>
        <v>102.92071022160872</v>
      </c>
      <c r="D223">
        <f t="shared" si="57"/>
        <v>0.46534327645349549</v>
      </c>
      <c r="E223">
        <f>MIN(VLOOKUP(C222+0.01,Gearing!$A$2:$G$7,2,TRUE)+1,5)</f>
        <v>4</v>
      </c>
      <c r="F223">
        <f>Misc!$B$4*Misc!$B$5/Misc!$B$2*VLOOKUP(E223,Gearing!$B$2:$G$7,6,FALSE)</f>
        <v>3877.5433905676741</v>
      </c>
      <c r="G223">
        <f t="shared" si="45"/>
        <v>2.0347613058697083</v>
      </c>
      <c r="H223">
        <f t="shared" si="46"/>
        <v>230.22707189873103</v>
      </c>
      <c r="I223">
        <f t="shared" si="48"/>
        <v>0.29700000000000004</v>
      </c>
      <c r="J223">
        <f t="shared" si="49"/>
        <v>4358.1443335073927</v>
      </c>
      <c r="K223">
        <f t="shared" si="50"/>
        <v>-17618579.629918318</v>
      </c>
      <c r="L223">
        <f t="shared" si="59"/>
        <v>3274.6308990335801</v>
      </c>
      <c r="M223">
        <f>2*$Y$1*VLOOKUP(E222,Gearing!$B$3:$D$7,3)+B221</f>
        <v>3283.031854502733</v>
      </c>
      <c r="N223">
        <f>2*B222-B221+Misc!$B$6*$Y$1^2</f>
        <v>3274.7448435917227</v>
      </c>
      <c r="O223">
        <f t="shared" si="51"/>
        <v>0</v>
      </c>
      <c r="P223">
        <f t="shared" si="52"/>
        <v>0</v>
      </c>
      <c r="Q223">
        <f t="shared" si="53"/>
        <v>0</v>
      </c>
      <c r="R223">
        <f t="shared" si="54"/>
        <v>1</v>
      </c>
      <c r="S223">
        <f t="shared" si="55"/>
        <v>0</v>
      </c>
      <c r="T223">
        <f>C223/Misc!$B$2*60/2/PI()</f>
        <v>3276.0679556595173</v>
      </c>
      <c r="U223">
        <f>C223/Misc!$B$2*60/2/PI()*VLOOKUP(E223,Gearing!$B$2:$G$7,6,FALSE)</f>
        <v>7056.0993437305533</v>
      </c>
      <c r="V223">
        <f ca="1">FORECAST(U223,OFFSET(Engine!$E$3:$E$26,MATCH(U223,Engine!$A$3:$A$26,1)-1,0,2),OFFSET(Engine!$A$3:$A$26,MATCH(U223,Engine!$A$3:$A$26,1)-1,0,2))</f>
        <v>599.29043621735082</v>
      </c>
    </row>
    <row r="224" spans="1:22" x14ac:dyDescent="0.25">
      <c r="A224">
        <f t="shared" si="47"/>
        <v>55.25</v>
      </c>
      <c r="B224">
        <f t="shared" si="58"/>
        <v>3300.3756185663715</v>
      </c>
      <c r="C224">
        <f t="shared" si="56"/>
        <v>103.03648292576327</v>
      </c>
      <c r="D224">
        <f t="shared" si="57"/>
        <v>0.46083835678291507</v>
      </c>
      <c r="E224">
        <f>MIN(VLOOKUP(C223+0.01,Gearing!$A$2:$G$7,2,TRUE)+1,5)</f>
        <v>4</v>
      </c>
      <c r="F224">
        <f>Misc!$B$4*Misc!$B$5/Misc!$B$2*VLOOKUP(E224,Gearing!$B$2:$G$7,6,FALSE)</f>
        <v>3877.5433905676741</v>
      </c>
      <c r="G224">
        <f t="shared" si="45"/>
        <v>2.0507583329396146</v>
      </c>
      <c r="H224">
        <f t="shared" si="46"/>
        <v>230.48604806228363</v>
      </c>
      <c r="I224">
        <f t="shared" si="48"/>
        <v>0.29700000000000004</v>
      </c>
      <c r="J224">
        <f t="shared" si="49"/>
        <v>4342.8692459740532</v>
      </c>
      <c r="K224">
        <f t="shared" si="50"/>
        <v>-17730821.436918251</v>
      </c>
      <c r="L224">
        <f t="shared" si="59"/>
        <v>3300.3756185663715</v>
      </c>
      <c r="M224">
        <f>2*$Y$1*VLOOKUP(E223,Gearing!$B$3:$D$7,3)+B222</f>
        <v>3308.7181221388887</v>
      </c>
      <c r="N224">
        <f>2*B223-B222+Misc!$B$6*$Y$1^2</f>
        <v>3300.489847111593</v>
      </c>
      <c r="O224">
        <f t="shared" si="51"/>
        <v>0</v>
      </c>
      <c r="P224">
        <f t="shared" si="52"/>
        <v>0</v>
      </c>
      <c r="Q224">
        <f t="shared" si="53"/>
        <v>0</v>
      </c>
      <c r="R224">
        <f t="shared" si="54"/>
        <v>1</v>
      </c>
      <c r="S224">
        <f t="shared" si="55"/>
        <v>0</v>
      </c>
      <c r="T224">
        <f>C224/Misc!$B$2*60/2/PI()</f>
        <v>3279.7531152877796</v>
      </c>
      <c r="U224">
        <f>C224/Misc!$B$2*60/2/PI()*VLOOKUP(E224,Gearing!$B$2:$G$7,6,FALSE)</f>
        <v>7064.0365577280845</v>
      </c>
      <c r="V224">
        <f ca="1">FORECAST(U224,OFFSET(Engine!$E$3:$E$26,MATCH(U224,Engine!$A$3:$A$26,1)-1,0,2),OFFSET(Engine!$A$3:$A$26,MATCH(U224,Engine!$A$3:$A$26,1)-1,0,2))</f>
        <v>599.03175795285551</v>
      </c>
    </row>
    <row r="225" spans="1:22" x14ac:dyDescent="0.25">
      <c r="A225">
        <f t="shared" si="47"/>
        <v>55.5</v>
      </c>
      <c r="B225">
        <f t="shared" si="58"/>
        <v>3326.1491404964618</v>
      </c>
      <c r="C225">
        <f t="shared" si="56"/>
        <v>103.15113423055209</v>
      </c>
      <c r="D225">
        <f t="shared" si="57"/>
        <v>0.45637208152766107</v>
      </c>
      <c r="E225">
        <f>MIN(VLOOKUP(C224+0.01,Gearing!$A$2:$G$7,2,TRUE)+1,5)</f>
        <v>4</v>
      </c>
      <c r="F225">
        <f>Misc!$B$4*Misc!$B$5/Misc!$B$2*VLOOKUP(E225,Gearing!$B$2:$G$7,6,FALSE)</f>
        <v>3877.5433905676741</v>
      </c>
      <c r="G225">
        <f t="shared" si="45"/>
        <v>2.0667732569894701</v>
      </c>
      <c r="H225">
        <f t="shared" si="46"/>
        <v>230.74251572689712</v>
      </c>
      <c r="I225">
        <f t="shared" si="48"/>
        <v>0.29700000000000004</v>
      </c>
      <c r="J225">
        <f t="shared" si="49"/>
        <v>4327.576882571575</v>
      </c>
      <c r="K225">
        <f t="shared" si="50"/>
        <v>-17842792.757768478</v>
      </c>
      <c r="L225">
        <f t="shared" si="59"/>
        <v>3326.1491404964618</v>
      </c>
      <c r="M225">
        <f>2*$Y$1*VLOOKUP(E224,Gearing!$B$3:$D$7,3)+B223</f>
        <v>3334.4337577169017</v>
      </c>
      <c r="N225">
        <f>2*B224-B223+Misc!$B$6*$Y$1^2</f>
        <v>3326.2636505991627</v>
      </c>
      <c r="O225">
        <f t="shared" si="51"/>
        <v>0</v>
      </c>
      <c r="P225">
        <f t="shared" si="52"/>
        <v>0</v>
      </c>
      <c r="Q225">
        <f t="shared" si="53"/>
        <v>0</v>
      </c>
      <c r="R225">
        <f t="shared" si="54"/>
        <v>1</v>
      </c>
      <c r="S225">
        <f t="shared" si="55"/>
        <v>0</v>
      </c>
      <c r="T225">
        <f>C225/Misc!$B$2*60/2/PI()</f>
        <v>3283.4025796655951</v>
      </c>
      <c r="U225">
        <f>C225/Misc!$B$2*60/2/PI()*VLOOKUP(E225,Gearing!$B$2:$G$7,6,FALSE)</f>
        <v>7071.8968901600738</v>
      </c>
      <c r="V225">
        <f ca="1">FORECAST(U225,OFFSET(Engine!$E$3:$E$26,MATCH(U225,Engine!$A$3:$A$26,1)-1,0,2),OFFSET(Engine!$A$3:$A$26,MATCH(U225,Engine!$A$3:$A$26,1)-1,0,2))</f>
        <v>598.77558530178476</v>
      </c>
    </row>
    <row r="226" spans="1:22" x14ac:dyDescent="0.25">
      <c r="A226">
        <f t="shared" si="47"/>
        <v>55.75</v>
      </c>
      <c r="B226">
        <f t="shared" si="58"/>
        <v>3351.9511856816475</v>
      </c>
      <c r="C226">
        <f t="shared" si="56"/>
        <v>103.2646737683026</v>
      </c>
      <c r="D226">
        <f t="shared" si="57"/>
        <v>0.45194422047643457</v>
      </c>
      <c r="E226">
        <f>MIN(VLOOKUP(C225+0.01,Gearing!$A$2:$G$7,2,TRUE)+1,5)</f>
        <v>4</v>
      </c>
      <c r="F226">
        <f>Misc!$B$4*Misc!$B$5/Misc!$B$2*VLOOKUP(E226,Gearing!$B$2:$G$7,6,FALSE)</f>
        <v>3877.5433905676741</v>
      </c>
      <c r="G226">
        <f t="shared" si="45"/>
        <v>2.0828059045683505</v>
      </c>
      <c r="H226">
        <f t="shared" si="46"/>
        <v>230.99649643947433</v>
      </c>
      <c r="I226">
        <f t="shared" si="48"/>
        <v>0.29700000000000004</v>
      </c>
      <c r="J226">
        <f t="shared" si="49"/>
        <v>4312.2674105451015</v>
      </c>
      <c r="K226">
        <f t="shared" si="50"/>
        <v>-17954491.07440516</v>
      </c>
      <c r="L226">
        <f t="shared" si="59"/>
        <v>3351.9511856816475</v>
      </c>
      <c r="M226">
        <f>2*$Y$1*VLOOKUP(E225,Gearing!$B$3:$D$7,3)+B224</f>
        <v>3360.1784772496931</v>
      </c>
      <c r="N226">
        <f>2*B225-B224+Misc!$B$6*$Y$1^2</f>
        <v>3352.0659749265519</v>
      </c>
      <c r="O226">
        <f t="shared" si="51"/>
        <v>0</v>
      </c>
      <c r="P226">
        <f t="shared" si="52"/>
        <v>0</v>
      </c>
      <c r="Q226">
        <f t="shared" si="53"/>
        <v>0</v>
      </c>
      <c r="R226">
        <f t="shared" si="54"/>
        <v>1</v>
      </c>
      <c r="S226">
        <f t="shared" si="55"/>
        <v>0</v>
      </c>
      <c r="T226">
        <f>C226/Misc!$B$2*60/2/PI()</f>
        <v>3287.0166553994677</v>
      </c>
      <c r="U226">
        <f>C226/Misc!$B$2*60/2/PI()*VLOOKUP(E226,Gearing!$B$2:$G$7,6,FALSE)</f>
        <v>7079.6810014053599</v>
      </c>
      <c r="V226">
        <f ca="1">FORECAST(U226,OFFSET(Engine!$E$3:$E$26,MATCH(U226,Engine!$A$3:$A$26,1)-1,0,2),OFFSET(Engine!$A$3:$A$26,MATCH(U226,Engine!$A$3:$A$26,1)-1,0,2))</f>
        <v>598.521896742021</v>
      </c>
    </row>
    <row r="227" spans="1:22" x14ac:dyDescent="0.25">
      <c r="A227">
        <f t="shared" si="47"/>
        <v>56</v>
      </c>
      <c r="B227">
        <f t="shared" si="58"/>
        <v>3377.7814773806131</v>
      </c>
      <c r="C227">
        <f t="shared" si="56"/>
        <v>103.37711111370481</v>
      </c>
      <c r="D227">
        <f t="shared" si="57"/>
        <v>0.4475545427412726</v>
      </c>
      <c r="E227">
        <f>MIN(VLOOKUP(C226+0.01,Gearing!$A$2:$G$7,2,TRUE)+1,5)</f>
        <v>4</v>
      </c>
      <c r="F227">
        <f>Misc!$B$4*Misc!$B$5/Misc!$B$2*VLOOKUP(E227,Gearing!$B$2:$G$7,6,FALSE)</f>
        <v>3877.5433905676741</v>
      </c>
      <c r="G227">
        <f t="shared" si="45"/>
        <v>2.0988561037171749</v>
      </c>
      <c r="H227">
        <f t="shared" si="46"/>
        <v>231.2480116179868</v>
      </c>
      <c r="I227">
        <f t="shared" si="48"/>
        <v>0.29700000000000004</v>
      </c>
      <c r="J227">
        <f t="shared" si="49"/>
        <v>4296.9409957051012</v>
      </c>
      <c r="K227">
        <f t="shared" si="50"/>
        <v>-18065913.894715831</v>
      </c>
      <c r="L227">
        <f t="shared" si="59"/>
        <v>3377.7814773806131</v>
      </c>
      <c r="M227">
        <f>2*$Y$1*VLOOKUP(E226,Gearing!$B$3:$D$7,3)+B225</f>
        <v>3385.9519991797833</v>
      </c>
      <c r="N227">
        <f>2*B226-B225+Misc!$B$6*$Y$1^2</f>
        <v>3377.8965433668332</v>
      </c>
      <c r="O227">
        <f t="shared" si="51"/>
        <v>0</v>
      </c>
      <c r="P227">
        <f t="shared" si="52"/>
        <v>0</v>
      </c>
      <c r="Q227">
        <f t="shared" si="53"/>
        <v>0</v>
      </c>
      <c r="R227">
        <f t="shared" si="54"/>
        <v>1</v>
      </c>
      <c r="S227">
        <f t="shared" si="55"/>
        <v>0</v>
      </c>
      <c r="T227">
        <f>C227/Misc!$B$2*60/2/PI()</f>
        <v>3290.5956472612461</v>
      </c>
      <c r="U227">
        <f>C227/Misc!$B$2*60/2/PI()*VLOOKUP(E227,Gearing!$B$2:$G$7,6,FALSE)</f>
        <v>7087.3895478912427</v>
      </c>
      <c r="V227">
        <f ca="1">FORECAST(U227,OFFSET(Engine!$E$3:$E$26,MATCH(U227,Engine!$A$3:$A$26,1)-1,0,2),OFFSET(Engine!$A$3:$A$26,MATCH(U227,Engine!$A$3:$A$26,1)-1,0,2))</f>
        <v>598.27067088023</v>
      </c>
    </row>
    <row r="228" spans="1:22" x14ac:dyDescent="0.25">
      <c r="A228">
        <f t="shared" si="47"/>
        <v>56.25</v>
      </c>
      <c r="B228">
        <f t="shared" si="58"/>
        <v>3403.6397412384999</v>
      </c>
      <c r="C228">
        <f t="shared" si="56"/>
        <v>103.4884557836358</v>
      </c>
      <c r="D228">
        <f t="shared" si="57"/>
        <v>0.44320281670661643</v>
      </c>
      <c r="E228">
        <f>MIN(VLOOKUP(C227+0.01,Gearing!$A$2:$G$7,2,TRUE)+1,5)</f>
        <v>4</v>
      </c>
      <c r="F228">
        <f>Misc!$B$4*Misc!$B$5/Misc!$B$2*VLOOKUP(E228,Gearing!$B$2:$G$7,6,FALSE)</f>
        <v>3877.5433905676741</v>
      </c>
      <c r="G228">
        <f t="shared" si="45"/>
        <v>2.1149236839597378</v>
      </c>
      <c r="H228">
        <f t="shared" si="46"/>
        <v>231.49708255108223</v>
      </c>
      <c r="I228">
        <f t="shared" si="48"/>
        <v>0.29700000000000004</v>
      </c>
      <c r="J228">
        <f t="shared" si="49"/>
        <v>4281.5978024359156</v>
      </c>
      <c r="K228">
        <f t="shared" si="50"/>
        <v>-18177058.752339862</v>
      </c>
      <c r="L228">
        <f t="shared" si="59"/>
        <v>3403.6397412384999</v>
      </c>
      <c r="M228">
        <f>2*$Y$1*VLOOKUP(E227,Gearing!$B$3:$D$7,3)+B226</f>
        <v>3411.7540443649691</v>
      </c>
      <c r="N228">
        <f>2*B227-B226+Misc!$B$6*$Y$1^2</f>
        <v>3403.7550815795785</v>
      </c>
      <c r="O228">
        <f t="shared" si="51"/>
        <v>0</v>
      </c>
      <c r="P228">
        <f t="shared" si="52"/>
        <v>0</v>
      </c>
      <c r="Q228">
        <f t="shared" si="53"/>
        <v>0</v>
      </c>
      <c r="R228">
        <f t="shared" si="54"/>
        <v>1</v>
      </c>
      <c r="S228">
        <f t="shared" si="55"/>
        <v>0</v>
      </c>
      <c r="T228">
        <f>C228/Misc!$B$2*60/2/PI()</f>
        <v>3294.1398581825365</v>
      </c>
      <c r="U228">
        <f>C228/Misc!$B$2*60/2/PI()*VLOOKUP(E228,Gearing!$B$2:$G$7,6,FALSE)</f>
        <v>7095.0231820814488</v>
      </c>
      <c r="V228">
        <f ca="1">FORECAST(U228,OFFSET(Engine!$E$3:$E$26,MATCH(U228,Engine!$A$3:$A$26,1)-1,0,2),OFFSET(Engine!$A$3:$A$26,MATCH(U228,Engine!$A$3:$A$26,1)-1,0,2))</f>
        <v>598.02188645225192</v>
      </c>
    </row>
    <row r="229" spans="1:22" x14ac:dyDescent="0.25">
      <c r="A229">
        <f t="shared" si="47"/>
        <v>56.5</v>
      </c>
      <c r="B229">
        <f t="shared" si="58"/>
        <v>3429.525705272431</v>
      </c>
      <c r="C229">
        <f t="shared" si="56"/>
        <v>103.59871723697142</v>
      </c>
      <c r="D229">
        <f t="shared" si="57"/>
        <v>0.43888880997837987</v>
      </c>
      <c r="E229">
        <f>MIN(VLOOKUP(C228+0.01,Gearing!$A$2:$G$7,2,TRUE)+1,5)</f>
        <v>4</v>
      </c>
      <c r="F229">
        <f>Misc!$B$4*Misc!$B$5/Misc!$B$2*VLOOKUP(E229,Gearing!$B$2:$G$7,6,FALSE)</f>
        <v>3877.5433905676741</v>
      </c>
      <c r="G229">
        <f t="shared" si="45"/>
        <v>2.1310084762937138</v>
      </c>
      <c r="H229">
        <f t="shared" si="46"/>
        <v>231.74373039766334</v>
      </c>
      <c r="I229">
        <f t="shared" si="48"/>
        <v>0.29700000000000004</v>
      </c>
      <c r="J229">
        <f t="shared" si="49"/>
        <v>4266.2379937043306</v>
      </c>
      <c r="K229">
        <f t="shared" si="50"/>
        <v>-18287923.206469037</v>
      </c>
      <c r="L229">
        <f t="shared" si="59"/>
        <v>3429.525705272431</v>
      </c>
      <c r="M229">
        <f>2*$Y$1*VLOOKUP(E228,Gearing!$B$3:$D$7,3)+B227</f>
        <v>3437.5843360639346</v>
      </c>
      <c r="N229">
        <f>2*B228-B227+Misc!$B$6*$Y$1^2</f>
        <v>3429.6413175963867</v>
      </c>
      <c r="O229">
        <f t="shared" si="51"/>
        <v>0</v>
      </c>
      <c r="P229">
        <f t="shared" si="52"/>
        <v>0</v>
      </c>
      <c r="Q229">
        <f t="shared" si="53"/>
        <v>0</v>
      </c>
      <c r="R229">
        <f t="shared" si="54"/>
        <v>1</v>
      </c>
      <c r="S229">
        <f t="shared" si="55"/>
        <v>0</v>
      </c>
      <c r="T229">
        <f>C229/Misc!$B$2*60/2/PI()</f>
        <v>3297.6495892487087</v>
      </c>
      <c r="U229">
        <f>C229/Misc!$B$2*60/2/PI()*VLOOKUP(E229,Gearing!$B$2:$G$7,6,FALSE)</f>
        <v>7102.5825524632219</v>
      </c>
      <c r="V229">
        <f ca="1">FORECAST(U229,OFFSET(Engine!$E$3:$E$26,MATCH(U229,Engine!$A$3:$A$26,1)-1,0,2),OFFSET(Engine!$A$3:$A$26,MATCH(U229,Engine!$A$3:$A$26,1)-1,0,2))</f>
        <v>597.7589151292741</v>
      </c>
    </row>
    <row r="230" spans="1:22" x14ac:dyDescent="0.25">
      <c r="A230">
        <f t="shared" si="47"/>
        <v>56.75</v>
      </c>
      <c r="B230">
        <f t="shared" si="58"/>
        <v>3455.4390998569856</v>
      </c>
      <c r="C230">
        <f t="shared" si="56"/>
        <v>103.70790487441263</v>
      </c>
      <c r="D230">
        <f t="shared" si="57"/>
        <v>0.43461228955129627</v>
      </c>
      <c r="E230">
        <f>MIN(VLOOKUP(C229+0.01,Gearing!$A$2:$G$7,2,TRUE)+1,5)</f>
        <v>4</v>
      </c>
      <c r="F230">
        <f>Misc!$B$4*Misc!$B$5/Misc!$B$2*VLOOKUP(E230,Gearing!$B$2:$G$7,6,FALSE)</f>
        <v>3877.5433905676741</v>
      </c>
      <c r="G230">
        <f t="shared" si="45"/>
        <v>2.1471103131816354</v>
      </c>
      <c r="H230">
        <f t="shared" si="46"/>
        <v>231.98797618649928</v>
      </c>
      <c r="I230">
        <f t="shared" si="48"/>
        <v>0.29700000000000004</v>
      </c>
      <c r="J230">
        <f t="shared" si="49"/>
        <v>4250.8617310681757</v>
      </c>
      <c r="K230">
        <f t="shared" si="50"/>
        <v>-18398504.841648113</v>
      </c>
      <c r="L230">
        <f t="shared" si="59"/>
        <v>3455.4390998569856</v>
      </c>
      <c r="M230">
        <f>2*$Y$1*VLOOKUP(E229,Gearing!$B$3:$D$7,3)+B228</f>
        <v>3463.4425999218215</v>
      </c>
      <c r="N230">
        <f>2*B229-B228+Misc!$B$6*$Y$1^2</f>
        <v>3455.5549818063619</v>
      </c>
      <c r="O230">
        <f t="shared" si="51"/>
        <v>0</v>
      </c>
      <c r="P230">
        <f t="shared" si="52"/>
        <v>0</v>
      </c>
      <c r="Q230">
        <f t="shared" si="53"/>
        <v>0</v>
      </c>
      <c r="R230">
        <f t="shared" si="54"/>
        <v>1</v>
      </c>
      <c r="S230">
        <f t="shared" si="55"/>
        <v>0</v>
      </c>
      <c r="T230">
        <f>C230/Misc!$B$2*60/2/PI()</f>
        <v>3301.1251396933676</v>
      </c>
      <c r="U230">
        <f>C230/Misc!$B$2*60/2/PI()*VLOOKUP(E230,Gearing!$B$2:$G$7,6,FALSE)</f>
        <v>7110.0683035354159</v>
      </c>
      <c r="V230">
        <f ca="1">FORECAST(U230,OFFSET(Engine!$E$3:$E$26,MATCH(U230,Engine!$A$3:$A$26,1)-1,0,2),OFFSET(Engine!$A$3:$A$26,MATCH(U230,Engine!$A$3:$A$26,1)-1,0,2))</f>
        <v>597.46681291023378</v>
      </c>
    </row>
    <row r="231" spans="1:22" x14ac:dyDescent="0.25">
      <c r="A231">
        <f t="shared" si="47"/>
        <v>57</v>
      </c>
      <c r="B231">
        <f t="shared" si="58"/>
        <v>3481.3796577096373</v>
      </c>
      <c r="C231">
        <f t="shared" si="56"/>
        <v>103.81602803833266</v>
      </c>
      <c r="D231">
        <f t="shared" si="57"/>
        <v>0.43037302180891857</v>
      </c>
      <c r="E231">
        <f>MIN(VLOOKUP(C230+0.01,Gearing!$A$2:$G$7,2,TRUE)+1,5)</f>
        <v>4</v>
      </c>
      <c r="F231">
        <f>Misc!$B$4*Misc!$B$5/Misc!$B$2*VLOOKUP(E231,Gearing!$B$2:$G$7,6,FALSE)</f>
        <v>3877.5433905676741</v>
      </c>
      <c r="G231">
        <f t="shared" si="45"/>
        <v>2.163229028541839</v>
      </c>
      <c r="H231">
        <f t="shared" si="46"/>
        <v>232.22984081588373</v>
      </c>
      <c r="I231">
        <f t="shared" si="48"/>
        <v>0.29700000000000004</v>
      </c>
      <c r="J231">
        <f t="shared" si="49"/>
        <v>4235.4691746849503</v>
      </c>
      <c r="K231">
        <f t="shared" si="50"/>
        <v>-18508801.26757564</v>
      </c>
      <c r="L231">
        <f t="shared" si="59"/>
        <v>3481.3796577096373</v>
      </c>
      <c r="M231">
        <f>2*$Y$1*VLOOKUP(E230,Gearing!$B$3:$D$7,3)+B229</f>
        <v>3489.3285639557525</v>
      </c>
      <c r="N231">
        <f>2*B230-B229+Misc!$B$6*$Y$1^2</f>
        <v>3481.4958069415402</v>
      </c>
      <c r="O231">
        <f t="shared" si="51"/>
        <v>0</v>
      </c>
      <c r="P231">
        <f t="shared" si="52"/>
        <v>0</v>
      </c>
      <c r="Q231">
        <f t="shared" si="53"/>
        <v>0</v>
      </c>
      <c r="R231">
        <f t="shared" si="54"/>
        <v>1</v>
      </c>
      <c r="S231">
        <f t="shared" si="55"/>
        <v>0</v>
      </c>
      <c r="T231">
        <f>C231/Misc!$B$2*60/2/PI()</f>
        <v>3304.5668068934892</v>
      </c>
      <c r="U231">
        <f>C231/Misc!$B$2*60/2/PI()*VLOOKUP(E231,Gearing!$B$2:$G$7,6,FALSE)</f>
        <v>7117.4810757980194</v>
      </c>
      <c r="V231">
        <f ca="1">FORECAST(U231,OFFSET(Engine!$E$3:$E$26,MATCH(U231,Engine!$A$3:$A$26,1)-1,0,2),OFFSET(Engine!$A$3:$A$26,MATCH(U231,Engine!$A$3:$A$26,1)-1,0,2))</f>
        <v>597.17755840440486</v>
      </c>
    </row>
    <row r="232" spans="1:22" x14ac:dyDescent="0.25">
      <c r="A232">
        <f t="shared" si="47"/>
        <v>57.25</v>
      </c>
      <c r="B232">
        <f t="shared" si="58"/>
        <v>3507.347113876152</v>
      </c>
      <c r="C232">
        <f t="shared" si="56"/>
        <v>103.92309601265333</v>
      </c>
      <c r="D232">
        <f t="shared" si="57"/>
        <v>0.42617077275644988</v>
      </c>
      <c r="E232">
        <f>MIN(VLOOKUP(C231+0.01,Gearing!$A$2:$G$7,2,TRUE)+1,5)</f>
        <v>4</v>
      </c>
      <c r="F232">
        <f>Misc!$B$4*Misc!$B$5/Misc!$B$2*VLOOKUP(E232,Gearing!$B$2:$G$7,6,FALSE)</f>
        <v>3877.5433905676741</v>
      </c>
      <c r="G232">
        <f t="shared" si="45"/>
        <v>2.1793644577393967</v>
      </c>
      <c r="H232">
        <f t="shared" si="46"/>
        <v>232.46934505335838</v>
      </c>
      <c r="I232">
        <f t="shared" si="48"/>
        <v>0.29700000000000004</v>
      </c>
      <c r="J232">
        <f t="shared" si="49"/>
        <v>4220.0604833204752</v>
      </c>
      <c r="K232">
        <f t="shared" si="50"/>
        <v>-18618810.118904933</v>
      </c>
      <c r="L232">
        <f t="shared" si="59"/>
        <v>3507.347113876152</v>
      </c>
      <c r="M232">
        <f>2*$Y$1*VLOOKUP(E231,Gearing!$B$3:$D$7,3)+B230</f>
        <v>3515.2419585403072</v>
      </c>
      <c r="N232">
        <f>2*B231-B230+Misc!$B$6*$Y$1^2</f>
        <v>3507.4635280622888</v>
      </c>
      <c r="O232">
        <f t="shared" si="51"/>
        <v>0</v>
      </c>
      <c r="P232">
        <f t="shared" si="52"/>
        <v>0</v>
      </c>
      <c r="Q232">
        <f t="shared" si="53"/>
        <v>0</v>
      </c>
      <c r="R232">
        <f t="shared" si="54"/>
        <v>1</v>
      </c>
      <c r="S232">
        <f t="shared" si="55"/>
        <v>0</v>
      </c>
      <c r="T232">
        <f>C232/Misc!$B$2*60/2/PI()</f>
        <v>3307.9748863654831</v>
      </c>
      <c r="U232">
        <f>C232/Misc!$B$2*60/2/PI()*VLOOKUP(E232,Gearing!$B$2:$G$7,6,FALSE)</f>
        <v>7124.8215057436728</v>
      </c>
      <c r="V232">
        <f ca="1">FORECAST(U232,OFFSET(Engine!$E$3:$E$26,MATCH(U232,Engine!$A$3:$A$26,1)-1,0,2),OFFSET(Engine!$A$3:$A$26,MATCH(U232,Engine!$A$3:$A$26,1)-1,0,2))</f>
        <v>596.89112677514595</v>
      </c>
    </row>
    <row r="233" spans="1:22" x14ac:dyDescent="0.25">
      <c r="A233">
        <f t="shared" si="47"/>
        <v>57.5</v>
      </c>
      <c r="B233">
        <f t="shared" si="58"/>
        <v>3533.341205715964</v>
      </c>
      <c r="C233">
        <f t="shared" si="56"/>
        <v>104.02911802271774</v>
      </c>
      <c r="D233">
        <f t="shared" si="57"/>
        <v>0.42200530775880907</v>
      </c>
      <c r="E233">
        <f>MIN(VLOOKUP(C232+0.01,Gearing!$A$2:$G$7,2,TRUE)+1,5)</f>
        <v>4</v>
      </c>
      <c r="F233">
        <f>Misc!$B$4*Misc!$B$5/Misc!$B$2*VLOOKUP(E233,Gearing!$B$2:$G$7,6,FALSE)</f>
        <v>3877.5433905676741</v>
      </c>
      <c r="G233">
        <f t="shared" si="45"/>
        <v>2.1955164375770275</v>
      </c>
      <c r="H233">
        <f t="shared" si="46"/>
        <v>232.70650953542801</v>
      </c>
      <c r="I233">
        <f t="shared" si="48"/>
        <v>0.29700000000000004</v>
      </c>
      <c r="J233">
        <f t="shared" si="49"/>
        <v>4204.6358143575653</v>
      </c>
      <c r="K233">
        <f t="shared" si="50"/>
        <v>-18728529.055045396</v>
      </c>
      <c r="L233">
        <f t="shared" si="59"/>
        <v>3533.341205715964</v>
      </c>
      <c r="M233">
        <f>2*$Y$1*VLOOKUP(E232,Gearing!$B$3:$D$7,3)+B231</f>
        <v>3541.1825163929589</v>
      </c>
      <c r="N233">
        <f>2*B232-B231+Misc!$B$6*$Y$1^2</f>
        <v>3533.4578825426665</v>
      </c>
      <c r="O233">
        <f t="shared" si="51"/>
        <v>0</v>
      </c>
      <c r="P233">
        <f t="shared" si="52"/>
        <v>0</v>
      </c>
      <c r="Q233">
        <f t="shared" si="53"/>
        <v>0</v>
      </c>
      <c r="R233">
        <f t="shared" si="54"/>
        <v>1</v>
      </c>
      <c r="S233">
        <f t="shared" si="55"/>
        <v>0</v>
      </c>
      <c r="T233">
        <f>C233/Misc!$B$2*60/2/PI()</f>
        <v>3311.3496717611411</v>
      </c>
      <c r="U233">
        <f>C233/Misc!$B$2*60/2/PI()*VLOOKUP(E233,Gearing!$B$2:$G$7,6,FALSE)</f>
        <v>7132.0902258489423</v>
      </c>
      <c r="V233">
        <f ca="1">FORECAST(U233,OFFSET(Engine!$E$3:$E$26,MATCH(U233,Engine!$A$3:$A$26,1)-1,0,2),OFFSET(Engine!$A$3:$A$26,MATCH(U233,Engine!$A$3:$A$26,1)-1,0,2))</f>
        <v>596.60749334252773</v>
      </c>
    </row>
    <row r="234" spans="1:22" x14ac:dyDescent="0.25">
      <c r="A234">
        <f t="shared" si="47"/>
        <v>57.75</v>
      </c>
      <c r="B234">
        <f t="shared" si="58"/>
        <v>3559.3616728875108</v>
      </c>
      <c r="C234">
        <f t="shared" si="56"/>
        <v>104.13410323516837</v>
      </c>
      <c r="D234">
        <f t="shared" si="57"/>
        <v>0.41787639184622094</v>
      </c>
      <c r="E234">
        <f>MIN(VLOOKUP(C233+0.01,Gearing!$A$2:$G$7,2,TRUE)+1,5)</f>
        <v>4</v>
      </c>
      <c r="F234">
        <f>Misc!$B$4*Misc!$B$5/Misc!$B$2*VLOOKUP(E234,Gearing!$B$2:$G$7,6,FALSE)</f>
        <v>3877.5433905676741</v>
      </c>
      <c r="G234">
        <f t="shared" si="45"/>
        <v>2.2116848062859842</v>
      </c>
      <c r="H234">
        <f t="shared" si="46"/>
        <v>232.94135476728786</v>
      </c>
      <c r="I234">
        <f t="shared" si="48"/>
        <v>0.29700000000000004</v>
      </c>
      <c r="J234">
        <f t="shared" si="49"/>
        <v>4189.1953238047172</v>
      </c>
      <c r="K234">
        <f t="shared" si="50"/>
        <v>-18837955.759963926</v>
      </c>
      <c r="L234">
        <f t="shared" si="59"/>
        <v>3559.3616728875108</v>
      </c>
      <c r="M234">
        <f>2*$Y$1*VLOOKUP(E233,Gearing!$B$3:$D$7,3)+B232</f>
        <v>3567.1499725594736</v>
      </c>
      <c r="N234">
        <f>2*B233-B232+Misc!$B$6*$Y$1^2</f>
        <v>3559.4786100557758</v>
      </c>
      <c r="O234">
        <f t="shared" si="51"/>
        <v>0</v>
      </c>
      <c r="P234">
        <f t="shared" si="52"/>
        <v>0</v>
      </c>
      <c r="Q234">
        <f t="shared" si="53"/>
        <v>0</v>
      </c>
      <c r="R234">
        <f t="shared" si="54"/>
        <v>1</v>
      </c>
      <c r="S234">
        <f t="shared" si="55"/>
        <v>0</v>
      </c>
      <c r="T234">
        <f>C234/Misc!$B$2*60/2/PI()</f>
        <v>3314.6914548637551</v>
      </c>
      <c r="U234">
        <f>C234/Misc!$B$2*60/2/PI()*VLOOKUP(E234,Gearing!$B$2:$G$7,6,FALSE)</f>
        <v>7139.287864565963</v>
      </c>
      <c r="V234">
        <f ca="1">FORECAST(U234,OFFSET(Engine!$E$3:$E$26,MATCH(U234,Engine!$A$3:$A$26,1)-1,0,2),OFFSET(Engine!$A$3:$A$26,MATCH(U234,Engine!$A$3:$A$26,1)-1,0,2))</f>
        <v>596.32663358365835</v>
      </c>
    </row>
    <row r="235" spans="1:22" x14ac:dyDescent="0.25">
      <c r="A235">
        <f t="shared" si="47"/>
        <v>58</v>
      </c>
      <c r="B235">
        <f t="shared" si="58"/>
        <v>3585.4082573335481</v>
      </c>
      <c r="C235">
        <f t="shared" si="56"/>
        <v>104.23806075785615</v>
      </c>
      <c r="D235">
        <f t="shared" si="57"/>
        <v>0.41378378965600859</v>
      </c>
      <c r="E235">
        <f>MIN(VLOOKUP(C234+0.01,Gearing!$A$2:$G$7,2,TRUE)+1,5)</f>
        <v>4</v>
      </c>
      <c r="F235">
        <f>Misc!$B$4*Misc!$B$5/Misc!$B$2*VLOOKUP(E235,Gearing!$B$2:$G$7,6,FALSE)</f>
        <v>3877.5433905676741</v>
      </c>
      <c r="G235">
        <f t="shared" si="45"/>
        <v>2.2278694035169289</v>
      </c>
      <c r="H235">
        <f t="shared" si="46"/>
        <v>233.17390112262024</v>
      </c>
      <c r="I235">
        <f t="shared" si="48"/>
        <v>0.29700000000000004</v>
      </c>
      <c r="J235">
        <f t="shared" si="49"/>
        <v>4173.7391663048184</v>
      </c>
      <c r="K235">
        <f t="shared" si="50"/>
        <v>-18947087.941986762</v>
      </c>
      <c r="L235">
        <f t="shared" si="59"/>
        <v>3585.4082573335481</v>
      </c>
      <c r="M235">
        <f>2*$Y$1*VLOOKUP(E234,Gearing!$B$3:$D$7,3)+B233</f>
        <v>3593.1440643992855</v>
      </c>
      <c r="N235">
        <f>2*B234-B233+Misc!$B$6*$Y$1^2</f>
        <v>3585.5254525590576</v>
      </c>
      <c r="O235">
        <f t="shared" si="51"/>
        <v>0</v>
      </c>
      <c r="P235">
        <f t="shared" si="52"/>
        <v>0</v>
      </c>
      <c r="Q235">
        <f t="shared" si="53"/>
        <v>0</v>
      </c>
      <c r="R235">
        <f t="shared" si="54"/>
        <v>1</v>
      </c>
      <c r="S235">
        <f t="shared" si="55"/>
        <v>0</v>
      </c>
      <c r="T235">
        <f>C235/Misc!$B$2*60/2/PI()</f>
        <v>3318.0005255852248</v>
      </c>
      <c r="U235">
        <f>C235/Misc!$B$2*60/2/PI()*VLOOKUP(E235,Gearing!$B$2:$G$7,6,FALSE)</f>
        <v>7146.4150463162023</v>
      </c>
      <c r="V235">
        <f ca="1">FORECAST(U235,OFFSET(Engine!$E$3:$E$26,MATCH(U235,Engine!$A$3:$A$26,1)-1,0,2),OFFSET(Engine!$A$3:$A$26,MATCH(U235,Engine!$A$3:$A$26,1)-1,0,2))</f>
        <v>596.04852313292736</v>
      </c>
    </row>
    <row r="236" spans="1:22" x14ac:dyDescent="0.25">
      <c r="A236">
        <f t="shared" si="47"/>
        <v>58.25</v>
      </c>
      <c r="B236">
        <f t="shared" si="58"/>
        <v>3611.4807032664389</v>
      </c>
      <c r="C236">
        <f t="shared" si="56"/>
        <v>104.34099963975586</v>
      </c>
      <c r="D236">
        <f t="shared" si="57"/>
        <v>0.40972726554173278</v>
      </c>
      <c r="E236">
        <f>MIN(VLOOKUP(C235+0.01,Gearing!$A$2:$G$7,2,TRUE)+1,5)</f>
        <v>4</v>
      </c>
      <c r="F236">
        <f>Misc!$B$4*Misc!$B$5/Misc!$B$2*VLOOKUP(E236,Gearing!$B$2:$G$7,6,FALSE)</f>
        <v>3877.5433905676741</v>
      </c>
      <c r="G236">
        <f t="shared" si="45"/>
        <v>2.2440700703307925</v>
      </c>
      <c r="H236">
        <f t="shared" si="46"/>
        <v>233.40416884340522</v>
      </c>
      <c r="I236">
        <f t="shared" si="48"/>
        <v>0.29700000000000004</v>
      </c>
      <c r="J236">
        <f t="shared" si="49"/>
        <v>4158.2674951438721</v>
      </c>
      <c r="K236">
        <f t="shared" si="50"/>
        <v>-19055923.333601616</v>
      </c>
      <c r="L236">
        <f t="shared" si="59"/>
        <v>3611.4807032664389</v>
      </c>
      <c r="M236">
        <f>2*$Y$1*VLOOKUP(E235,Gearing!$B$3:$D$7,3)+B234</f>
        <v>3619.1645315708324</v>
      </c>
      <c r="N236">
        <f>2*B235-B234+Misc!$B$6*$Y$1^2</f>
        <v>3611.5981542795853</v>
      </c>
      <c r="O236">
        <f t="shared" si="51"/>
        <v>0</v>
      </c>
      <c r="P236">
        <f t="shared" si="52"/>
        <v>0</v>
      </c>
      <c r="Q236">
        <f t="shared" si="53"/>
        <v>0</v>
      </c>
      <c r="R236">
        <f t="shared" si="54"/>
        <v>1</v>
      </c>
      <c r="S236">
        <f t="shared" si="55"/>
        <v>0</v>
      </c>
      <c r="T236">
        <f>C236/Misc!$B$2*60/2/PI()</f>
        <v>3321.2771719633638</v>
      </c>
      <c r="U236">
        <f>C236/Misc!$B$2*60/2/PI()*VLOOKUP(E236,Gearing!$B$2:$G$7,6,FALSE)</f>
        <v>7153.4723914846636</v>
      </c>
      <c r="V236">
        <f ca="1">FORECAST(U236,OFFSET(Engine!$E$3:$E$26,MATCH(U236,Engine!$A$3:$A$26,1)-1,0,2),OFFSET(Engine!$A$3:$A$26,MATCH(U236,Engine!$A$3:$A$26,1)-1,0,2))</f>
        <v>595.77313778223106</v>
      </c>
    </row>
    <row r="237" spans="1:22" x14ac:dyDescent="0.25">
      <c r="A237">
        <f t="shared" si="47"/>
        <v>58.5</v>
      </c>
      <c r="B237">
        <f t="shared" si="58"/>
        <v>3637.5787571534261</v>
      </c>
      <c r="C237">
        <f t="shared" si="56"/>
        <v>104.44292887089887</v>
      </c>
      <c r="D237">
        <f t="shared" si="57"/>
        <v>0.40570658360229572</v>
      </c>
      <c r="E237">
        <f>MIN(VLOOKUP(C236+0.01,Gearing!$A$2:$G$7,2,TRUE)+1,5)</f>
        <v>4</v>
      </c>
      <c r="F237">
        <f>Misc!$B$4*Misc!$B$5/Misc!$B$2*VLOOKUP(E237,Gearing!$B$2:$G$7,6,FALSE)</f>
        <v>3877.5433905676741</v>
      </c>
      <c r="G237">
        <f t="shared" si="45"/>
        <v>2.2602866491896236</v>
      </c>
      <c r="H237">
        <f t="shared" si="46"/>
        <v>233.6321780397702</v>
      </c>
      <c r="I237">
        <f t="shared" si="48"/>
        <v>0.29700000000000004</v>
      </c>
      <c r="J237">
        <f t="shared" si="49"/>
        <v>4142.780462259735</v>
      </c>
      <c r="K237">
        <f t="shared" si="50"/>
        <v>-19164459.691260204</v>
      </c>
      <c r="L237">
        <f t="shared" si="59"/>
        <v>3637.5787571534261</v>
      </c>
      <c r="M237">
        <f>2*$Y$1*VLOOKUP(E236,Gearing!$B$3:$D$7,3)+B235</f>
        <v>3645.2111160168697</v>
      </c>
      <c r="N237">
        <f>2*B236-B235+Misc!$B$6*$Y$1^2</f>
        <v>3637.6964616993296</v>
      </c>
      <c r="O237">
        <f t="shared" si="51"/>
        <v>0</v>
      </c>
      <c r="P237">
        <f t="shared" si="52"/>
        <v>0</v>
      </c>
      <c r="Q237">
        <f t="shared" si="53"/>
        <v>0</v>
      </c>
      <c r="R237">
        <f t="shared" si="54"/>
        <v>1</v>
      </c>
      <c r="S237">
        <f t="shared" si="55"/>
        <v>0</v>
      </c>
      <c r="T237">
        <f>C237/Misc!$B$2*60/2/PI()</f>
        <v>3324.5216801597571</v>
      </c>
      <c r="U237">
        <f>C237/Misc!$B$2*60/2/PI()*VLOOKUP(E237,Gearing!$B$2:$G$7,6,FALSE)</f>
        <v>7160.4605164152681</v>
      </c>
      <c r="V237">
        <f ca="1">FORECAST(U237,OFFSET(Engine!$E$3:$E$26,MATCH(U237,Engine!$A$3:$A$26,1)-1,0,2),OFFSET(Engine!$A$3:$A$26,MATCH(U237,Engine!$A$3:$A$26,1)-1,0,2))</f>
        <v>595.50045348115373</v>
      </c>
    </row>
    <row r="238" spans="1:22" x14ac:dyDescent="0.25">
      <c r="A238">
        <f t="shared" si="47"/>
        <v>58.75</v>
      </c>
      <c r="B238">
        <f t="shared" si="58"/>
        <v>3663.7021677018884</v>
      </c>
      <c r="C238">
        <f t="shared" si="56"/>
        <v>104.54385738230303</v>
      </c>
      <c r="D238">
        <f t="shared" si="57"/>
        <v>0.40172150763100944</v>
      </c>
      <c r="E238">
        <f>MIN(VLOOKUP(C237+0.01,Gearing!$A$2:$G$7,2,TRUE)+1,5)</f>
        <v>4</v>
      </c>
      <c r="F238">
        <f>Misc!$B$4*Misc!$B$5/Misc!$B$2*VLOOKUP(E238,Gearing!$B$2:$G$7,6,FALSE)</f>
        <v>3877.5433905676741</v>
      </c>
      <c r="G238">
        <f t="shared" si="45"/>
        <v>2.2765189839474274</v>
      </c>
      <c r="H238">
        <f t="shared" si="46"/>
        <v>233.85794868983319</v>
      </c>
      <c r="I238">
        <f t="shared" si="48"/>
        <v>0.29700000000000004</v>
      </c>
      <c r="J238">
        <f t="shared" si="49"/>
        <v>4127.2782182508645</v>
      </c>
      <c r="K238">
        <f t="shared" si="50"/>
        <v>-19272694.79518117</v>
      </c>
      <c r="L238">
        <f t="shared" si="59"/>
        <v>3663.7021677018884</v>
      </c>
      <c r="M238">
        <f>2*$Y$1*VLOOKUP(E237,Gearing!$B$3:$D$7,3)+B236</f>
        <v>3671.2835619497605</v>
      </c>
      <c r="N238">
        <f>2*B237-B236+Misc!$B$6*$Y$1^2</f>
        <v>3663.8201235404131</v>
      </c>
      <c r="O238">
        <f t="shared" si="51"/>
        <v>0</v>
      </c>
      <c r="P238">
        <f t="shared" si="52"/>
        <v>0</v>
      </c>
      <c r="Q238">
        <f t="shared" si="53"/>
        <v>0</v>
      </c>
      <c r="R238">
        <f t="shared" si="54"/>
        <v>1</v>
      </c>
      <c r="S238">
        <f t="shared" si="55"/>
        <v>0</v>
      </c>
      <c r="T238">
        <f>C238/Misc!$B$2*60/2/PI()</f>
        <v>3327.7343344575329</v>
      </c>
      <c r="U238">
        <f>C238/Misc!$B$2*60/2/PI()*VLOOKUP(E238,Gearing!$B$2:$G$7,6,FALSE)</f>
        <v>7167.3800334060579</v>
      </c>
      <c r="V238">
        <f ca="1">FORECAST(U238,OFFSET(Engine!$E$3:$E$26,MATCH(U238,Engine!$A$3:$A$26,1)-1,0,2),OFFSET(Engine!$A$3:$A$26,MATCH(U238,Engine!$A$3:$A$26,1)-1,0,2))</f>
        <v>595.23044633715381</v>
      </c>
    </row>
    <row r="239" spans="1:22" x14ac:dyDescent="0.25">
      <c r="A239">
        <f t="shared" si="47"/>
        <v>59</v>
      </c>
      <c r="B239">
        <f t="shared" si="58"/>
        <v>3689.8506858445776</v>
      </c>
      <c r="C239">
        <f t="shared" si="56"/>
        <v>104.64379404592728</v>
      </c>
      <c r="D239">
        <f t="shared" si="57"/>
        <v>0.39777180136297829</v>
      </c>
      <c r="E239">
        <f>MIN(VLOOKUP(C238+0.01,Gearing!$A$2:$G$7,2,TRUE)+1,5)</f>
        <v>4</v>
      </c>
      <c r="F239">
        <f>Misc!$B$4*Misc!$B$5/Misc!$B$2*VLOOKUP(E239,Gearing!$B$2:$G$7,6,FALSE)</f>
        <v>3877.5433905676741</v>
      </c>
      <c r="G239">
        <f t="shared" si="45"/>
        <v>2.2927669198409895</v>
      </c>
      <c r="H239">
        <f t="shared" si="46"/>
        <v>234.0815006396011</v>
      </c>
      <c r="I239">
        <f t="shared" si="48"/>
        <v>0.29700000000000004</v>
      </c>
      <c r="J239">
        <f t="shared" si="49"/>
        <v>4111.760912385078</v>
      </c>
      <c r="K239">
        <f t="shared" si="50"/>
        <v>-19380626.449153394</v>
      </c>
      <c r="L239">
        <f t="shared" si="59"/>
        <v>3689.8506858445776</v>
      </c>
      <c r="M239">
        <f>2*$Y$1*VLOOKUP(E238,Gearing!$B$3:$D$7,3)+B237</f>
        <v>3697.3816158367476</v>
      </c>
      <c r="N239">
        <f>2*B238-B237+Misc!$B$6*$Y$1^2</f>
        <v>3689.9688907503505</v>
      </c>
      <c r="O239">
        <f t="shared" si="51"/>
        <v>0</v>
      </c>
      <c r="P239">
        <f t="shared" si="52"/>
        <v>0</v>
      </c>
      <c r="Q239">
        <f t="shared" si="53"/>
        <v>0</v>
      </c>
      <c r="R239">
        <f t="shared" si="54"/>
        <v>1</v>
      </c>
      <c r="S239">
        <f t="shared" si="55"/>
        <v>0</v>
      </c>
      <c r="T239">
        <f>C239/Misc!$B$2*60/2/PI()</f>
        <v>3330.9154172599146</v>
      </c>
      <c r="U239">
        <f>C239/Misc!$B$2*60/2/PI()*VLOOKUP(E239,Gearing!$B$2:$G$7,6,FALSE)</f>
        <v>7174.2315507060766</v>
      </c>
      <c r="V239">
        <f ca="1">FORECAST(U239,OFFSET(Engine!$E$3:$E$26,MATCH(U239,Engine!$A$3:$A$26,1)-1,0,2),OFFSET(Engine!$A$3:$A$26,MATCH(U239,Engine!$A$3:$A$26,1)-1,0,2))</f>
        <v>594.96309261568661</v>
      </c>
    </row>
    <row r="240" spans="1:22" x14ac:dyDescent="0.25">
      <c r="A240">
        <f t="shared" si="47"/>
        <v>59.25</v>
      </c>
      <c r="B240">
        <f t="shared" si="58"/>
        <v>3716.024064724852</v>
      </c>
      <c r="C240">
        <f t="shared" si="56"/>
        <v>104.7427476746434</v>
      </c>
      <c r="D240">
        <f t="shared" si="57"/>
        <v>0.3938572283659596</v>
      </c>
      <c r="E240">
        <f>MIN(VLOOKUP(C239+0.01,Gearing!$A$2:$G$7,2,TRUE)+1,5)</f>
        <v>4</v>
      </c>
      <c r="F240">
        <f>Misc!$B$4*Misc!$B$5/Misc!$B$2*VLOOKUP(E240,Gearing!$B$2:$G$7,6,FALSE)</f>
        <v>3877.5433905676741</v>
      </c>
      <c r="G240">
        <f t="shared" si="45"/>
        <v>2.3090303034807054</v>
      </c>
      <c r="H240">
        <f t="shared" si="46"/>
        <v>234.30285360290668</v>
      </c>
      <c r="I240">
        <f t="shared" si="48"/>
        <v>0.29700000000000004</v>
      </c>
      <c r="J240">
        <f t="shared" si="49"/>
        <v>4096.2286926083207</v>
      </c>
      <c r="K240">
        <f t="shared" si="50"/>
        <v>-19488252.480339851</v>
      </c>
      <c r="L240">
        <f t="shared" si="59"/>
        <v>3716.024064724852</v>
      </c>
      <c r="M240">
        <f>2*$Y$1*VLOOKUP(E239,Gearing!$B$3:$D$7,3)+B238</f>
        <v>3723.5050263852099</v>
      </c>
      <c r="N240">
        <f>2*B239-B238+Misc!$B$6*$Y$1^2</f>
        <v>3716.1425164872667</v>
      </c>
      <c r="O240">
        <f t="shared" si="51"/>
        <v>0</v>
      </c>
      <c r="P240">
        <f t="shared" si="52"/>
        <v>0</v>
      </c>
      <c r="Q240">
        <f t="shared" si="53"/>
        <v>0</v>
      </c>
      <c r="R240">
        <f t="shared" si="54"/>
        <v>1</v>
      </c>
      <c r="S240">
        <f t="shared" si="55"/>
        <v>0</v>
      </c>
      <c r="T240">
        <f>C240/Misc!$B$2*60/2/PI()</f>
        <v>3334.0652090893245</v>
      </c>
      <c r="U240">
        <f>C240/Misc!$B$2*60/2/PI()*VLOOKUP(E240,Gearing!$B$2:$G$7,6,FALSE)</f>
        <v>7181.0156725134384</v>
      </c>
      <c r="V240">
        <f ca="1">FORECAST(U240,OFFSET(Engine!$E$3:$E$26,MATCH(U240,Engine!$A$3:$A$26,1)-1,0,2),OFFSET(Engine!$A$3:$A$26,MATCH(U240,Engine!$A$3:$A$26,1)-1,0,2))</f>
        <v>594.69836874027874</v>
      </c>
    </row>
    <row r="241" spans="1:22" x14ac:dyDescent="0.25">
      <c r="A241">
        <f t="shared" si="47"/>
        <v>59.5</v>
      </c>
      <c r="B241">
        <f t="shared" si="58"/>
        <v>3742.2220596818993</v>
      </c>
      <c r="C241">
        <f t="shared" si="56"/>
        <v>104.8407270222051</v>
      </c>
      <c r="D241">
        <f t="shared" si="57"/>
        <v>0.38997755212767515</v>
      </c>
      <c r="E241">
        <f>MIN(VLOOKUP(C240+0.01,Gearing!$A$2:$G$7,2,TRUE)+1,5)</f>
        <v>4</v>
      </c>
      <c r="F241">
        <f>Misc!$B$4*Misc!$B$5/Misc!$B$2*VLOOKUP(E241,Gearing!$B$2:$G$7,6,FALSE)</f>
        <v>3877.5433905676741</v>
      </c>
      <c r="G241">
        <f t="shared" si="45"/>
        <v>2.3253089828413933</v>
      </c>
      <c r="H241">
        <f t="shared" si="46"/>
        <v>234.52202716133925</v>
      </c>
      <c r="I241">
        <f t="shared" si="48"/>
        <v>0.29700000000000004</v>
      </c>
      <c r="J241">
        <f t="shared" si="49"/>
        <v>4080.6817055534375</v>
      </c>
      <c r="K241">
        <f t="shared" si="50"/>
        <v>-19595570.739081919</v>
      </c>
      <c r="L241">
        <f t="shared" si="59"/>
        <v>3742.2220596818993</v>
      </c>
      <c r="M241">
        <f>2*$Y$1*VLOOKUP(E240,Gearing!$B$3:$D$7,3)+B239</f>
        <v>3749.6535445278992</v>
      </c>
      <c r="N241">
        <f>2*B240-B239+Misc!$B$6*$Y$1^2</f>
        <v>3742.3407561051263</v>
      </c>
      <c r="O241">
        <f t="shared" si="51"/>
        <v>0</v>
      </c>
      <c r="P241">
        <f t="shared" si="52"/>
        <v>0</v>
      </c>
      <c r="Q241">
        <f t="shared" si="53"/>
        <v>0</v>
      </c>
      <c r="R241">
        <f t="shared" si="54"/>
        <v>1</v>
      </c>
      <c r="S241">
        <f t="shared" si="55"/>
        <v>0</v>
      </c>
      <c r="T241">
        <f>C241/Misc!$B$2*60/2/PI()</f>
        <v>3337.1839885863974</v>
      </c>
      <c r="U241">
        <f>C241/Misc!$B$2*60/2/PI()*VLOOKUP(E241,Gearing!$B$2:$G$7,6,FALSE)</f>
        <v>7187.7329989732016</v>
      </c>
      <c r="V241">
        <f ca="1">FORECAST(U241,OFFSET(Engine!$E$3:$E$26,MATCH(U241,Engine!$A$3:$A$26,1)-1,0,2),OFFSET(Engine!$A$3:$A$26,MATCH(U241,Engine!$A$3:$A$26,1)-1,0,2))</f>
        <v>594.43625129261159</v>
      </c>
    </row>
    <row r="242" spans="1:22" x14ac:dyDescent="0.25">
      <c r="A242">
        <f t="shared" si="47"/>
        <v>59.75</v>
      </c>
      <c r="B242">
        <f t="shared" si="58"/>
        <v>3768.4444282359545</v>
      </c>
      <c r="C242">
        <f t="shared" si="56"/>
        <v>104.93774078322895</v>
      </c>
      <c r="D242">
        <f t="shared" si="57"/>
        <v>0.38613253606308717</v>
      </c>
      <c r="E242">
        <f>MIN(VLOOKUP(C241+0.01,Gearing!$A$2:$G$7,2,TRUE)+1,5)</f>
        <v>4</v>
      </c>
      <c r="F242">
        <f>Misc!$B$4*Misc!$B$5/Misc!$B$2*VLOOKUP(E242,Gearing!$B$2:$G$7,6,FALSE)</f>
        <v>3877.5433905676741</v>
      </c>
      <c r="G242">
        <f t="shared" si="45"/>
        <v>2.3416028072531136</v>
      </c>
      <c r="H242">
        <f t="shared" si="46"/>
        <v>234.7390407642022</v>
      </c>
      <c r="I242">
        <f t="shared" si="48"/>
        <v>0.29700000000000004</v>
      </c>
      <c r="J242">
        <f t="shared" si="49"/>
        <v>4065.1200965489516</v>
      </c>
      <c r="K242">
        <f t="shared" si="50"/>
        <v>-19702579.098704182</v>
      </c>
      <c r="L242">
        <f t="shared" si="59"/>
        <v>3768.4444282359545</v>
      </c>
      <c r="M242">
        <f>2*$Y$1*VLOOKUP(E241,Gearing!$B$3:$D$7,3)+B240</f>
        <v>3775.8269234081736</v>
      </c>
      <c r="N242">
        <f>2*B241-B240+Misc!$B$6*$Y$1^2</f>
        <v>3768.5633671389464</v>
      </c>
      <c r="O242">
        <f t="shared" si="51"/>
        <v>0</v>
      </c>
      <c r="P242">
        <f t="shared" si="52"/>
        <v>0</v>
      </c>
      <c r="Q242">
        <f t="shared" si="53"/>
        <v>0</v>
      </c>
      <c r="R242">
        <f t="shared" si="54"/>
        <v>1</v>
      </c>
      <c r="S242">
        <f t="shared" si="55"/>
        <v>0</v>
      </c>
      <c r="T242">
        <f>C242/Misc!$B$2*60/2/PI()</f>
        <v>3340.2720325093742</v>
      </c>
      <c r="U242">
        <f>C242/Misc!$B$2*60/2/PI()*VLOOKUP(E242,Gearing!$B$2:$G$7,6,FALSE)</f>
        <v>7194.384126176069</v>
      </c>
      <c r="V242">
        <f ca="1">FORECAST(U242,OFFSET(Engine!$E$3:$E$26,MATCH(U242,Engine!$A$3:$A$26,1)-1,0,2),OFFSET(Engine!$A$3:$A$26,MATCH(U242,Engine!$A$3:$A$26,1)-1,0,2))</f>
        <v>594.176717012572</v>
      </c>
    </row>
    <row r="243" spans="1:22" x14ac:dyDescent="0.25">
      <c r="A243">
        <f t="shared" si="47"/>
        <v>60</v>
      </c>
      <c r="B243">
        <f t="shared" si="58"/>
        <v>3794.6909300735138</v>
      </c>
      <c r="C243">
        <f t="shared" si="56"/>
        <v>105.0337975931925</v>
      </c>
      <c r="D243">
        <f t="shared" si="57"/>
        <v>0.38232194364536554</v>
      </c>
      <c r="E243">
        <f>MIN(VLOOKUP(C242+0.01,Gearing!$A$2:$G$7,2,TRUE)+1,5)</f>
        <v>4</v>
      </c>
      <c r="F243">
        <f>Misc!$B$4*Misc!$B$5/Misc!$B$2*VLOOKUP(E243,Gearing!$B$2:$G$7,6,FALSE)</f>
        <v>3877.5433905676741</v>
      </c>
      <c r="G243">
        <f t="shared" si="45"/>
        <v>2.3579116273919771</v>
      </c>
      <c r="H243">
        <f t="shared" si="46"/>
        <v>234.95391372850864</v>
      </c>
      <c r="I243">
        <f t="shared" si="48"/>
        <v>0.29700000000000004</v>
      </c>
      <c r="J243">
        <f t="shared" si="49"/>
        <v>4049.5440096278426</v>
      </c>
      <c r="K243">
        <f t="shared" si="50"/>
        <v>-19809275.455319792</v>
      </c>
      <c r="L243">
        <f t="shared" si="59"/>
        <v>3794.6909300735138</v>
      </c>
      <c r="M243">
        <f>2*$Y$1*VLOOKUP(E242,Gearing!$B$3:$D$7,3)+B241</f>
        <v>3802.0249183652209</v>
      </c>
      <c r="N243">
        <f>2*B242-B241+Misc!$B$6*$Y$1^2</f>
        <v>3794.8101092900097</v>
      </c>
      <c r="O243">
        <f t="shared" si="51"/>
        <v>0</v>
      </c>
      <c r="P243">
        <f t="shared" si="52"/>
        <v>0</v>
      </c>
      <c r="Q243">
        <f t="shared" si="53"/>
        <v>0</v>
      </c>
      <c r="R243">
        <f t="shared" si="54"/>
        <v>1</v>
      </c>
      <c r="S243">
        <f t="shared" si="55"/>
        <v>0</v>
      </c>
      <c r="T243">
        <f>C243/Misc!$B$2*60/2/PI()</f>
        <v>3343.3296157340415</v>
      </c>
      <c r="U243">
        <f>C243/Misc!$B$2*60/2/PI()*VLOOKUP(E243,Gearing!$B$2:$G$7,6,FALSE)</f>
        <v>7200.9696461582489</v>
      </c>
      <c r="V243">
        <f ca="1">FORECAST(U243,OFFSET(Engine!$E$3:$E$26,MATCH(U243,Engine!$A$3:$A$26,1)-1,0,2),OFFSET(Engine!$A$3:$A$26,MATCH(U243,Engine!$A$3:$A$26,1)-1,0,2))</f>
        <v>593.90674798422071</v>
      </c>
    </row>
    <row r="244" spans="1:22" x14ac:dyDescent="0.25">
      <c r="A244">
        <f t="shared" si="47"/>
        <v>60.25</v>
      </c>
      <c r="B244">
        <f t="shared" si="58"/>
        <v>3820.9613270325508</v>
      </c>
      <c r="C244">
        <f t="shared" si="56"/>
        <v>105.12890602845164</v>
      </c>
      <c r="D244">
        <f t="shared" si="57"/>
        <v>0.37854553842771566</v>
      </c>
      <c r="E244">
        <f>MIN(VLOOKUP(C243+0.01,Gearing!$A$2:$G$7,2,TRUE)+1,5)</f>
        <v>4</v>
      </c>
      <c r="F244">
        <f>Misc!$B$4*Misc!$B$5/Misc!$B$2*VLOOKUP(E244,Gearing!$B$2:$G$7,6,FALSE)</f>
        <v>3877.5433905676741</v>
      </c>
      <c r="G244">
        <f t="shared" si="45"/>
        <v>2.374235295270962</v>
      </c>
      <c r="H244">
        <f t="shared" si="46"/>
        <v>235.16666523902032</v>
      </c>
      <c r="I244">
        <f t="shared" si="48"/>
        <v>0.29700000000000004</v>
      </c>
      <c r="J244">
        <f t="shared" si="49"/>
        <v>4033.9535875363326</v>
      </c>
      <c r="K244">
        <f t="shared" si="50"/>
        <v>-19915657.727636434</v>
      </c>
      <c r="L244">
        <f t="shared" si="59"/>
        <v>3820.9613270325508</v>
      </c>
      <c r="M244">
        <f>2*$Y$1*VLOOKUP(E243,Gearing!$B$3:$D$7,3)+B242</f>
        <v>3828.2472869192761</v>
      </c>
      <c r="N244">
        <f>2*B243-B242+Misc!$B$6*$Y$1^2</f>
        <v>3821.0807444110728</v>
      </c>
      <c r="O244">
        <f t="shared" si="51"/>
        <v>0</v>
      </c>
      <c r="P244">
        <f t="shared" si="52"/>
        <v>0</v>
      </c>
      <c r="Q244">
        <f t="shared" si="53"/>
        <v>0</v>
      </c>
      <c r="R244">
        <f t="shared" si="54"/>
        <v>1</v>
      </c>
      <c r="S244">
        <f t="shared" si="55"/>
        <v>0</v>
      </c>
      <c r="T244">
        <f>C244/Misc!$B$2*60/2/PI()</f>
        <v>3346.3570112542866</v>
      </c>
      <c r="U244">
        <f>C244/Misc!$B$2*60/2/PI()*VLOOKUP(E244,Gearing!$B$2:$G$7,6,FALSE)</f>
        <v>7207.490146902659</v>
      </c>
      <c r="V244">
        <f ca="1">FORECAST(U244,OFFSET(Engine!$E$3:$E$26,MATCH(U244,Engine!$A$3:$A$26,1)-1,0,2),OFFSET(Engine!$A$3:$A$26,MATCH(U244,Engine!$A$3:$A$26,1)-1,0,2))</f>
        <v>593.56492572166212</v>
      </c>
    </row>
    <row r="245" spans="1:22" x14ac:dyDescent="0.25">
      <c r="A245">
        <f t="shared" si="47"/>
        <v>60.5</v>
      </c>
      <c r="B245">
        <f t="shared" si="58"/>
        <v>3847.2553830877396</v>
      </c>
      <c r="C245">
        <f t="shared" si="56"/>
        <v>105.2230746062487</v>
      </c>
      <c r="D245">
        <f t="shared" si="57"/>
        <v>0.37480308394879103</v>
      </c>
      <c r="E245">
        <f>MIN(VLOOKUP(C244+0.01,Gearing!$A$2:$G$7,2,TRUE)+1,5)</f>
        <v>4</v>
      </c>
      <c r="F245">
        <f>Misc!$B$4*Misc!$B$5/Misc!$B$2*VLOOKUP(E245,Gearing!$B$2:$G$7,6,FALSE)</f>
        <v>3877.5433905676741</v>
      </c>
      <c r="G245">
        <f t="shared" si="45"/>
        <v>2.3905736642307298</v>
      </c>
      <c r="H245">
        <f t="shared" si="46"/>
        <v>235.37731434826571</v>
      </c>
      <c r="I245">
        <f t="shared" si="48"/>
        <v>0.29700000000000004</v>
      </c>
      <c r="J245">
        <f t="shared" si="49"/>
        <v>4018.3489717426646</v>
      </c>
      <c r="K245">
        <f t="shared" si="50"/>
        <v>-20021723.856762908</v>
      </c>
      <c r="L245">
        <f t="shared" si="59"/>
        <v>3847.2553830877396</v>
      </c>
      <c r="M245">
        <f>2*$Y$1*VLOOKUP(E244,Gearing!$B$3:$D$7,3)+B243</f>
        <v>3854.4937887568353</v>
      </c>
      <c r="N245">
        <f>2*B244-B243+Misc!$B$6*$Y$1^2</f>
        <v>3847.3750364915877</v>
      </c>
      <c r="O245">
        <f t="shared" si="51"/>
        <v>0</v>
      </c>
      <c r="P245">
        <f t="shared" si="52"/>
        <v>0</v>
      </c>
      <c r="Q245">
        <f t="shared" si="53"/>
        <v>0</v>
      </c>
      <c r="R245">
        <f t="shared" si="54"/>
        <v>1</v>
      </c>
      <c r="S245">
        <f t="shared" si="55"/>
        <v>0</v>
      </c>
      <c r="T245">
        <f>C245/Misc!$B$2*60/2/PI()</f>
        <v>3349.3544901823539</v>
      </c>
      <c r="U245">
        <f>C245/Misc!$B$2*60/2/PI()*VLOOKUP(E245,Gearing!$B$2:$G$7,6,FALSE)</f>
        <v>7213.9462123394715</v>
      </c>
      <c r="V245">
        <f ca="1">FORECAST(U245,OFFSET(Engine!$E$3:$E$26,MATCH(U245,Engine!$A$3:$A$26,1)-1,0,2),OFFSET(Engine!$A$3:$A$26,MATCH(U245,Engine!$A$3:$A$26,1)-1,0,2))</f>
        <v>593.2264813319839</v>
      </c>
    </row>
    <row r="246" spans="1:22" x14ac:dyDescent="0.25">
      <c r="A246">
        <f t="shared" si="47"/>
        <v>60.75</v>
      </c>
      <c r="B246">
        <f t="shared" si="58"/>
        <v>3873.5728643356751</v>
      </c>
      <c r="C246">
        <f t="shared" si="56"/>
        <v>105.31631178474345</v>
      </c>
      <c r="D246">
        <f t="shared" si="57"/>
        <v>0.37109434400917962</v>
      </c>
      <c r="E246">
        <f>MIN(VLOOKUP(C245+0.01,Gearing!$A$2:$G$7,2,TRUE)+1,5)</f>
        <v>4</v>
      </c>
      <c r="F246">
        <f>Misc!$B$4*Misc!$B$5/Misc!$B$2*VLOOKUP(E246,Gearing!$B$2:$G$7,6,FALSE)</f>
        <v>3877.5433905676741</v>
      </c>
      <c r="G246">
        <f t="shared" si="45"/>
        <v>2.406926588930443</v>
      </c>
      <c r="H246">
        <f t="shared" si="46"/>
        <v>235.58587997660936</v>
      </c>
      <c r="I246">
        <f t="shared" si="48"/>
        <v>0.29700000000000004</v>
      </c>
      <c r="J246">
        <f t="shared" si="49"/>
        <v>4002.7303024458824</v>
      </c>
      <c r="K246">
        <f t="shared" si="50"/>
        <v>-20127471.806016203</v>
      </c>
      <c r="L246">
        <f t="shared" si="59"/>
        <v>3873.5728643356751</v>
      </c>
      <c r="M246">
        <f>2*$Y$1*VLOOKUP(E245,Gearing!$B$3:$D$7,3)+B244</f>
        <v>3880.7641857158724</v>
      </c>
      <c r="N246">
        <f>2*B245-B244+Misc!$B$6*$Y$1^2</f>
        <v>3873.6927516429282</v>
      </c>
      <c r="O246">
        <f t="shared" si="51"/>
        <v>0</v>
      </c>
      <c r="P246">
        <f t="shared" si="52"/>
        <v>0</v>
      </c>
      <c r="Q246">
        <f t="shared" si="53"/>
        <v>0</v>
      </c>
      <c r="R246">
        <f t="shared" si="54"/>
        <v>1</v>
      </c>
      <c r="S246">
        <f t="shared" si="55"/>
        <v>0</v>
      </c>
      <c r="T246">
        <f>C246/Misc!$B$2*60/2/PI()</f>
        <v>3352.3223217498307</v>
      </c>
      <c r="U246">
        <f>C246/Misc!$B$2*60/2/PI()*VLOOKUP(E246,Gearing!$B$2:$G$7,6,FALSE)</f>
        <v>7220.3384223482408</v>
      </c>
      <c r="V246">
        <f ca="1">FORECAST(U246,OFFSET(Engine!$E$3:$E$26,MATCH(U246,Engine!$A$3:$A$26,1)-1,0,2),OFFSET(Engine!$A$3:$A$26,MATCH(U246,Engine!$A$3:$A$26,1)-1,0,2))</f>
        <v>592.89138441633349</v>
      </c>
    </row>
    <row r="247" spans="1:22" x14ac:dyDescent="0.25">
      <c r="A247">
        <f t="shared" si="47"/>
        <v>61</v>
      </c>
      <c r="B247">
        <f t="shared" si="58"/>
        <v>3899.9135389801113</v>
      </c>
      <c r="C247">
        <f t="shared" si="56"/>
        <v>105.40862596305124</v>
      </c>
      <c r="D247">
        <f t="shared" si="57"/>
        <v>0.36741908245312516</v>
      </c>
      <c r="E247">
        <f>MIN(VLOOKUP(C246+0.01,Gearing!$A$2:$G$7,2,TRUE)+1,5)</f>
        <v>4</v>
      </c>
      <c r="F247">
        <f>Misc!$B$4*Misc!$B$5/Misc!$B$2*VLOOKUP(E247,Gearing!$B$2:$G$7,6,FALSE)</f>
        <v>3877.5433905676741</v>
      </c>
      <c r="G247">
        <f t="shared" si="45"/>
        <v>2.4232939253385921</v>
      </c>
      <c r="H247">
        <f t="shared" si="46"/>
        <v>235.79238091233722</v>
      </c>
      <c r="I247">
        <f t="shared" si="48"/>
        <v>0.29700000000000004</v>
      </c>
      <c r="J247">
        <f t="shared" si="49"/>
        <v>3987.0977185846086</v>
      </c>
      <c r="K247">
        <f t="shared" si="50"/>
        <v>-20232899.560729444</v>
      </c>
      <c r="L247">
        <f t="shared" si="59"/>
        <v>3899.9135389801113</v>
      </c>
      <c r="M247">
        <f>2*$Y$1*VLOOKUP(E246,Gearing!$B$3:$D$7,3)+B245</f>
        <v>3907.0582417710611</v>
      </c>
      <c r="N247">
        <f>2*B246-B245+Misc!$B$6*$Y$1^2</f>
        <v>3900.0336580836106</v>
      </c>
      <c r="O247">
        <f t="shared" si="51"/>
        <v>0</v>
      </c>
      <c r="P247">
        <f t="shared" si="52"/>
        <v>0</v>
      </c>
      <c r="Q247">
        <f t="shared" si="53"/>
        <v>0</v>
      </c>
      <c r="R247">
        <f t="shared" si="54"/>
        <v>1</v>
      </c>
      <c r="S247">
        <f t="shared" si="55"/>
        <v>0</v>
      </c>
      <c r="T247">
        <f>C247/Misc!$B$2*60/2/PI()</f>
        <v>3355.2607733088603</v>
      </c>
      <c r="U247">
        <f>C247/Misc!$B$2*60/2/PI()*VLOOKUP(E247,Gearing!$B$2:$G$7,6,FALSE)</f>
        <v>7226.6673527605153</v>
      </c>
      <c r="V247">
        <f ca="1">FORECAST(U247,OFFSET(Engine!$E$3:$E$26,MATCH(U247,Engine!$A$3:$A$26,1)-1,0,2),OFFSET(Engine!$A$3:$A$26,MATCH(U247,Engine!$A$3:$A$26,1)-1,0,2))</f>
        <v>592.55960478806571</v>
      </c>
    </row>
    <row r="248" spans="1:22" x14ac:dyDescent="0.25">
      <c r="A248">
        <f t="shared" si="47"/>
        <v>61.25</v>
      </c>
      <c r="B248">
        <f t="shared" si="58"/>
        <v>3926.2771773172008</v>
      </c>
      <c r="C248">
        <f t="shared" si="56"/>
        <v>105.50002548129032</v>
      </c>
      <c r="D248">
        <f t="shared" si="57"/>
        <v>0.3637770634595654</v>
      </c>
      <c r="E248">
        <f>MIN(VLOOKUP(C247+0.01,Gearing!$A$2:$G$7,2,TRUE)+1,5)</f>
        <v>4</v>
      </c>
      <c r="F248">
        <f>Misc!$B$4*Misc!$B$5/Misc!$B$2*VLOOKUP(E248,Gearing!$B$2:$G$7,6,FALSE)</f>
        <v>3877.5433905676741</v>
      </c>
      <c r="G248">
        <f t="shared" si="45"/>
        <v>2.4396755307238234</v>
      </c>
      <c r="H248">
        <f t="shared" si="46"/>
        <v>235.99683581176254</v>
      </c>
      <c r="I248">
        <f t="shared" si="48"/>
        <v>0.29700000000000004</v>
      </c>
      <c r="J248">
        <f t="shared" si="49"/>
        <v>3971.4513578458136</v>
      </c>
      <c r="K248">
        <f t="shared" si="50"/>
        <v>-20338005.128060266</v>
      </c>
      <c r="L248">
        <f t="shared" si="59"/>
        <v>3926.2771773172008</v>
      </c>
      <c r="M248">
        <f>2*$Y$1*VLOOKUP(E247,Gearing!$B$3:$D$7,3)+B246</f>
        <v>3933.3757230189967</v>
      </c>
      <c r="N248">
        <f>2*B247-B246+Misc!$B$6*$Y$1^2</f>
        <v>3926.3975261245473</v>
      </c>
      <c r="O248">
        <f t="shared" si="51"/>
        <v>0</v>
      </c>
      <c r="P248">
        <f t="shared" si="52"/>
        <v>0</v>
      </c>
      <c r="Q248">
        <f t="shared" si="53"/>
        <v>0</v>
      </c>
      <c r="R248">
        <f t="shared" si="54"/>
        <v>1</v>
      </c>
      <c r="S248">
        <f t="shared" si="55"/>
        <v>0</v>
      </c>
      <c r="T248">
        <f>C248/Misc!$B$2*60/2/PI()</f>
        <v>3358.1701103336545</v>
      </c>
      <c r="U248">
        <f>C248/Misc!$B$2*60/2/PI()*VLOOKUP(E248,Gearing!$B$2:$G$7,6,FALSE)</f>
        <v>7232.9335753630958</v>
      </c>
      <c r="V248">
        <f ca="1">FORECAST(U248,OFFSET(Engine!$E$3:$E$26,MATCH(U248,Engine!$A$3:$A$26,1)-1,0,2),OFFSET(Engine!$A$3:$A$26,MATCH(U248,Engine!$A$3:$A$26,1)-1,0,2))</f>
        <v>592.23111247257191</v>
      </c>
    </row>
    <row r="249" spans="1:22" x14ac:dyDescent="0.25">
      <c r="A249">
        <f t="shared" si="47"/>
        <v>61.5</v>
      </c>
      <c r="B249">
        <f t="shared" si="58"/>
        <v>3952.6635517207565</v>
      </c>
      <c r="C249">
        <f t="shared" si="56"/>
        <v>105.59051862063825</v>
      </c>
      <c r="D249">
        <f t="shared" si="57"/>
        <v>0.36016805132385343</v>
      </c>
      <c r="E249">
        <f>MIN(VLOOKUP(C248+0.01,Gearing!$A$2:$G$7,2,TRUE)+1,5)</f>
        <v>4</v>
      </c>
      <c r="F249">
        <f>Misc!$B$4*Misc!$B$5/Misc!$B$2*VLOOKUP(E249,Gearing!$B$2:$G$7,6,FALSE)</f>
        <v>3877.5433905676741</v>
      </c>
      <c r="G249">
        <f t="shared" si="45"/>
        <v>2.4560712636457813</v>
      </c>
      <c r="H249">
        <f t="shared" si="46"/>
        <v>236.19926319935186</v>
      </c>
      <c r="I249">
        <f t="shared" si="48"/>
        <v>0.29700000000000004</v>
      </c>
      <c r="J249">
        <f t="shared" si="49"/>
        <v>3955.7913566735824</v>
      </c>
      <c r="K249">
        <f t="shared" si="50"/>
        <v>-20442786.536800105</v>
      </c>
      <c r="L249">
        <f t="shared" si="59"/>
        <v>3952.6635517207565</v>
      </c>
      <c r="M249">
        <f>2*$Y$1*VLOOKUP(E248,Gearing!$B$3:$D$7,3)+B247</f>
        <v>3959.7163976634329</v>
      </c>
      <c r="N249">
        <f>2*B248-B247+Misc!$B$6*$Y$1^2</f>
        <v>3952.7841281542901</v>
      </c>
      <c r="O249">
        <f t="shared" si="51"/>
        <v>0</v>
      </c>
      <c r="P249">
        <f t="shared" si="52"/>
        <v>0</v>
      </c>
      <c r="Q249">
        <f t="shared" si="53"/>
        <v>0</v>
      </c>
      <c r="R249">
        <f t="shared" si="54"/>
        <v>1</v>
      </c>
      <c r="S249">
        <f t="shared" si="55"/>
        <v>0</v>
      </c>
      <c r="T249">
        <f>C249/Misc!$B$2*60/2/PI()</f>
        <v>3361.0505964222793</v>
      </c>
      <c r="U249">
        <f>C249/Misc!$B$2*60/2/PI()*VLOOKUP(E249,Gearing!$B$2:$G$7,6,FALSE)</f>
        <v>7239.1376579018779</v>
      </c>
      <c r="V249">
        <f ca="1">FORECAST(U249,OFFSET(Engine!$E$3:$E$26,MATCH(U249,Engine!$A$3:$A$26,1)-1,0,2),OFFSET(Engine!$A$3:$A$26,MATCH(U249,Engine!$A$3:$A$26,1)-1,0,2))</f>
        <v>591.90587770707862</v>
      </c>
    </row>
    <row r="250" spans="1:22" x14ac:dyDescent="0.25">
      <c r="A250">
        <f t="shared" si="47"/>
        <v>61.75</v>
      </c>
      <c r="B250">
        <f t="shared" si="58"/>
        <v>3979.0724366275199</v>
      </c>
      <c r="C250">
        <f t="shared" si="56"/>
        <v>105.68011360339369</v>
      </c>
      <c r="D250">
        <f t="shared" si="57"/>
        <v>0.35659181071969215</v>
      </c>
      <c r="E250">
        <f>MIN(VLOOKUP(C249+0.01,Gearing!$A$2:$G$7,2,TRUE)+1,5)</f>
        <v>4</v>
      </c>
      <c r="F250">
        <f>Misc!$B$4*Misc!$B$5/Misc!$B$2*VLOOKUP(E250,Gearing!$B$2:$G$7,6,FALSE)</f>
        <v>3877.5433905676741</v>
      </c>
      <c r="G250">
        <f t="shared" si="45"/>
        <v>2.4724809839459554</v>
      </c>
      <c r="H250">
        <f t="shared" si="46"/>
        <v>236.3996814678635</v>
      </c>
      <c r="I250">
        <f t="shared" si="48"/>
        <v>0.29700000000000004</v>
      </c>
      <c r="J250">
        <f t="shared" si="49"/>
        <v>3940.1178502778703</v>
      </c>
      <c r="K250">
        <f t="shared" si="50"/>
        <v>-20547241.837183997</v>
      </c>
      <c r="L250">
        <f t="shared" si="59"/>
        <v>3979.0724366275199</v>
      </c>
      <c r="M250">
        <f>2*$Y$1*VLOOKUP(E249,Gearing!$B$3:$D$7,3)+B248</f>
        <v>3986.0800360005223</v>
      </c>
      <c r="N250">
        <f>2*B249-B248+Misc!$B$6*$Y$1^2</f>
        <v>3979.193238624312</v>
      </c>
      <c r="O250">
        <f t="shared" si="51"/>
        <v>0</v>
      </c>
      <c r="P250">
        <f t="shared" si="52"/>
        <v>0</v>
      </c>
      <c r="Q250">
        <f t="shared" si="53"/>
        <v>0</v>
      </c>
      <c r="R250">
        <f t="shared" si="54"/>
        <v>1</v>
      </c>
      <c r="S250">
        <f t="shared" si="55"/>
        <v>0</v>
      </c>
      <c r="T250">
        <f>C250/Misc!$B$2*60/2/PI()</f>
        <v>3363.9024932986322</v>
      </c>
      <c r="U250">
        <f>C250/Misc!$B$2*60/2/PI()*VLOOKUP(E250,Gearing!$B$2:$G$7,6,FALSE)</f>
        <v>7245.2801640861153</v>
      </c>
      <c r="V250">
        <f ca="1">FORECAST(U250,OFFSET(Engine!$E$3:$E$26,MATCH(U250,Engine!$A$3:$A$26,1)-1,0,2),OFFSET(Engine!$A$3:$A$26,MATCH(U250,Engine!$A$3:$A$26,1)-1,0,2))</f>
        <v>591.58387094042405</v>
      </c>
    </row>
    <row r="251" spans="1:22" x14ac:dyDescent="0.25">
      <c r="A251">
        <f t="shared" si="47"/>
        <v>62</v>
      </c>
      <c r="B251">
        <f t="shared" si="58"/>
        <v>4005.5036085224533</v>
      </c>
      <c r="C251">
        <f t="shared" si="56"/>
        <v>105.76881859305831</v>
      </c>
      <c r="D251">
        <f t="shared" si="57"/>
        <v>0.35304810659727082</v>
      </c>
      <c r="E251">
        <f>MIN(VLOOKUP(C250+0.01,Gearing!$A$2:$G$7,2,TRUE)+1,5)</f>
        <v>4</v>
      </c>
      <c r="F251">
        <f>Misc!$B$4*Misc!$B$5/Misc!$B$2*VLOOKUP(E251,Gearing!$B$2:$G$7,6,FALSE)</f>
        <v>3877.5433905676741</v>
      </c>
      <c r="G251">
        <f t="shared" si="45"/>
        <v>2.4889045527385401</v>
      </c>
      <c r="H251">
        <f t="shared" si="46"/>
        <v>236.59810887853058</v>
      </c>
      <c r="I251">
        <f t="shared" si="48"/>
        <v>0.29700000000000004</v>
      </c>
      <c r="J251">
        <f t="shared" si="49"/>
        <v>3924.430972643253</v>
      </c>
      <c r="K251">
        <f t="shared" si="50"/>
        <v>-20651369.100701299</v>
      </c>
      <c r="L251">
        <f t="shared" si="59"/>
        <v>4005.5036085224533</v>
      </c>
      <c r="M251">
        <f>2*$Y$1*VLOOKUP(E250,Gearing!$B$3:$D$7,3)+B249</f>
        <v>4012.466410404078</v>
      </c>
      <c r="N251">
        <f>2*B250-B249+Misc!$B$6*$Y$1^2</f>
        <v>4005.6246340342832</v>
      </c>
      <c r="O251">
        <f t="shared" si="51"/>
        <v>0</v>
      </c>
      <c r="P251">
        <f t="shared" si="52"/>
        <v>0</v>
      </c>
      <c r="Q251">
        <f t="shared" si="53"/>
        <v>0</v>
      </c>
      <c r="R251">
        <f t="shared" si="54"/>
        <v>1</v>
      </c>
      <c r="S251">
        <f t="shared" si="55"/>
        <v>0</v>
      </c>
      <c r="T251">
        <f>C251/Misc!$B$2*60/2/PI()</f>
        <v>3366.72606081504</v>
      </c>
      <c r="U251">
        <f>C251/Misc!$B$2*60/2/PI()*VLOOKUP(E251,Gearing!$B$2:$G$7,6,FALSE)</f>
        <v>7251.3616535940128</v>
      </c>
      <c r="V251">
        <f ca="1">FORECAST(U251,OFFSET(Engine!$E$3:$E$26,MATCH(U251,Engine!$A$3:$A$26,1)-1,0,2),OFFSET(Engine!$A$3:$A$26,MATCH(U251,Engine!$A$3:$A$26,1)-1,0,2))</f>
        <v>591.26506283276467</v>
      </c>
    </row>
    <row r="252" spans="1:22" x14ac:dyDescent="0.25">
      <c r="A252">
        <f t="shared" si="47"/>
        <v>62.25</v>
      </c>
      <c r="B252">
        <f t="shared" si="58"/>
        <v>4031.956845924049</v>
      </c>
      <c r="C252">
        <f t="shared" si="56"/>
        <v>105.8566416944177</v>
      </c>
      <c r="D252">
        <f t="shared" si="57"/>
        <v>0.34953670427785255</v>
      </c>
      <c r="E252">
        <f>MIN(VLOOKUP(C251+0.01,Gearing!$A$2:$G$7,2,TRUE)+1,5)</f>
        <v>4</v>
      </c>
      <c r="F252">
        <f>Misc!$B$4*Misc!$B$5/Misc!$B$2*VLOOKUP(E252,Gearing!$B$2:$G$7,6,FALSE)</f>
        <v>3877.5433905676741</v>
      </c>
      <c r="G252">
        <f t="shared" si="45"/>
        <v>2.505341832401307</v>
      </c>
      <c r="H252">
        <f t="shared" si="46"/>
        <v>236.79456356124217</v>
      </c>
      <c r="I252">
        <f t="shared" si="48"/>
        <v>0.29700000000000004</v>
      </c>
      <c r="J252">
        <f t="shared" si="49"/>
        <v>3908.7308565376625</v>
      </c>
      <c r="K252">
        <f t="shared" si="50"/>
        <v>-20755166.419907037</v>
      </c>
      <c r="L252">
        <f t="shared" si="59"/>
        <v>4031.956845924049</v>
      </c>
      <c r="M252">
        <f>2*$Y$1*VLOOKUP(E251,Gearing!$B$3:$D$7,3)+B250</f>
        <v>4038.8752953108415</v>
      </c>
      <c r="N252">
        <f>2*B251-B250+Misc!$B$6*$Y$1^2</f>
        <v>4032.0780929173866</v>
      </c>
      <c r="O252">
        <f t="shared" si="51"/>
        <v>0</v>
      </c>
      <c r="P252">
        <f t="shared" si="52"/>
        <v>0</v>
      </c>
      <c r="Q252">
        <f t="shared" si="53"/>
        <v>0</v>
      </c>
      <c r="R252">
        <f t="shared" si="54"/>
        <v>1</v>
      </c>
      <c r="S252">
        <f t="shared" si="55"/>
        <v>0</v>
      </c>
      <c r="T252">
        <f>C252/Misc!$B$2*60/2/PI()</f>
        <v>3369.5215569548418</v>
      </c>
      <c r="U252">
        <f>C252/Misc!$B$2*60/2/PI()*VLOOKUP(E252,Gearing!$B$2:$G$7,6,FALSE)</f>
        <v>7257.3826820782906</v>
      </c>
      <c r="V252">
        <f ca="1">FORECAST(U252,OFFSET(Engine!$E$3:$E$26,MATCH(U252,Engine!$A$3:$A$26,1)-1,0,2),OFFSET(Engine!$A$3:$A$26,MATCH(U252,Engine!$A$3:$A$26,1)-1,0,2))</f>
        <v>590.94942425528416</v>
      </c>
    </row>
    <row r="253" spans="1:22" x14ac:dyDescent="0.25">
      <c r="A253">
        <f t="shared" si="47"/>
        <v>62.5</v>
      </c>
      <c r="B253">
        <f t="shared" si="58"/>
        <v>4058.4319293696622</v>
      </c>
      <c r="C253">
        <f t="shared" si="56"/>
        <v>105.9435909536287</v>
      </c>
      <c r="D253">
        <f t="shared" si="57"/>
        <v>0.34605736941011855</v>
      </c>
      <c r="E253">
        <f>MIN(VLOOKUP(C252+0.01,Gearing!$A$2:$G$7,2,TRUE)+1,5)</f>
        <v>4</v>
      </c>
      <c r="F253">
        <f>Misc!$B$4*Misc!$B$5/Misc!$B$2*VLOOKUP(E253,Gearing!$B$2:$G$7,6,FALSE)</f>
        <v>3877.5433905676741</v>
      </c>
      <c r="G253">
        <f t="shared" si="45"/>
        <v>2.5217926865664908</v>
      </c>
      <c r="H253">
        <f t="shared" si="46"/>
        <v>236.98906351473852</v>
      </c>
      <c r="I253">
        <f t="shared" si="48"/>
        <v>0.29700000000000004</v>
      </c>
      <c r="J253">
        <f t="shared" si="49"/>
        <v>3893.0176335211145</v>
      </c>
      <c r="K253">
        <f t="shared" si="50"/>
        <v>-20858631.908234131</v>
      </c>
      <c r="L253">
        <f t="shared" si="59"/>
        <v>4058.4319293696622</v>
      </c>
      <c r="M253">
        <f>2*$Y$1*VLOOKUP(E252,Gearing!$B$3:$D$7,3)+B251</f>
        <v>4065.3064672057749</v>
      </c>
      <c r="N253">
        <f>2*B252-B251+Misc!$B$6*$Y$1^2</f>
        <v>4058.5533958256447</v>
      </c>
      <c r="O253">
        <f t="shared" si="51"/>
        <v>0</v>
      </c>
      <c r="P253">
        <f t="shared" si="52"/>
        <v>0</v>
      </c>
      <c r="Q253">
        <f t="shared" si="53"/>
        <v>0</v>
      </c>
      <c r="R253">
        <f t="shared" si="54"/>
        <v>1</v>
      </c>
      <c r="S253">
        <f t="shared" si="55"/>
        <v>0</v>
      </c>
      <c r="T253">
        <f>C253/Misc!$B$2*60/2/PI()</f>
        <v>3372.2892378351626</v>
      </c>
      <c r="U253">
        <f>C253/Misc!$B$2*60/2/PI()*VLOOKUP(E253,Gearing!$B$2:$G$7,6,FALSE)</f>
        <v>7263.3438011721582</v>
      </c>
      <c r="V253">
        <f ca="1">FORECAST(U253,OFFSET(Engine!$E$3:$E$26,MATCH(U253,Engine!$A$3:$A$26,1)-1,0,2),OFFSET(Engine!$A$3:$A$26,MATCH(U253,Engine!$A$3:$A$26,1)-1,0,2))</f>
        <v>590.63692628987951</v>
      </c>
    </row>
    <row r="254" spans="1:22" x14ac:dyDescent="0.25">
      <c r="A254">
        <f t="shared" si="47"/>
        <v>62.75</v>
      </c>
      <c r="B254">
        <f t="shared" si="58"/>
        <v>4084.9286414008634</v>
      </c>
      <c r="C254">
        <f t="shared" si="56"/>
        <v>106.0296743583267</v>
      </c>
      <c r="D254">
        <f t="shared" si="57"/>
        <v>0.34260986817389494</v>
      </c>
      <c r="E254">
        <f>MIN(VLOOKUP(C253+0.01,Gearing!$A$2:$G$7,2,TRUE)+1,5)</f>
        <v>4</v>
      </c>
      <c r="F254">
        <f>Misc!$B$4*Misc!$B$5/Misc!$B$2*VLOOKUP(E254,Gearing!$B$2:$G$7,6,FALSE)</f>
        <v>3877.5433905676741</v>
      </c>
      <c r="G254">
        <f t="shared" si="45"/>
        <v>2.5382569801116874</v>
      </c>
      <c r="H254">
        <f t="shared" si="46"/>
        <v>237.18162660685107</v>
      </c>
      <c r="I254">
        <f t="shared" si="48"/>
        <v>0.29700000000000004</v>
      </c>
      <c r="J254">
        <f t="shared" si="49"/>
        <v>3877.2914339544204</v>
      </c>
      <c r="K254">
        <f t="shared" si="50"/>
        <v>-20961763.699806303</v>
      </c>
      <c r="L254">
        <f t="shared" si="59"/>
        <v>4084.9286414008634</v>
      </c>
      <c r="M254">
        <f>2*$Y$1*VLOOKUP(E253,Gearing!$B$3:$D$7,3)+B252</f>
        <v>4091.7597046073706</v>
      </c>
      <c r="N254">
        <f>2*B253-B252+Misc!$B$6*$Y$1^2</f>
        <v>4085.0503253152751</v>
      </c>
      <c r="O254">
        <f t="shared" si="51"/>
        <v>0</v>
      </c>
      <c r="P254">
        <f t="shared" si="52"/>
        <v>0</v>
      </c>
      <c r="Q254">
        <f t="shared" si="53"/>
        <v>0</v>
      </c>
      <c r="R254">
        <f t="shared" si="54"/>
        <v>1</v>
      </c>
      <c r="S254">
        <f t="shared" si="55"/>
        <v>0</v>
      </c>
      <c r="T254">
        <f>C254/Misc!$B$2*60/2/PI()</f>
        <v>3375.0293577103362</v>
      </c>
      <c r="U254">
        <f>C254/Misc!$B$2*60/2/PI()*VLOOKUP(E254,Gearing!$B$2:$G$7,6,FALSE)</f>
        <v>7269.2455584966829</v>
      </c>
      <c r="V254">
        <f ca="1">FORECAST(U254,OFFSET(Engine!$E$3:$E$26,MATCH(U254,Engine!$A$3:$A$26,1)-1,0,2),OFFSET(Engine!$A$3:$A$26,MATCH(U254,Engine!$A$3:$A$26,1)-1,0,2))</f>
        <v>590.32754022877521</v>
      </c>
    </row>
    <row r="255" spans="1:22" x14ac:dyDescent="0.25">
      <c r="A255">
        <f t="shared" si="47"/>
        <v>63</v>
      </c>
      <c r="B255">
        <f t="shared" si="58"/>
        <v>4111.4467665488255</v>
      </c>
      <c r="C255">
        <f t="shared" si="56"/>
        <v>106.11489983772935</v>
      </c>
      <c r="D255">
        <f t="shared" si="57"/>
        <v>0.33919396704732208</v>
      </c>
      <c r="E255">
        <f>MIN(VLOOKUP(C254+0.01,Gearing!$A$2:$G$7,2,TRUE)+1,5)</f>
        <v>4</v>
      </c>
      <c r="F255">
        <f>Misc!$B$4*Misc!$B$5/Misc!$B$2*VLOOKUP(E255,Gearing!$B$2:$G$7,6,FALSE)</f>
        <v>3877.5433905676741</v>
      </c>
      <c r="G255">
        <f t="shared" si="45"/>
        <v>2.5547345791507756</v>
      </c>
      <c r="H255">
        <f t="shared" si="46"/>
        <v>237.37227057473459</v>
      </c>
      <c r="I255">
        <f t="shared" si="48"/>
        <v>0.29700000000000004</v>
      </c>
      <c r="J255">
        <f t="shared" si="49"/>
        <v>3861.5523870078869</v>
      </c>
      <c r="K255">
        <f t="shared" si="50"/>
        <v>-21064559.94925192</v>
      </c>
      <c r="L255">
        <f t="shared" si="59"/>
        <v>4111.4467665488255</v>
      </c>
      <c r="M255">
        <f>2*$Y$1*VLOOKUP(E254,Gearing!$B$3:$D$7,3)+B253</f>
        <v>4118.2347880529833</v>
      </c>
      <c r="N255">
        <f>2*B254-B253+Misc!$B$6*$Y$1^2</f>
        <v>4111.5686659320654</v>
      </c>
      <c r="O255">
        <f t="shared" si="51"/>
        <v>0</v>
      </c>
      <c r="P255">
        <f t="shared" si="52"/>
        <v>0</v>
      </c>
      <c r="Q255">
        <f t="shared" si="53"/>
        <v>0</v>
      </c>
      <c r="R255">
        <f t="shared" si="54"/>
        <v>1</v>
      </c>
      <c r="S255">
        <f t="shared" si="55"/>
        <v>0</v>
      </c>
      <c r="T255">
        <f>C255/Misc!$B$2*60/2/PI()</f>
        <v>3377.7421689751986</v>
      </c>
      <c r="U255">
        <f>C255/Misc!$B$2*60/2/PI()*VLOOKUP(E255,Gearing!$B$2:$G$7,6,FALSE)</f>
        <v>7275.0884976678908</v>
      </c>
      <c r="V255">
        <f ca="1">FORECAST(U255,OFFSET(Engine!$E$3:$E$26,MATCH(U255,Engine!$A$3:$A$26,1)-1,0,2),OFFSET(Engine!$A$3:$A$26,MATCH(U255,Engine!$A$3:$A$26,1)-1,0,2))</f>
        <v>590.02123757415052</v>
      </c>
    </row>
    <row r="256" spans="1:22" x14ac:dyDescent="0.25">
      <c r="A256">
        <f t="shared" si="47"/>
        <v>63.25</v>
      </c>
      <c r="B256">
        <f t="shared" si="58"/>
        <v>4137.9860913197281</v>
      </c>
      <c r="C256">
        <f t="shared" si="56"/>
        <v>106.19927526275023</v>
      </c>
      <c r="D256">
        <f t="shared" si="57"/>
        <v>0.33580943311972078</v>
      </c>
      <c r="E256">
        <f>MIN(VLOOKUP(C255+0.01,Gearing!$A$2:$G$7,2,TRUE)+1,5)</f>
        <v>4</v>
      </c>
      <c r="F256">
        <f>Misc!$B$4*Misc!$B$5/Misc!$B$2*VLOOKUP(E256,Gearing!$B$2:$G$7,6,FALSE)</f>
        <v>3877.5433905676741</v>
      </c>
      <c r="G256">
        <f t="shared" si="45"/>
        <v>2.5712253510248448</v>
      </c>
      <c r="H256">
        <f t="shared" si="46"/>
        <v>237.56101302512133</v>
      </c>
      <c r="I256">
        <f t="shared" si="48"/>
        <v>0.29700000000000004</v>
      </c>
      <c r="J256">
        <f t="shared" si="49"/>
        <v>3845.8006206699974</v>
      </c>
      <c r="K256">
        <f t="shared" si="50"/>
        <v>-21167018.831518583</v>
      </c>
      <c r="L256">
        <f t="shared" si="59"/>
        <v>4137.9860913197281</v>
      </c>
      <c r="M256">
        <f>2*$Y$1*VLOOKUP(E255,Gearing!$B$3:$D$7,3)+B254</f>
        <v>4144.7315000841845</v>
      </c>
      <c r="N256">
        <f>2*B255-B254+Misc!$B$6*$Y$1^2</f>
        <v>4138.1082041967875</v>
      </c>
      <c r="O256">
        <f t="shared" si="51"/>
        <v>0</v>
      </c>
      <c r="P256">
        <f t="shared" si="52"/>
        <v>0</v>
      </c>
      <c r="Q256">
        <f t="shared" si="53"/>
        <v>0</v>
      </c>
      <c r="R256">
        <f t="shared" si="54"/>
        <v>1</v>
      </c>
      <c r="S256">
        <f t="shared" si="55"/>
        <v>0</v>
      </c>
      <c r="T256">
        <f>C256/Misc!$B$2*60/2/PI()</f>
        <v>3380.4279221687088</v>
      </c>
      <c r="U256">
        <f>C256/Misc!$B$2*60/2/PI()*VLOOKUP(E256,Gearing!$B$2:$G$7,6,FALSE)</f>
        <v>7280.8731583045574</v>
      </c>
      <c r="V256">
        <f ca="1">FORECAST(U256,OFFSET(Engine!$E$3:$E$26,MATCH(U256,Engine!$A$3:$A$26,1)-1,0,2),OFFSET(Engine!$A$3:$A$26,MATCH(U256,Engine!$A$3:$A$26,1)-1,0,2))</f>
        <v>589.71799003773174</v>
      </c>
    </row>
    <row r="257" spans="1:22" x14ac:dyDescent="0.25">
      <c r="A257">
        <f t="shared" si="47"/>
        <v>63.5</v>
      </c>
      <c r="B257">
        <f t="shared" si="58"/>
        <v>4164.5464041802006</v>
      </c>
      <c r="C257">
        <f t="shared" si="56"/>
        <v>106.28280844612891</v>
      </c>
      <c r="D257">
        <f t="shared" si="57"/>
        <v>0.33245603390969336</v>
      </c>
      <c r="E257">
        <f>MIN(VLOOKUP(C256+0.01,Gearing!$A$2:$G$7,2,TRUE)+1,5)</f>
        <v>4</v>
      </c>
      <c r="F257">
        <f>Misc!$B$4*Misc!$B$5/Misc!$B$2*VLOOKUP(E257,Gearing!$B$2:$G$7,6,FALSE)</f>
        <v>3877.5433905676741</v>
      </c>
      <c r="G257">
        <f t="shared" si="45"/>
        <v>2.5877291642931537</v>
      </c>
      <c r="H257">
        <f t="shared" si="46"/>
        <v>237.74787143461191</v>
      </c>
      <c r="I257">
        <f t="shared" si="48"/>
        <v>0.29700000000000004</v>
      </c>
      <c r="J257">
        <f t="shared" si="49"/>
        <v>3830.0362617560813</v>
      </c>
      <c r="K257">
        <f t="shared" si="50"/>
        <v>-21269138.541688606</v>
      </c>
      <c r="L257">
        <f t="shared" si="59"/>
        <v>4164.5464041802006</v>
      </c>
      <c r="M257">
        <f>2*$Y$1*VLOOKUP(E256,Gearing!$B$3:$D$7,3)+B255</f>
        <v>4171.2496252321471</v>
      </c>
      <c r="N257">
        <f>2*B256-B255+Misc!$B$6*$Y$1^2</f>
        <v>4164.668728590631</v>
      </c>
      <c r="O257">
        <f t="shared" si="51"/>
        <v>0</v>
      </c>
      <c r="P257">
        <f t="shared" si="52"/>
        <v>0</v>
      </c>
      <c r="Q257">
        <f t="shared" si="53"/>
        <v>0</v>
      </c>
      <c r="R257">
        <f t="shared" si="54"/>
        <v>1</v>
      </c>
      <c r="S257">
        <f t="shared" si="55"/>
        <v>0</v>
      </c>
      <c r="T257">
        <f>C257/Misc!$B$2*60/2/PI()</f>
        <v>3383.0868659780922</v>
      </c>
      <c r="U257">
        <f>C257/Misc!$B$2*60/2/PI()*VLOOKUP(E257,Gearing!$B$2:$G$7,6,FALSE)</f>
        <v>7286.600076037138</v>
      </c>
      <c r="V257">
        <f ca="1">FORECAST(U257,OFFSET(Engine!$E$3:$E$26,MATCH(U257,Engine!$A$3:$A$26,1)-1,0,2),OFFSET(Engine!$A$3:$A$26,MATCH(U257,Engine!$A$3:$A$26,1)-1,0,2))</f>
        <v>589.41776954032343</v>
      </c>
    </row>
    <row r="258" spans="1:22" x14ac:dyDescent="0.25">
      <c r="A258">
        <f t="shared" si="47"/>
        <v>63.75</v>
      </c>
      <c r="B258">
        <f t="shared" si="58"/>
        <v>4191.1274955427925</v>
      </c>
      <c r="C258">
        <f t="shared" si="56"/>
        <v>106.36550714255827</v>
      </c>
      <c r="D258">
        <f t="shared" si="57"/>
        <v>0.3291335375251947</v>
      </c>
      <c r="E258">
        <f>MIN(VLOOKUP(C257+0.01,Gearing!$A$2:$G$7,2,TRUE)+1,5)</f>
        <v>4</v>
      </c>
      <c r="F258">
        <f>Misc!$B$4*Misc!$B$5/Misc!$B$2*VLOOKUP(E258,Gearing!$B$2:$G$7,6,FALSE)</f>
        <v>3877.5433905676741</v>
      </c>
      <c r="G258">
        <f t="shared" si="45"/>
        <v>2.6042458887240962</v>
      </c>
      <c r="H258">
        <f t="shared" si="46"/>
        <v>237.93286314996035</v>
      </c>
      <c r="I258">
        <f t="shared" si="48"/>
        <v>0.29700000000000004</v>
      </c>
      <c r="J258">
        <f t="shared" si="49"/>
        <v>3814.2594359169607</v>
      </c>
      <c r="K258">
        <f t="shared" si="50"/>
        <v>-21370917.294795338</v>
      </c>
      <c r="L258">
        <f t="shared" si="59"/>
        <v>4191.1274955427925</v>
      </c>
      <c r="M258">
        <f>2*$Y$1*VLOOKUP(E257,Gearing!$B$3:$D$7,3)+B256</f>
        <v>4197.7889500030496</v>
      </c>
      <c r="N258">
        <f>2*B257-B256+Misc!$B$6*$Y$1^2</f>
        <v>4191.2500295406735</v>
      </c>
      <c r="O258">
        <f t="shared" si="51"/>
        <v>0</v>
      </c>
      <c r="P258">
        <f t="shared" si="52"/>
        <v>0</v>
      </c>
      <c r="Q258">
        <f t="shared" si="53"/>
        <v>0</v>
      </c>
      <c r="R258">
        <f t="shared" si="54"/>
        <v>1</v>
      </c>
      <c r="S258">
        <f t="shared" si="55"/>
        <v>0</v>
      </c>
      <c r="T258">
        <f>C258/Misc!$B$2*60/2/PI()</f>
        <v>3385.7192472428906</v>
      </c>
      <c r="U258">
        <f>C258/Misc!$B$2*60/2/PI()*VLOOKUP(E258,Gearing!$B$2:$G$7,6,FALSE)</f>
        <v>7292.2697825164878</v>
      </c>
      <c r="V258">
        <f ca="1">FORECAST(U258,OFFSET(Engine!$E$3:$E$26,MATCH(U258,Engine!$A$3:$A$26,1)-1,0,2),OFFSET(Engine!$A$3:$A$26,MATCH(U258,Engine!$A$3:$A$26,1)-1,0,2))</f>
        <v>589.12054821135166</v>
      </c>
    </row>
    <row r="259" spans="1:22" x14ac:dyDescent="0.25">
      <c r="A259">
        <f t="shared" si="47"/>
        <v>64</v>
      </c>
      <c r="B259">
        <f t="shared" si="58"/>
        <v>4217.7291577514798</v>
      </c>
      <c r="C259">
        <f t="shared" si="56"/>
        <v>106.44737904882459</v>
      </c>
      <c r="D259">
        <f t="shared" si="57"/>
        <v>0.32584171260532457</v>
      </c>
      <c r="E259">
        <f>MIN(VLOOKUP(C258+0.01,Gearing!$A$2:$G$7,2,TRUE)+1,5)</f>
        <v>4</v>
      </c>
      <c r="F259">
        <f>Misc!$B$4*Misc!$B$5/Misc!$B$2*VLOOKUP(E259,Gearing!$B$2:$G$7,6,FALSE)</f>
        <v>3877.5433905676741</v>
      </c>
      <c r="G259">
        <f t="shared" ref="G259:G322" si="60">CONVERT(B259,$B$1,$G$1)</f>
        <v>2.6207753952862034</v>
      </c>
      <c r="H259">
        <f t="shared" ref="H259:H322" si="61">CONVERT(C259,$C$1,$H$1)</f>
        <v>238.11600538838715</v>
      </c>
      <c r="I259">
        <f t="shared" si="48"/>
        <v>0.29700000000000004</v>
      </c>
      <c r="J259">
        <f t="shared" si="49"/>
        <v>3798.4702676475808</v>
      </c>
      <c r="K259">
        <f t="shared" si="50"/>
        <v>-21472353.325640418</v>
      </c>
      <c r="L259">
        <f t="shared" si="59"/>
        <v>4217.7291577514798</v>
      </c>
      <c r="M259">
        <f>2*$Y$1*VLOOKUP(E258,Gearing!$B$3:$D$7,3)+B257</f>
        <v>4224.3492628635222</v>
      </c>
      <c r="N259">
        <f>2*B258-B257+Misc!$B$6*$Y$1^2</f>
        <v>4217.8518994053848</v>
      </c>
      <c r="O259">
        <f t="shared" si="51"/>
        <v>0</v>
      </c>
      <c r="P259">
        <f t="shared" si="52"/>
        <v>0</v>
      </c>
      <c r="Q259">
        <f t="shared" si="53"/>
        <v>0</v>
      </c>
      <c r="R259">
        <f t="shared" si="54"/>
        <v>1</v>
      </c>
      <c r="S259">
        <f t="shared" si="55"/>
        <v>0</v>
      </c>
      <c r="T259">
        <f>C259/Misc!$B$2*60/2/PI()</f>
        <v>3388.3253109594184</v>
      </c>
      <c r="U259">
        <f>C259/Misc!$B$2*60/2/PI()*VLOOKUP(E259,Gearing!$B$2:$G$7,6,FALSE)</f>
        <v>7297.8828054234591</v>
      </c>
      <c r="V259">
        <f ca="1">FORECAST(U259,OFFSET(Engine!$E$3:$E$26,MATCH(U259,Engine!$A$3:$A$26,1)-1,0,2),OFFSET(Engine!$A$3:$A$26,MATCH(U259,Engine!$A$3:$A$26,1)-1,0,2))</f>
        <v>588.82629838836078</v>
      </c>
    </row>
    <row r="260" spans="1:22" x14ac:dyDescent="0.25">
      <c r="A260">
        <f t="shared" ref="A260:A323" si="62">A259+$Y$1</f>
        <v>64.25</v>
      </c>
      <c r="B260">
        <f t="shared" si="58"/>
        <v>4244.3511850672048</v>
      </c>
      <c r="C260">
        <f t="shared" si="56"/>
        <v>106.5284318039412</v>
      </c>
      <c r="D260">
        <f t="shared" si="57"/>
        <v>0.32258032832760364</v>
      </c>
      <c r="E260">
        <f>MIN(VLOOKUP(C259+0.01,Gearing!$A$2:$G$7,2,TRUE)+1,5)</f>
        <v>4</v>
      </c>
      <c r="F260">
        <f>Misc!$B$4*Misc!$B$5/Misc!$B$2*VLOOKUP(E260,Gearing!$B$2:$G$7,6,FALSE)</f>
        <v>3877.5433905676741</v>
      </c>
      <c r="G260">
        <f t="shared" si="60"/>
        <v>2.6373175561391502</v>
      </c>
      <c r="H260">
        <f t="shared" si="61"/>
        <v>238.29731523787851</v>
      </c>
      <c r="I260">
        <f t="shared" ref="I260:I323" si="63">$Y$3</f>
        <v>0.29700000000000004</v>
      </c>
      <c r="J260">
        <f t="shared" ref="J260:J323" si="64">(4*$Y$2-2*$Y$3*B259)</f>
        <v>3782.6688802956205</v>
      </c>
      <c r="K260">
        <f t="shared" ref="K260:K323" si="65">4*$Y$2*(B259-2*B260)+$Y$3*B259*B259-4*F260*$Y$1*$Y$1</f>
        <v>-21573444.888611842</v>
      </c>
      <c r="L260">
        <f t="shared" si="59"/>
        <v>4244.3511850672048</v>
      </c>
      <c r="M260">
        <f>2*$Y$1*VLOOKUP(E259,Gearing!$B$3:$D$7,3)+B258</f>
        <v>4250.9303542261141</v>
      </c>
      <c r="N260">
        <f>2*B259-B258+Misc!$B$6*$Y$1^2</f>
        <v>4244.4741324601673</v>
      </c>
      <c r="O260">
        <f t="shared" ref="O260:O323" si="66">IF(AND(E260=1,G260&lt;=5),1,0)</f>
        <v>0</v>
      </c>
      <c r="P260">
        <f t="shared" ref="P260:P323" si="67">IF(AND(E260=2,G260&lt;=5),1,0)</f>
        <v>0</v>
      </c>
      <c r="Q260">
        <f t="shared" ref="Q260:Q323" si="68">IF(AND(E260=3,G260&lt;=5),1,0)</f>
        <v>0</v>
      </c>
      <c r="R260">
        <f t="shared" ref="R260:R323" si="69">IF(AND(E260=4,G260&lt;=5),1,0)</f>
        <v>1</v>
      </c>
      <c r="S260">
        <f t="shared" ref="S260:S323" si="70">IF(AND(E260=5,G260&lt;=5),1,0)</f>
        <v>0</v>
      </c>
      <c r="T260">
        <f>C260/Misc!$B$2*60/2/PI()</f>
        <v>3390.9053002850233</v>
      </c>
      <c r="U260">
        <f>C260/Misc!$B$2*60/2/PI()*VLOOKUP(E260,Gearing!$B$2:$G$7,6,FALSE)</f>
        <v>7303.4396684780804</v>
      </c>
      <c r="V260">
        <f ca="1">FORECAST(U260,OFFSET(Engine!$E$3:$E$26,MATCH(U260,Engine!$A$3:$A$26,1)-1,0,2),OFFSET(Engine!$A$3:$A$26,MATCH(U260,Engine!$A$3:$A$26,1)-1,0,2))</f>
        <v>588.49076434133372</v>
      </c>
    </row>
    <row r="261" spans="1:22" x14ac:dyDescent="0.25">
      <c r="A261">
        <f t="shared" si="62"/>
        <v>64.5</v>
      </c>
      <c r="B261">
        <f t="shared" si="58"/>
        <v>4270.9933736534504</v>
      </c>
      <c r="C261">
        <f t="shared" ref="C261:C324" si="71">(B262-B260)/2/$Y$1</f>
        <v>106.60867298931225</v>
      </c>
      <c r="D261">
        <f t="shared" ref="D261:D324" si="72">(B262-2*B261+B260)/$Y$1^2</f>
        <v>0.31934915464080404</v>
      </c>
      <c r="E261">
        <f>MIN(VLOOKUP(C260+0.01,Gearing!$A$2:$G$7,2,TRUE)+1,5)</f>
        <v>4</v>
      </c>
      <c r="F261">
        <f>Misc!$B$4*Misc!$B$5/Misc!$B$2*VLOOKUP(E261,Gearing!$B$2:$G$7,6,FALSE)</f>
        <v>3877.5433905676741</v>
      </c>
      <c r="G261">
        <f t="shared" si="60"/>
        <v>2.6538722446247975</v>
      </c>
      <c r="H261">
        <f t="shared" si="61"/>
        <v>238.47680965755248</v>
      </c>
      <c r="I261">
        <f t="shared" si="63"/>
        <v>0.29700000000000004</v>
      </c>
      <c r="J261">
        <f t="shared" si="64"/>
        <v>3766.8553960700801</v>
      </c>
      <c r="K261">
        <f t="shared" si="65"/>
        <v>-21674190.257502981</v>
      </c>
      <c r="L261">
        <f t="shared" si="59"/>
        <v>4270.9933736534504</v>
      </c>
      <c r="M261">
        <f>2*$Y$1*VLOOKUP(E260,Gearing!$B$3:$D$7,3)+B259</f>
        <v>4277.5320164348013</v>
      </c>
      <c r="N261">
        <f>2*B260-B259+Misc!$B$6*$Y$1^2</f>
        <v>4271.1165248829302</v>
      </c>
      <c r="O261">
        <f t="shared" si="66"/>
        <v>0</v>
      </c>
      <c r="P261">
        <f t="shared" si="67"/>
        <v>0</v>
      </c>
      <c r="Q261">
        <f t="shared" si="68"/>
        <v>0</v>
      </c>
      <c r="R261">
        <f t="shared" si="69"/>
        <v>1</v>
      </c>
      <c r="S261">
        <f t="shared" si="70"/>
        <v>0</v>
      </c>
      <c r="T261">
        <f>C261/Misc!$B$2*60/2/PI()</f>
        <v>3393.4594565432949</v>
      </c>
      <c r="U261">
        <f>C261/Misc!$B$2*60/2/PI()*VLOOKUP(E261,Gearing!$B$2:$G$7,6,FALSE)</f>
        <v>7308.9408914507731</v>
      </c>
      <c r="V261">
        <f ca="1">FORECAST(U261,OFFSET(Engine!$E$3:$E$26,MATCH(U261,Engine!$A$3:$A$26,1)-1,0,2),OFFSET(Engine!$A$3:$A$26,MATCH(U261,Engine!$A$3:$A$26,1)-1,0,2))</f>
        <v>588.13163901992857</v>
      </c>
    </row>
    <row r="262" spans="1:22" x14ac:dyDescent="0.25">
      <c r="A262">
        <f t="shared" si="62"/>
        <v>64.75</v>
      </c>
      <c r="B262">
        <f t="shared" ref="B262:B325" si="73">MIN(L262:N262)</f>
        <v>4297.655521561861</v>
      </c>
      <c r="C262">
        <f t="shared" si="71"/>
        <v>106.68811012889091</v>
      </c>
      <c r="D262">
        <f t="shared" si="72"/>
        <v>0.31614796198846307</v>
      </c>
      <c r="E262">
        <f>MIN(VLOOKUP(C261+0.01,Gearing!$A$2:$G$7,2,TRUE)+1,5)</f>
        <v>4</v>
      </c>
      <c r="F262">
        <f>Misc!$B$4*Misc!$B$5/Misc!$B$2*VLOOKUP(E262,Gearing!$B$2:$G$7,6,FALSE)</f>
        <v>3877.5433905676741</v>
      </c>
      <c r="G262">
        <f t="shared" si="60"/>
        <v>2.6704393352582549</v>
      </c>
      <c r="H262">
        <f t="shared" si="61"/>
        <v>238.65450547801296</v>
      </c>
      <c r="I262">
        <f t="shared" si="63"/>
        <v>0.29700000000000004</v>
      </c>
      <c r="J262">
        <f t="shared" si="64"/>
        <v>3751.0299360498502</v>
      </c>
      <c r="K262">
        <f t="shared" si="65"/>
        <v>-21774587.725332581</v>
      </c>
      <c r="L262">
        <f t="shared" ref="L262:L325" si="74">(-J261+SQRT(J261^2-4*I261*K261))/2/I261</f>
        <v>4297.655521561861</v>
      </c>
      <c r="M262">
        <f>2*$Y$1*VLOOKUP(E261,Gearing!$B$3:$D$7,3)+B260</f>
        <v>4304.1540437505264</v>
      </c>
      <c r="N262">
        <f>2*B261-B260+Misc!$B$6*$Y$1^2</f>
        <v>4297.7788747396962</v>
      </c>
      <c r="O262">
        <f t="shared" si="66"/>
        <v>0</v>
      </c>
      <c r="P262">
        <f t="shared" si="67"/>
        <v>0</v>
      </c>
      <c r="Q262">
        <f t="shared" si="68"/>
        <v>0</v>
      </c>
      <c r="R262">
        <f t="shared" si="69"/>
        <v>1</v>
      </c>
      <c r="S262">
        <f t="shared" si="70"/>
        <v>0</v>
      </c>
      <c r="T262">
        <f>C262/Misc!$B$2*60/2/PI()</f>
        <v>3395.9880192290998</v>
      </c>
      <c r="U262">
        <f>C262/Misc!$B$2*60/2/PI()*VLOOKUP(E262,Gearing!$B$2:$G$7,6,FALSE)</f>
        <v>7314.386990173196</v>
      </c>
      <c r="V262">
        <f ca="1">FORECAST(U262,OFFSET(Engine!$E$3:$E$26,MATCH(U262,Engine!$A$3:$A$26,1)-1,0,2),OFFSET(Engine!$A$3:$A$26,MATCH(U262,Engine!$A$3:$A$26,1)-1,0,2))</f>
        <v>587.77611226455008</v>
      </c>
    </row>
    <row r="263" spans="1:22" x14ac:dyDescent="0.25">
      <c r="A263">
        <f t="shared" si="62"/>
        <v>65</v>
      </c>
      <c r="B263">
        <f t="shared" si="73"/>
        <v>4324.3374287178958</v>
      </c>
      <c r="C263">
        <f t="shared" si="71"/>
        <v>106.766750689334</v>
      </c>
      <c r="D263">
        <f t="shared" si="72"/>
        <v>0.31297652155626565</v>
      </c>
      <c r="E263">
        <f>MIN(VLOOKUP(C262+0.01,Gearing!$A$2:$G$7,2,TRUE)+1,5)</f>
        <v>4</v>
      </c>
      <c r="F263">
        <f>Misc!$B$4*Misc!$B$5/Misc!$B$2*VLOOKUP(E263,Gearing!$B$2:$G$7,6,FALSE)</f>
        <v>3877.5433905676741</v>
      </c>
      <c r="G263">
        <f t="shared" si="60"/>
        <v>2.6870187037189663</v>
      </c>
      <c r="H263">
        <f t="shared" si="61"/>
        <v>238.83041940169562</v>
      </c>
      <c r="I263">
        <f t="shared" si="63"/>
        <v>0.29700000000000004</v>
      </c>
      <c r="J263">
        <f t="shared" si="64"/>
        <v>3735.1926201922543</v>
      </c>
      <c r="K263">
        <f t="shared" si="65"/>
        <v>-21874635.604165606</v>
      </c>
      <c r="L263">
        <f t="shared" si="74"/>
        <v>4324.3374287178958</v>
      </c>
      <c r="M263">
        <f>2*$Y$1*VLOOKUP(E262,Gearing!$B$3:$D$7,3)+B261</f>
        <v>4330.7962323367719</v>
      </c>
      <c r="N263">
        <f>2*B262-B261+Misc!$B$6*$Y$1^2</f>
        <v>4324.4609819702719</v>
      </c>
      <c r="O263">
        <f t="shared" si="66"/>
        <v>0</v>
      </c>
      <c r="P263">
        <f t="shared" si="67"/>
        <v>0</v>
      </c>
      <c r="Q263">
        <f t="shared" si="68"/>
        <v>0</v>
      </c>
      <c r="R263">
        <f t="shared" si="69"/>
        <v>1</v>
      </c>
      <c r="S263">
        <f t="shared" si="70"/>
        <v>0</v>
      </c>
      <c r="T263">
        <f>C263/Misc!$B$2*60/2/PI()</f>
        <v>3398.4912260135061</v>
      </c>
      <c r="U263">
        <f>C263/Misc!$B$2*60/2/PI()*VLOOKUP(E263,Gearing!$B$2:$G$7,6,FALSE)</f>
        <v>7319.778476548855</v>
      </c>
      <c r="V263">
        <f ca="1">FORECAST(U263,OFFSET(Engine!$E$3:$E$26,MATCH(U263,Engine!$A$3:$A$26,1)-1,0,2),OFFSET(Engine!$A$3:$A$26,MATCH(U263,Engine!$A$3:$A$26,1)-1,0,2))</f>
        <v>587.42415065762702</v>
      </c>
    </row>
    <row r="264" spans="1:22" x14ac:dyDescent="0.25">
      <c r="A264">
        <f t="shared" si="62"/>
        <v>65.25</v>
      </c>
      <c r="B264">
        <f t="shared" si="73"/>
        <v>4351.038896906528</v>
      </c>
      <c r="C264">
        <f t="shared" si="71"/>
        <v>106.8446020801839</v>
      </c>
      <c r="D264">
        <f t="shared" si="72"/>
        <v>0.3098346052429406</v>
      </c>
      <c r="E264">
        <f>MIN(VLOOKUP(C263+0.01,Gearing!$A$2:$G$7,2,TRUE)+1,5)</f>
        <v>4</v>
      </c>
      <c r="F264">
        <f>Misc!$B$4*Misc!$B$5/Misc!$B$2*VLOOKUP(E264,Gearing!$B$2:$G$7,6,FALSE)</f>
        <v>3877.5433905676741</v>
      </c>
      <c r="G264">
        <f t="shared" si="60"/>
        <v>2.7036102268418238</v>
      </c>
      <c r="H264">
        <f t="shared" si="61"/>
        <v>239.00456800327467</v>
      </c>
      <c r="I264">
        <f t="shared" si="63"/>
        <v>0.29700000000000004</v>
      </c>
      <c r="J264">
        <f t="shared" si="64"/>
        <v>3719.3435673415697</v>
      </c>
      <c r="K264">
        <f t="shared" si="65"/>
        <v>-21974332.224935088</v>
      </c>
      <c r="L264">
        <f t="shared" si="74"/>
        <v>4351.038896906528</v>
      </c>
      <c r="M264">
        <f>2*$Y$1*VLOOKUP(E263,Gearing!$B$3:$D$7,3)+B262</f>
        <v>4357.4583802451825</v>
      </c>
      <c r="N264">
        <f>2*B263-B262+Misc!$B$6*$Y$1^2</f>
        <v>4351.162648373931</v>
      </c>
      <c r="O264">
        <f t="shared" si="66"/>
        <v>0</v>
      </c>
      <c r="P264">
        <f t="shared" si="67"/>
        <v>0</v>
      </c>
      <c r="Q264">
        <f t="shared" si="68"/>
        <v>0</v>
      </c>
      <c r="R264">
        <f t="shared" si="69"/>
        <v>1</v>
      </c>
      <c r="S264">
        <f t="shared" si="70"/>
        <v>0</v>
      </c>
      <c r="T264">
        <f>C264/Misc!$B$2*60/2/PI()</f>
        <v>3400.9693127495748</v>
      </c>
      <c r="U264">
        <f>C264/Misc!$B$2*60/2/PI()*VLOOKUP(E264,Gearing!$B$2:$G$7,6,FALSE)</f>
        <v>7325.115858565573</v>
      </c>
      <c r="V264">
        <f ca="1">FORECAST(U264,OFFSET(Engine!$E$3:$E$26,MATCH(U264,Engine!$A$3:$A$26,1)-1,0,2),OFFSET(Engine!$A$3:$A$26,MATCH(U264,Engine!$A$3:$A$26,1)-1,0,2))</f>
        <v>587.07572103720781</v>
      </c>
    </row>
    <row r="265" spans="1:22" x14ac:dyDescent="0.25">
      <c r="A265">
        <f t="shared" si="62"/>
        <v>65.5</v>
      </c>
      <c r="B265">
        <f t="shared" si="73"/>
        <v>4377.7597297579878</v>
      </c>
      <c r="C265">
        <f t="shared" si="71"/>
        <v>106.92167165404135</v>
      </c>
      <c r="D265">
        <f t="shared" si="72"/>
        <v>0.3067219856166048</v>
      </c>
      <c r="E265">
        <f>MIN(VLOOKUP(C264+0.01,Gearing!$A$2:$G$7,2,TRUE)+1,5)</f>
        <v>4</v>
      </c>
      <c r="F265">
        <f>Misc!$B$4*Misc!$B$5/Misc!$B$2*VLOOKUP(E265,Gearing!$B$2:$G$7,6,FALSE)</f>
        <v>3877.5433905676741</v>
      </c>
      <c r="G265">
        <f t="shared" si="60"/>
        <v>2.7202137826083095</v>
      </c>
      <c r="H265">
        <f t="shared" si="61"/>
        <v>239.17696773004954</v>
      </c>
      <c r="I265">
        <f t="shared" si="63"/>
        <v>0.29700000000000004</v>
      </c>
      <c r="J265">
        <f t="shared" si="64"/>
        <v>3703.4828952375219</v>
      </c>
      <c r="K265">
        <f t="shared" si="65"/>
        <v>-22073675.937264957</v>
      </c>
      <c r="L265">
        <f t="shared" si="74"/>
        <v>4377.7597297579878</v>
      </c>
      <c r="M265">
        <f>2*$Y$1*VLOOKUP(E264,Gearing!$B$3:$D$7,3)+B263</f>
        <v>4384.1402874012174</v>
      </c>
      <c r="N265">
        <f>2*B264-B263+Misc!$B$6*$Y$1^2</f>
        <v>4377.8836775951604</v>
      </c>
      <c r="O265">
        <f t="shared" si="66"/>
        <v>0</v>
      </c>
      <c r="P265">
        <f t="shared" si="67"/>
        <v>0</v>
      </c>
      <c r="Q265">
        <f t="shared" si="68"/>
        <v>0</v>
      </c>
      <c r="R265">
        <f t="shared" si="69"/>
        <v>1</v>
      </c>
      <c r="S265">
        <f t="shared" si="70"/>
        <v>0</v>
      </c>
      <c r="T265">
        <f>C265/Misc!$B$2*60/2/PI()</f>
        <v>3403.422513477854</v>
      </c>
      <c r="U265">
        <f>C265/Misc!$B$2*60/2/PI()*VLOOKUP(E265,Gearing!$B$2:$G$7,6,FALSE)</f>
        <v>7330.3996403073243</v>
      </c>
      <c r="V265">
        <f ca="1">FORECAST(U265,OFFSET(Engine!$E$3:$E$26,MATCH(U265,Engine!$A$3:$A$26,1)-1,0,2),OFFSET(Engine!$A$3:$A$26,MATCH(U265,Engine!$A$3:$A$26,1)-1,0,2))</f>
        <v>586.73079049618809</v>
      </c>
    </row>
    <row r="266" spans="1:22" x14ac:dyDescent="0.25">
      <c r="A266">
        <f t="shared" si="62"/>
        <v>65.75</v>
      </c>
      <c r="B266">
        <f t="shared" si="73"/>
        <v>4404.4997327335486</v>
      </c>
      <c r="C266">
        <f t="shared" si="71"/>
        <v>106.99796670674368</v>
      </c>
      <c r="D266">
        <f t="shared" si="72"/>
        <v>0.30363843600207474</v>
      </c>
      <c r="E266">
        <f>MIN(VLOOKUP(C265+0.01,Gearing!$A$2:$G$7,2,TRUE)+1,5)</f>
        <v>4</v>
      </c>
      <c r="F266">
        <f>Misc!$B$4*Misc!$B$5/Misc!$B$2*VLOOKUP(E266,Gearing!$B$2:$G$7,6,FALSE)</f>
        <v>3877.5433905676741</v>
      </c>
      <c r="G266">
        <f t="shared" si="60"/>
        <v>2.7368292501376636</v>
      </c>
      <c r="H266">
        <f t="shared" si="61"/>
        <v>239.3476349023436</v>
      </c>
      <c r="I266">
        <f t="shared" si="63"/>
        <v>0.29700000000000004</v>
      </c>
      <c r="J266">
        <f t="shared" si="64"/>
        <v>3687.6107205237549</v>
      </c>
      <c r="K266">
        <f t="shared" si="65"/>
        <v>-22172665.109293774</v>
      </c>
      <c r="L266">
        <f t="shared" si="74"/>
        <v>4404.4997327335486</v>
      </c>
      <c r="M266">
        <f>2*$Y$1*VLOOKUP(E265,Gearing!$B$3:$D$7,3)+B264</f>
        <v>4410.8417555898495</v>
      </c>
      <c r="N266">
        <f>2*B265-B264+Misc!$B$6*$Y$1^2</f>
        <v>4404.6238751094479</v>
      </c>
      <c r="O266">
        <f t="shared" si="66"/>
        <v>0</v>
      </c>
      <c r="P266">
        <f t="shared" si="67"/>
        <v>0</v>
      </c>
      <c r="Q266">
        <f t="shared" si="68"/>
        <v>0</v>
      </c>
      <c r="R266">
        <f t="shared" si="69"/>
        <v>1</v>
      </c>
      <c r="S266">
        <f t="shared" si="70"/>
        <v>0</v>
      </c>
      <c r="T266">
        <f>C266/Misc!$B$2*60/2/PI()</f>
        <v>3405.8510604320613</v>
      </c>
      <c r="U266">
        <f>C266/Misc!$B$2*60/2/PI()*VLOOKUP(E266,Gearing!$B$2:$G$7,6,FALSE)</f>
        <v>7335.6303219664751</v>
      </c>
      <c r="V266">
        <f ca="1">FORECAST(U266,OFFSET(Engine!$E$3:$E$26,MATCH(U266,Engine!$A$3:$A$26,1)-1,0,2),OFFSET(Engine!$A$3:$A$26,MATCH(U266,Engine!$A$3:$A$26,1)-1,0,2))</f>
        <v>586.38932638151107</v>
      </c>
    </row>
    <row r="267" spans="1:22" x14ac:dyDescent="0.25">
      <c r="A267">
        <f t="shared" si="62"/>
        <v>66</v>
      </c>
      <c r="B267">
        <f t="shared" si="73"/>
        <v>4431.2587131113596</v>
      </c>
      <c r="C267">
        <f t="shared" si="71"/>
        <v>107.07349447755769</v>
      </c>
      <c r="D267">
        <f t="shared" si="72"/>
        <v>0.30058373050997034</v>
      </c>
      <c r="E267">
        <f>MIN(VLOOKUP(C266+0.01,Gearing!$A$2:$G$7,2,TRUE)+1,5)</f>
        <v>4</v>
      </c>
      <c r="F267">
        <f>Misc!$B$4*Misc!$B$5/Misc!$B$2*VLOOKUP(E267,Gearing!$B$2:$G$7,6,FALSE)</f>
        <v>3877.5433905676741</v>
      </c>
      <c r="G267">
        <f t="shared" si="60"/>
        <v>2.7534565096780796</v>
      </c>
      <c r="H267">
        <f t="shared" si="61"/>
        <v>239.51658571393543</v>
      </c>
      <c r="I267">
        <f t="shared" si="63"/>
        <v>0.29700000000000004</v>
      </c>
      <c r="J267">
        <f t="shared" si="64"/>
        <v>3671.7271587562718</v>
      </c>
      <c r="K267">
        <f t="shared" si="65"/>
        <v>-22271298.127499528</v>
      </c>
      <c r="L267">
        <f t="shared" si="74"/>
        <v>4431.2587131113596</v>
      </c>
      <c r="M267">
        <f>2*$Y$1*VLOOKUP(E266,Gearing!$B$3:$D$7,3)+B265</f>
        <v>4437.5625884413093</v>
      </c>
      <c r="N267">
        <f>2*B266-B265+Misc!$B$6*$Y$1^2</f>
        <v>4431.3830482091098</v>
      </c>
      <c r="O267">
        <f t="shared" si="66"/>
        <v>0</v>
      </c>
      <c r="P267">
        <f t="shared" si="67"/>
        <v>0</v>
      </c>
      <c r="Q267">
        <f t="shared" si="68"/>
        <v>0</v>
      </c>
      <c r="R267">
        <f t="shared" si="69"/>
        <v>1</v>
      </c>
      <c r="S267">
        <f t="shared" si="70"/>
        <v>0</v>
      </c>
      <c r="T267">
        <f>C267/Misc!$B$2*60/2/PI()</f>
        <v>3408.2551840452129</v>
      </c>
      <c r="U267">
        <f>C267/Misc!$B$2*60/2/PI()*VLOOKUP(E267,Gearing!$B$2:$G$7,6,FALSE)</f>
        <v>7340.8083998569846</v>
      </c>
      <c r="V267">
        <f ca="1">FORECAST(U267,OFFSET(Engine!$E$3:$E$26,MATCH(U267,Engine!$A$3:$A$26,1)-1,0,2),OFFSET(Engine!$A$3:$A$26,MATCH(U267,Engine!$A$3:$A$26,1)-1,0,2))</f>
        <v>586.05129629330679</v>
      </c>
    </row>
    <row r="268" spans="1:22" x14ac:dyDescent="0.25">
      <c r="A268">
        <f t="shared" si="62"/>
        <v>66.25</v>
      </c>
      <c r="B268">
        <f t="shared" si="73"/>
        <v>4458.0364799723275</v>
      </c>
      <c r="C268">
        <f t="shared" si="71"/>
        <v>107.14826214936875</v>
      </c>
      <c r="D268">
        <f t="shared" si="72"/>
        <v>0.29755764397850726</v>
      </c>
      <c r="E268">
        <f>MIN(VLOOKUP(C267+0.01,Gearing!$A$2:$G$7,2,TRUE)+1,5)</f>
        <v>4</v>
      </c>
      <c r="F268">
        <f>Misc!$B$4*Misc!$B$5/Misc!$B$2*VLOOKUP(E268,Gearing!$B$2:$G$7,6,FALSE)</f>
        <v>3877.5433905676741</v>
      </c>
      <c r="G268">
        <f t="shared" si="60"/>
        <v>2.7700954425979325</v>
      </c>
      <c r="H268">
        <f t="shared" si="61"/>
        <v>239.68383623248198</v>
      </c>
      <c r="I268">
        <f t="shared" si="63"/>
        <v>0.29700000000000004</v>
      </c>
      <c r="J268">
        <f t="shared" si="64"/>
        <v>3655.8323244118519</v>
      </c>
      <c r="K268">
        <f t="shared" si="65"/>
        <v>-22369573.396525376</v>
      </c>
      <c r="L268">
        <f t="shared" si="74"/>
        <v>4458.0364799723275</v>
      </c>
      <c r="M268">
        <f>2*$Y$1*VLOOKUP(E267,Gearing!$B$3:$D$7,3)+B266</f>
        <v>4464.3025914168702</v>
      </c>
      <c r="N268">
        <f>2*B267-B266+Misc!$B$6*$Y$1^2</f>
        <v>4458.1610059891709</v>
      </c>
      <c r="O268">
        <f t="shared" si="66"/>
        <v>0</v>
      </c>
      <c r="P268">
        <f t="shared" si="67"/>
        <v>0</v>
      </c>
      <c r="Q268">
        <f t="shared" si="68"/>
        <v>0</v>
      </c>
      <c r="R268">
        <f t="shared" si="69"/>
        <v>1</v>
      </c>
      <c r="S268">
        <f t="shared" si="70"/>
        <v>0</v>
      </c>
      <c r="T268">
        <f>C268/Misc!$B$2*60/2/PI()</f>
        <v>3410.6351129556538</v>
      </c>
      <c r="U268">
        <f>C268/Misc!$B$2*60/2/PI()*VLOOKUP(E268,Gearing!$B$2:$G$7,6,FALSE)</f>
        <v>7345.9343664273902</v>
      </c>
      <c r="V268">
        <f ca="1">FORECAST(U268,OFFSET(Engine!$E$3:$E$26,MATCH(U268,Engine!$A$3:$A$26,1)-1,0,2),OFFSET(Engine!$A$3:$A$26,MATCH(U268,Engine!$A$3:$A$26,1)-1,0,2))</f>
        <v>585.7166680840437</v>
      </c>
    </row>
    <row r="269" spans="1:22" x14ac:dyDescent="0.25">
      <c r="A269">
        <f t="shared" si="62"/>
        <v>66.5</v>
      </c>
      <c r="B269">
        <f t="shared" si="73"/>
        <v>4484.832844186044</v>
      </c>
      <c r="C269">
        <f t="shared" si="71"/>
        <v>107.22227684888094</v>
      </c>
      <c r="D269">
        <f t="shared" si="72"/>
        <v>0.29455995211901609</v>
      </c>
      <c r="E269">
        <f>MIN(VLOOKUP(C268+0.01,Gearing!$A$2:$G$7,2,TRUE)+1,5)</f>
        <v>4</v>
      </c>
      <c r="F269">
        <f>Misc!$B$4*Misc!$B$5/Misc!$B$2*VLOOKUP(E269,Gearing!$B$2:$G$7,6,FALSE)</f>
        <v>3877.5433905676741</v>
      </c>
      <c r="G269">
        <f t="shared" si="60"/>
        <v>2.7867459313770353</v>
      </c>
      <c r="H269">
        <f t="shared" si="61"/>
        <v>239.84940239996632</v>
      </c>
      <c r="I269">
        <f t="shared" si="63"/>
        <v>0.29700000000000004</v>
      </c>
      <c r="J269">
        <f t="shared" si="64"/>
        <v>3639.9263308964373</v>
      </c>
      <c r="K269">
        <f t="shared" si="65"/>
        <v>-22467489.339006413</v>
      </c>
      <c r="L269">
        <f t="shared" si="74"/>
        <v>4484.832844186044</v>
      </c>
      <c r="M269">
        <f>2*$Y$1*VLOOKUP(E268,Gearing!$B$3:$D$7,3)+B267</f>
        <v>4491.0615717946812</v>
      </c>
      <c r="N269">
        <f>2*B268-B267+Misc!$B$6*$Y$1^2</f>
        <v>4484.9575593332956</v>
      </c>
      <c r="O269">
        <f t="shared" si="66"/>
        <v>0</v>
      </c>
      <c r="P269">
        <f t="shared" si="67"/>
        <v>0</v>
      </c>
      <c r="Q269">
        <f t="shared" si="68"/>
        <v>0</v>
      </c>
      <c r="R269">
        <f t="shared" si="69"/>
        <v>1</v>
      </c>
      <c r="S269">
        <f t="shared" si="70"/>
        <v>0</v>
      </c>
      <c r="T269">
        <f>C269/Misc!$B$2*60/2/PI()</f>
        <v>3412.9910740134187</v>
      </c>
      <c r="U269">
        <f>C269/Misc!$B$2*60/2/PI()*VLOOKUP(E269,Gearing!$B$2:$G$7,6,FALSE)</f>
        <v>7351.0087102745101</v>
      </c>
      <c r="V269">
        <f ca="1">FORECAST(U269,OFFSET(Engine!$E$3:$E$26,MATCH(U269,Engine!$A$3:$A$26,1)-1,0,2),OFFSET(Engine!$A$3:$A$26,MATCH(U269,Engine!$A$3:$A$26,1)-1,0,2))</f>
        <v>585.38540985763416</v>
      </c>
    </row>
    <row r="270" spans="1:22" x14ac:dyDescent="0.25">
      <c r="A270">
        <f t="shared" si="62"/>
        <v>66.75</v>
      </c>
      <c r="B270">
        <f t="shared" si="73"/>
        <v>4511.6476183967679</v>
      </c>
      <c r="C270">
        <f t="shared" si="71"/>
        <v>107.29554564682621</v>
      </c>
      <c r="D270">
        <f t="shared" si="72"/>
        <v>0.29159043144318275</v>
      </c>
      <c r="E270">
        <f>MIN(VLOOKUP(C269+0.01,Gearing!$A$2:$G$7,2,TRUE)+1,5)</f>
        <v>4</v>
      </c>
      <c r="F270">
        <f>Misc!$B$4*Misc!$B$5/Misc!$B$2*VLOOKUP(E270,Gearing!$B$2:$G$7,6,FALSE)</f>
        <v>3877.5433905676741</v>
      </c>
      <c r="G270">
        <f t="shared" si="60"/>
        <v>2.8034078595979279</v>
      </c>
      <c r="H270">
        <f t="shared" si="61"/>
        <v>240.01330003316531</v>
      </c>
      <c r="I270">
        <f t="shared" si="63"/>
        <v>0.29700000000000004</v>
      </c>
      <c r="J270">
        <f t="shared" si="64"/>
        <v>3624.0092905534893</v>
      </c>
      <c r="K270">
        <f t="shared" si="65"/>
        <v>-22565044.395397455</v>
      </c>
      <c r="L270">
        <f t="shared" si="74"/>
        <v>4511.6476183967679</v>
      </c>
      <c r="M270">
        <f>2*$Y$1*VLOOKUP(E269,Gearing!$B$3:$D$7,3)+B268</f>
        <v>4517.839338655649</v>
      </c>
      <c r="N270">
        <f>2*B269-B268+Misc!$B$6*$Y$1^2</f>
        <v>4511.7725208997608</v>
      </c>
      <c r="O270">
        <f t="shared" si="66"/>
        <v>0</v>
      </c>
      <c r="P270">
        <f t="shared" si="67"/>
        <v>0</v>
      </c>
      <c r="Q270">
        <f t="shared" si="68"/>
        <v>0</v>
      </c>
      <c r="R270">
        <f t="shared" si="69"/>
        <v>1</v>
      </c>
      <c r="S270">
        <f t="shared" si="70"/>
        <v>0</v>
      </c>
      <c r="T270">
        <f>C270/Misc!$B$2*60/2/PI()</f>
        <v>3415.3232922868974</v>
      </c>
      <c r="U270">
        <f>C270/Misc!$B$2*60/2/PI()*VLOOKUP(E270,Gearing!$B$2:$G$7,6,FALSE)</f>
        <v>7356.0319161578009</v>
      </c>
      <c r="V270">
        <f ca="1">FORECAST(U270,OFFSET(Engine!$E$3:$E$26,MATCH(U270,Engine!$A$3:$A$26,1)-1,0,2),OFFSET(Engine!$A$3:$A$26,MATCH(U270,Engine!$A$3:$A$26,1)-1,0,2))</f>
        <v>585.05748996849741</v>
      </c>
    </row>
    <row r="271" spans="1:22" x14ac:dyDescent="0.25">
      <c r="A271">
        <f t="shared" si="62"/>
        <v>67</v>
      </c>
      <c r="B271">
        <f t="shared" si="73"/>
        <v>4538.4806170094571</v>
      </c>
      <c r="C271">
        <f t="shared" si="71"/>
        <v>107.36807555816813</v>
      </c>
      <c r="D271">
        <f t="shared" si="72"/>
        <v>0.28864885929215234</v>
      </c>
      <c r="E271">
        <f>MIN(VLOOKUP(C270+0.01,Gearing!$A$2:$G$7,2,TRUE)+1,5)</f>
        <v>4</v>
      </c>
      <c r="F271">
        <f>Misc!$B$4*Misc!$B$5/Misc!$B$2*VLOOKUP(E271,Gearing!$B$2:$G$7,6,FALSE)</f>
        <v>3877.5433905676741</v>
      </c>
      <c r="G271">
        <f t="shared" si="60"/>
        <v>2.8200811119371973</v>
      </c>
      <c r="H271">
        <f t="shared" si="61"/>
        <v>240.17554482410551</v>
      </c>
      <c r="I271">
        <f t="shared" si="63"/>
        <v>0.29700000000000004</v>
      </c>
      <c r="J271">
        <f t="shared" si="64"/>
        <v>3608.0813146723194</v>
      </c>
      <c r="K271">
        <f t="shared" si="65"/>
        <v>-22662237.023801886</v>
      </c>
      <c r="L271">
        <f t="shared" si="74"/>
        <v>4538.4806170094571</v>
      </c>
      <c r="M271">
        <f>2*$Y$1*VLOOKUP(E270,Gearing!$B$3:$D$7,3)+B269</f>
        <v>4544.6357028693656</v>
      </c>
      <c r="N271">
        <f>2*B270-B269+Misc!$B$6*$Y$1^2</f>
        <v>4538.6057051074922</v>
      </c>
      <c r="O271">
        <f t="shared" si="66"/>
        <v>0</v>
      </c>
      <c r="P271">
        <f t="shared" si="67"/>
        <v>0</v>
      </c>
      <c r="Q271">
        <f t="shared" si="68"/>
        <v>0</v>
      </c>
      <c r="R271">
        <f t="shared" si="69"/>
        <v>1</v>
      </c>
      <c r="S271">
        <f t="shared" si="70"/>
        <v>0</v>
      </c>
      <c r="T271">
        <f>C271/Misc!$B$2*60/2/PI()</f>
        <v>3417.6319910693137</v>
      </c>
      <c r="U271">
        <f>C271/Misc!$B$2*60/2/PI()*VLOOKUP(E271,Gearing!$B$2:$G$7,6,FALSE)</f>
        <v>7361.0044650133086</v>
      </c>
      <c r="V271">
        <f ca="1">FORECAST(U271,OFFSET(Engine!$E$3:$E$26,MATCH(U271,Engine!$A$3:$A$26,1)-1,0,2),OFFSET(Engine!$A$3:$A$26,MATCH(U271,Engine!$A$3:$A$26,1)-1,0,2))</f>
        <v>584.73287702064886</v>
      </c>
    </row>
    <row r="272" spans="1:22" x14ac:dyDescent="0.25">
      <c r="A272">
        <f t="shared" si="62"/>
        <v>67.25</v>
      </c>
      <c r="B272">
        <f t="shared" si="73"/>
        <v>4565.331656175852</v>
      </c>
      <c r="C272">
        <f t="shared" si="71"/>
        <v>107.43987354231285</v>
      </c>
      <c r="D272">
        <f t="shared" si="72"/>
        <v>0.28573501386563294</v>
      </c>
      <c r="E272">
        <f>MIN(VLOOKUP(C271+0.01,Gearing!$A$2:$G$7,2,TRUE)+1,5)</f>
        <v>4</v>
      </c>
      <c r="F272">
        <f>Misc!$B$4*Misc!$B$5/Misc!$B$2*VLOOKUP(E272,Gearing!$B$2:$G$7,6,FALSE)</f>
        <v>3877.5433905676741</v>
      </c>
      <c r="G272">
        <f t="shared" si="60"/>
        <v>2.8367655741568316</v>
      </c>
      <c r="H272">
        <f t="shared" si="61"/>
        <v>240.33615234053519</v>
      </c>
      <c r="I272">
        <f t="shared" si="63"/>
        <v>0.29700000000000004</v>
      </c>
      <c r="J272">
        <f t="shared" si="64"/>
        <v>3592.142513496382</v>
      </c>
      <c r="K272">
        <f t="shared" si="65"/>
        <v>-22759065.699801438</v>
      </c>
      <c r="L272">
        <f t="shared" si="74"/>
        <v>4565.331656175852</v>
      </c>
      <c r="M272">
        <f>2*$Y$1*VLOOKUP(E271,Gearing!$B$3:$D$7,3)+B270</f>
        <v>4571.4504770800895</v>
      </c>
      <c r="N272">
        <f>2*B271-B270+Misc!$B$6*$Y$1^2</f>
        <v>4565.4569281221466</v>
      </c>
      <c r="O272">
        <f t="shared" si="66"/>
        <v>0</v>
      </c>
      <c r="P272">
        <f t="shared" si="67"/>
        <v>0</v>
      </c>
      <c r="Q272">
        <f t="shared" si="68"/>
        <v>0</v>
      </c>
      <c r="R272">
        <f t="shared" si="69"/>
        <v>1</v>
      </c>
      <c r="S272">
        <f t="shared" si="70"/>
        <v>0</v>
      </c>
      <c r="T272">
        <f>C272/Misc!$B$2*60/2/PI()</f>
        <v>3419.9173918854476</v>
      </c>
      <c r="U272">
        <f>C272/Misc!$B$2*60/2/PI()*VLOOKUP(E272,Gearing!$B$2:$G$7,6,FALSE)</f>
        <v>7365.9268339681485</v>
      </c>
      <c r="V272">
        <f ca="1">FORECAST(U272,OFFSET(Engine!$E$3:$E$26,MATCH(U272,Engine!$A$3:$A$26,1)-1,0,2),OFFSET(Engine!$A$3:$A$26,MATCH(U272,Engine!$A$3:$A$26,1)-1,0,2))</f>
        <v>584.41153986675477</v>
      </c>
    </row>
    <row r="273" spans="1:22" x14ac:dyDescent="0.25">
      <c r="A273">
        <f t="shared" si="62"/>
        <v>67.5</v>
      </c>
      <c r="B273">
        <f t="shared" si="73"/>
        <v>4592.2005537806135</v>
      </c>
      <c r="C273">
        <f t="shared" si="71"/>
        <v>107.51094650333471</v>
      </c>
      <c r="D273">
        <f t="shared" si="72"/>
        <v>0.28284867430920713</v>
      </c>
      <c r="E273">
        <f>MIN(VLOOKUP(C272+0.01,Gearing!$A$2:$G$7,2,TRUE)+1,5)</f>
        <v>4</v>
      </c>
      <c r="F273">
        <f>Misc!$B$4*Misc!$B$5/Misc!$B$2*VLOOKUP(E273,Gearing!$B$2:$G$7,6,FALSE)</f>
        <v>3877.5433905676741</v>
      </c>
      <c r="G273">
        <f t="shared" si="60"/>
        <v>2.853461133095605</v>
      </c>
      <c r="H273">
        <f t="shared" si="61"/>
        <v>240.49513802642875</v>
      </c>
      <c r="I273">
        <f t="shared" si="63"/>
        <v>0.29700000000000004</v>
      </c>
      <c r="J273">
        <f t="shared" si="64"/>
        <v>3576.1929962315435</v>
      </c>
      <c r="K273">
        <f t="shared" si="65"/>
        <v>-22855528.91628712</v>
      </c>
      <c r="L273">
        <f t="shared" si="74"/>
        <v>4592.2005537806135</v>
      </c>
      <c r="M273">
        <f>2*$Y$1*VLOOKUP(E272,Gearing!$B$3:$D$7,3)+B271</f>
        <v>4598.2834756927787</v>
      </c>
      <c r="N273">
        <f>2*B272-B271+Misc!$B$6*$Y$1^2</f>
        <v>4592.3260078422472</v>
      </c>
      <c r="O273">
        <f t="shared" si="66"/>
        <v>0</v>
      </c>
      <c r="P273">
        <f t="shared" si="67"/>
        <v>0</v>
      </c>
      <c r="Q273">
        <f t="shared" si="68"/>
        <v>0</v>
      </c>
      <c r="R273">
        <f t="shared" si="69"/>
        <v>1</v>
      </c>
      <c r="S273">
        <f t="shared" si="70"/>
        <v>0</v>
      </c>
      <c r="T273">
        <f>C273/Misc!$B$2*60/2/PI()</f>
        <v>3422.1797144988086</v>
      </c>
      <c r="U273">
        <f>C273/Misc!$B$2*60/2/PI()*VLOOKUP(E273,Gearing!$B$2:$G$7,6,FALSE)</f>
        <v>7370.7994963559559</v>
      </c>
      <c r="V273">
        <f ca="1">FORECAST(U273,OFFSET(Engine!$E$3:$E$26,MATCH(U273,Engine!$A$3:$A$26,1)-1,0,2),OFFSET(Engine!$A$3:$A$26,MATCH(U273,Engine!$A$3:$A$26,1)-1,0,2))</f>
        <v>584.09344760712327</v>
      </c>
    </row>
    <row r="274" spans="1:22" x14ac:dyDescent="0.25">
      <c r="A274">
        <f t="shared" si="62"/>
        <v>67.75</v>
      </c>
      <c r="B274">
        <f t="shared" si="73"/>
        <v>4619.0871294275194</v>
      </c>
      <c r="C274">
        <f t="shared" si="71"/>
        <v>107.5813012901981</v>
      </c>
      <c r="D274">
        <f t="shared" si="72"/>
        <v>0.27998962059791666</v>
      </c>
      <c r="E274">
        <f>MIN(VLOOKUP(C273+0.01,Gearing!$A$2:$G$7,2,TRUE)+1,5)</f>
        <v>4</v>
      </c>
      <c r="F274">
        <f>Misc!$B$4*Misc!$B$5/Misc!$B$2*VLOOKUP(E274,Gearing!$B$2:$G$7,6,FALSE)</f>
        <v>3877.5433905676741</v>
      </c>
      <c r="G274">
        <f t="shared" si="60"/>
        <v>2.8701676766605022</v>
      </c>
      <c r="H274">
        <f t="shared" si="61"/>
        <v>240.65251720248321</v>
      </c>
      <c r="I274">
        <f t="shared" si="63"/>
        <v>0.29700000000000004</v>
      </c>
      <c r="J274">
        <f t="shared" si="64"/>
        <v>3560.2328710543152</v>
      </c>
      <c r="K274">
        <f t="shared" si="65"/>
        <v>-22951625.183291167</v>
      </c>
      <c r="L274">
        <f t="shared" si="74"/>
        <v>4619.0871294275194</v>
      </c>
      <c r="M274">
        <f>2*$Y$1*VLOOKUP(E273,Gearing!$B$3:$D$7,3)+B272</f>
        <v>4625.1345148591736</v>
      </c>
      <c r="N274">
        <f>2*B273-B272+Misc!$B$6*$Y$1^2</f>
        <v>4619.2127638853754</v>
      </c>
      <c r="O274">
        <f t="shared" si="66"/>
        <v>0</v>
      </c>
      <c r="P274">
        <f t="shared" si="67"/>
        <v>0</v>
      </c>
      <c r="Q274">
        <f t="shared" si="68"/>
        <v>0</v>
      </c>
      <c r="R274">
        <f t="shared" si="69"/>
        <v>1</v>
      </c>
      <c r="S274">
        <f t="shared" si="70"/>
        <v>0</v>
      </c>
      <c r="T274">
        <f>C274/Misc!$B$2*60/2/PI()</f>
        <v>3424.419176918705</v>
      </c>
      <c r="U274">
        <f>C274/Misc!$B$2*60/2/PI()*VLOOKUP(E274,Gearing!$B$2:$G$7,6,FALSE)</f>
        <v>7375.6229217321124</v>
      </c>
      <c r="V274">
        <f ca="1">FORECAST(U274,OFFSET(Engine!$E$3:$E$26,MATCH(U274,Engine!$A$3:$A$26,1)-1,0,2),OFFSET(Engine!$A$3:$A$26,MATCH(U274,Engine!$A$3:$A$26,1)-1,0,2))</f>
        <v>583.77856958871075</v>
      </c>
    </row>
    <row r="275" spans="1:22" x14ac:dyDescent="0.25">
      <c r="A275">
        <f t="shared" si="62"/>
        <v>68</v>
      </c>
      <c r="B275">
        <f t="shared" si="73"/>
        <v>4645.9912044257126</v>
      </c>
      <c r="C275">
        <f t="shared" si="71"/>
        <v>107.65094469697397</v>
      </c>
      <c r="D275">
        <f t="shared" si="72"/>
        <v>0.27715763360902201</v>
      </c>
      <c r="E275">
        <f>MIN(VLOOKUP(C274+0.01,Gearing!$A$2:$G$7,2,TRUE)+1,5)</f>
        <v>4</v>
      </c>
      <c r="F275">
        <f>Misc!$B$4*Misc!$B$5/Misc!$B$2*VLOOKUP(E275,Gearing!$B$2:$G$7,6,FALSE)</f>
        <v>3877.5433905676741</v>
      </c>
      <c r="G275">
        <f t="shared" si="60"/>
        <v>2.8868850938181723</v>
      </c>
      <c r="H275">
        <f t="shared" si="61"/>
        <v>240.80830506660246</v>
      </c>
      <c r="I275">
        <f t="shared" si="63"/>
        <v>0.29700000000000004</v>
      </c>
      <c r="J275">
        <f t="shared" si="64"/>
        <v>3544.2622451200532</v>
      </c>
      <c r="K275">
        <f t="shared" si="65"/>
        <v>-23047353.027820006</v>
      </c>
      <c r="L275">
        <f t="shared" si="74"/>
        <v>4645.9912044257126</v>
      </c>
      <c r="M275">
        <f>2*$Y$1*VLOOKUP(E274,Gearing!$B$3:$D$7,3)+B273</f>
        <v>4652.0034124639351</v>
      </c>
      <c r="N275">
        <f>2*B274-B273+Misc!$B$6*$Y$1^2</f>
        <v>4646.1170175744255</v>
      </c>
      <c r="O275">
        <f t="shared" si="66"/>
        <v>0</v>
      </c>
      <c r="P275">
        <f t="shared" si="67"/>
        <v>0</v>
      </c>
      <c r="Q275">
        <f t="shared" si="68"/>
        <v>0</v>
      </c>
      <c r="R275">
        <f t="shared" si="69"/>
        <v>1</v>
      </c>
      <c r="S275">
        <f t="shared" si="70"/>
        <v>0</v>
      </c>
      <c r="T275">
        <f>C275/Misc!$B$2*60/2/PI()</f>
        <v>3426.6359954071327</v>
      </c>
      <c r="U275">
        <f>C275/Misc!$B$2*60/2/PI()*VLOOKUP(E275,Gearing!$B$2:$G$7,6,FALSE)</f>
        <v>7380.3975758885808</v>
      </c>
      <c r="V275">
        <f ca="1">FORECAST(U275,OFFSET(Engine!$E$3:$E$26,MATCH(U275,Engine!$A$3:$A$26,1)-1,0,2),OFFSET(Engine!$A$3:$A$26,MATCH(U275,Engine!$A$3:$A$26,1)-1,0,2))</f>
        <v>583.4668754041536</v>
      </c>
    </row>
    <row r="276" spans="1:22" x14ac:dyDescent="0.25">
      <c r="A276">
        <f t="shared" si="62"/>
        <v>68.25</v>
      </c>
      <c r="B276">
        <f t="shared" si="73"/>
        <v>4672.9126017760063</v>
      </c>
      <c r="C276">
        <f t="shared" si="71"/>
        <v>107.71988346307626</v>
      </c>
      <c r="D276">
        <f t="shared" si="72"/>
        <v>0.27435249520931393</v>
      </c>
      <c r="E276">
        <f>MIN(VLOOKUP(C275+0.01,Gearing!$A$2:$G$7,2,TRUE)+1,5)</f>
        <v>4</v>
      </c>
      <c r="F276">
        <f>Misc!$B$4*Misc!$B$5/Misc!$B$2*VLOOKUP(E276,Gearing!$B$2:$G$7,6,FALSE)</f>
        <v>3877.5433905676741</v>
      </c>
      <c r="G276">
        <f t="shared" si="60"/>
        <v>2.9036132745864194</v>
      </c>
      <c r="H276">
        <f t="shared" si="61"/>
        <v>240.96251669442614</v>
      </c>
      <c r="I276">
        <f t="shared" si="63"/>
        <v>0.29700000000000004</v>
      </c>
      <c r="J276">
        <f t="shared" si="64"/>
        <v>3528.2812245711261</v>
      </c>
      <c r="K276">
        <f t="shared" si="65"/>
        <v>-23142710.993688293</v>
      </c>
      <c r="L276">
        <f t="shared" si="74"/>
        <v>4672.9126017760063</v>
      </c>
      <c r="M276">
        <f>2*$Y$1*VLOOKUP(E275,Gearing!$B$3:$D$7,3)+B274</f>
        <v>4678.8899881108409</v>
      </c>
      <c r="N276">
        <f>2*B275-B274+Misc!$B$6*$Y$1^2</f>
        <v>4673.0385919239061</v>
      </c>
      <c r="O276">
        <f t="shared" si="66"/>
        <v>0</v>
      </c>
      <c r="P276">
        <f t="shared" si="67"/>
        <v>0</v>
      </c>
      <c r="Q276">
        <f t="shared" si="68"/>
        <v>0</v>
      </c>
      <c r="R276">
        <f t="shared" si="69"/>
        <v>1</v>
      </c>
      <c r="S276">
        <f t="shared" si="70"/>
        <v>0</v>
      </c>
      <c r="T276">
        <f>C276/Misc!$B$2*60/2/PI()</f>
        <v>3428.8303844862999</v>
      </c>
      <c r="U276">
        <f>C276/Misc!$B$2*60/2/PI()*VLOOKUP(E276,Gearing!$B$2:$G$7,6,FALSE)</f>
        <v>7385.1239208701163</v>
      </c>
      <c r="V276">
        <f ca="1">FORECAST(U276,OFFSET(Engine!$E$3:$E$26,MATCH(U276,Engine!$A$3:$A$26,1)-1,0,2),OFFSET(Engine!$A$3:$A$26,MATCH(U276,Engine!$A$3:$A$26,1)-1,0,2))</f>
        <v>583.15833489070928</v>
      </c>
    </row>
    <row r="277" spans="1:22" x14ac:dyDescent="0.25">
      <c r="A277">
        <f t="shared" si="62"/>
        <v>68.5</v>
      </c>
      <c r="B277">
        <f t="shared" si="73"/>
        <v>4699.8511461572507</v>
      </c>
      <c r="C277">
        <f t="shared" si="71"/>
        <v>107.78812427350385</v>
      </c>
      <c r="D277">
        <f t="shared" si="72"/>
        <v>0.27157398821145762</v>
      </c>
      <c r="E277">
        <f>MIN(VLOOKUP(C276+0.01,Gearing!$A$2:$G$7,2,TRUE)+1,5)</f>
        <v>4</v>
      </c>
      <c r="F277">
        <f>Misc!$B$4*Misc!$B$5/Misc!$B$2*VLOOKUP(E277,Gearing!$B$2:$G$7,6,FALSE)</f>
        <v>3877.5433905676741</v>
      </c>
      <c r="G277">
        <f t="shared" si="60"/>
        <v>2.9203521100257315</v>
      </c>
      <c r="H277">
        <f t="shared" si="61"/>
        <v>241.11516703987084</v>
      </c>
      <c r="I277">
        <f t="shared" si="63"/>
        <v>0.29700000000000004</v>
      </c>
      <c r="J277">
        <f t="shared" si="64"/>
        <v>3512.2899145450519</v>
      </c>
      <c r="K277">
        <f t="shared" si="65"/>
        <v>-23237697.641354106</v>
      </c>
      <c r="L277">
        <f t="shared" si="74"/>
        <v>4699.8511461572507</v>
      </c>
      <c r="M277">
        <f>2*$Y$1*VLOOKUP(E276,Gearing!$B$3:$D$7,3)+B275</f>
        <v>4705.7940631090341</v>
      </c>
      <c r="N277">
        <f>2*B276-B275+Misc!$B$6*$Y$1^2</f>
        <v>4699.9773116263004</v>
      </c>
      <c r="O277">
        <f t="shared" si="66"/>
        <v>0</v>
      </c>
      <c r="P277">
        <f t="shared" si="67"/>
        <v>0</v>
      </c>
      <c r="Q277">
        <f t="shared" si="68"/>
        <v>0</v>
      </c>
      <c r="R277">
        <f t="shared" si="69"/>
        <v>1</v>
      </c>
      <c r="S277">
        <f t="shared" si="70"/>
        <v>0</v>
      </c>
      <c r="T277">
        <f>C277/Misc!$B$2*60/2/PI()</f>
        <v>3431.0025569463296</v>
      </c>
      <c r="U277">
        <f>C277/Misc!$B$2*60/2/PI()*VLOOKUP(E277,Gearing!$B$2:$G$7,6,FALSE)</f>
        <v>7389.8024149908524</v>
      </c>
      <c r="V277">
        <f ca="1">FORECAST(U277,OFFSET(Engine!$E$3:$E$26,MATCH(U277,Engine!$A$3:$A$26,1)-1,0,2),OFFSET(Engine!$A$3:$A$26,MATCH(U277,Engine!$A$3:$A$26,1)-1,0,2))</f>
        <v>582.85291812917421</v>
      </c>
    </row>
    <row r="278" spans="1:22" x14ac:dyDescent="0.25">
      <c r="A278">
        <f t="shared" si="62"/>
        <v>68.75</v>
      </c>
      <c r="B278">
        <f t="shared" si="73"/>
        <v>4726.8066639127583</v>
      </c>
      <c r="C278">
        <f t="shared" si="71"/>
        <v>107.8556737590734</v>
      </c>
      <c r="D278">
        <f t="shared" si="72"/>
        <v>0.26882189634488896</v>
      </c>
      <c r="E278">
        <f>MIN(VLOOKUP(C277+0.01,Gearing!$A$2:$G$7,2,TRUE)+1,5)</f>
        <v>4</v>
      </c>
      <c r="F278">
        <f>Misc!$B$4*Misc!$B$5/Misc!$B$2*VLOOKUP(E278,Gearing!$B$2:$G$7,6,FALSE)</f>
        <v>3877.5433905676741</v>
      </c>
      <c r="G278">
        <f t="shared" si="60"/>
        <v>2.937101492230846</v>
      </c>
      <c r="H278">
        <f t="shared" si="61"/>
        <v>241.26627093565094</v>
      </c>
      <c r="I278">
        <f t="shared" si="63"/>
        <v>0.29700000000000004</v>
      </c>
      <c r="J278">
        <f t="shared" si="64"/>
        <v>3496.2884191825929</v>
      </c>
      <c r="K278">
        <f t="shared" si="65"/>
        <v>-23332311.547755115</v>
      </c>
      <c r="L278">
        <f t="shared" si="74"/>
        <v>4726.8066639127583</v>
      </c>
      <c r="M278">
        <f>2*$Y$1*VLOOKUP(E277,Gearing!$B$3:$D$7,3)+B276</f>
        <v>4732.7154604593279</v>
      </c>
      <c r="N278">
        <f>2*B277-B276+Misc!$B$6*$Y$1^2</f>
        <v>4726.9330030384954</v>
      </c>
      <c r="O278">
        <f t="shared" si="66"/>
        <v>0</v>
      </c>
      <c r="P278">
        <f t="shared" si="67"/>
        <v>0</v>
      </c>
      <c r="Q278">
        <f t="shared" si="68"/>
        <v>0</v>
      </c>
      <c r="R278">
        <f t="shared" si="69"/>
        <v>1</v>
      </c>
      <c r="S278">
        <f t="shared" si="70"/>
        <v>0</v>
      </c>
      <c r="T278">
        <f>C278/Misc!$B$2*60/2/PI()</f>
        <v>3433.1527238526714</v>
      </c>
      <c r="U278">
        <f>C278/Misc!$B$2*60/2/PI()*VLOOKUP(E278,Gearing!$B$2:$G$7,6,FALSE)</f>
        <v>7394.4335128502671</v>
      </c>
      <c r="V278">
        <f ca="1">FORECAST(U278,OFFSET(Engine!$E$3:$E$26,MATCH(U278,Engine!$A$3:$A$26,1)-1,0,2),OFFSET(Engine!$A$3:$A$26,MATCH(U278,Engine!$A$3:$A$26,1)-1,0,2))</f>
        <v>582.55059544284131</v>
      </c>
    </row>
    <row r="279" spans="1:22" x14ac:dyDescent="0.25">
      <c r="A279">
        <f t="shared" si="62"/>
        <v>69</v>
      </c>
      <c r="B279">
        <f t="shared" si="73"/>
        <v>4753.7789830367874</v>
      </c>
      <c r="C279">
        <f t="shared" si="71"/>
        <v>107.92253849666122</v>
      </c>
      <c r="D279">
        <f t="shared" si="72"/>
        <v>0.26609600435767788</v>
      </c>
      <c r="E279">
        <f>MIN(VLOOKUP(C278+0.01,Gearing!$A$2:$G$7,2,TRUE)+1,5)</f>
        <v>4</v>
      </c>
      <c r="F279">
        <f>Misc!$B$4*Misc!$B$5/Misc!$B$2*VLOOKUP(E279,Gearing!$B$2:$G$7,6,FALSE)</f>
        <v>3877.5433905676741</v>
      </c>
      <c r="G279">
        <f t="shared" si="60"/>
        <v>2.9538613143223498</v>
      </c>
      <c r="H279">
        <f t="shared" si="61"/>
        <v>241.41584309381983</v>
      </c>
      <c r="I279">
        <f t="shared" si="63"/>
        <v>0.29700000000000004</v>
      </c>
      <c r="J279">
        <f t="shared" si="64"/>
        <v>3480.2768416358213</v>
      </c>
      <c r="K279">
        <f t="shared" si="65"/>
        <v>-23426551.306145869</v>
      </c>
      <c r="L279">
        <f t="shared" si="74"/>
        <v>4753.7789830367874</v>
      </c>
      <c r="M279">
        <f>2*$Y$1*VLOOKUP(E278,Gearing!$B$3:$D$7,3)+B277</f>
        <v>4759.6540048405723</v>
      </c>
      <c r="N279">
        <f>2*B278-B277+Misc!$B$6*$Y$1^2</f>
        <v>4753.9054941682662</v>
      </c>
      <c r="O279">
        <f t="shared" si="66"/>
        <v>0</v>
      </c>
      <c r="P279">
        <f t="shared" si="67"/>
        <v>0</v>
      </c>
      <c r="Q279">
        <f t="shared" si="68"/>
        <v>0</v>
      </c>
      <c r="R279">
        <f t="shared" si="69"/>
        <v>1</v>
      </c>
      <c r="S279">
        <f t="shared" si="70"/>
        <v>0</v>
      </c>
      <c r="T279">
        <f>C279/Misc!$B$2*60/2/PI()</f>
        <v>3435.2810945538008</v>
      </c>
      <c r="U279">
        <f>C279/Misc!$B$2*60/2/PI()*VLOOKUP(E279,Gearing!$B$2:$G$7,6,FALSE)</f>
        <v>7399.0176653497629</v>
      </c>
      <c r="V279">
        <f ca="1">FORECAST(U279,OFFSET(Engine!$E$3:$E$26,MATCH(U279,Engine!$A$3:$A$26,1)-1,0,2),OFFSET(Engine!$A$3:$A$26,MATCH(U279,Engine!$A$3:$A$26,1)-1,0,2))</f>
        <v>582.25133739641706</v>
      </c>
    </row>
    <row r="280" spans="1:22" x14ac:dyDescent="0.25">
      <c r="A280">
        <f t="shared" si="62"/>
        <v>69.25</v>
      </c>
      <c r="B280">
        <f t="shared" si="73"/>
        <v>4780.7679331610889</v>
      </c>
      <c r="C280">
        <f t="shared" si="71"/>
        <v>107.98872500945436</v>
      </c>
      <c r="D280">
        <f t="shared" si="72"/>
        <v>0.26339609798742458</v>
      </c>
      <c r="E280">
        <f>MIN(VLOOKUP(C279+0.01,Gearing!$A$2:$G$7,2,TRUE)+1,5)</f>
        <v>4</v>
      </c>
      <c r="F280">
        <f>Misc!$B$4*Misc!$B$5/Misc!$B$2*VLOOKUP(E280,Gearing!$B$2:$G$7,6,FALSE)</f>
        <v>3877.5433905676741</v>
      </c>
      <c r="G280">
        <f t="shared" si="60"/>
        <v>2.9706314704383208</v>
      </c>
      <c r="H280">
        <f t="shared" si="61"/>
        <v>241.56389810633132</v>
      </c>
      <c r="I280">
        <f t="shared" si="63"/>
        <v>0.29700000000000004</v>
      </c>
      <c r="J280">
        <f t="shared" si="64"/>
        <v>3464.2552840761477</v>
      </c>
      <c r="K280">
        <f t="shared" si="65"/>
        <v>-23520415.525936183</v>
      </c>
      <c r="L280">
        <f t="shared" si="74"/>
        <v>4780.7679331610889</v>
      </c>
      <c r="M280">
        <f>2*$Y$1*VLOOKUP(E279,Gearing!$B$3:$D$7,3)+B278</f>
        <v>4786.6095225960798</v>
      </c>
      <c r="N280">
        <f>2*B279-B278+Misc!$B$6*$Y$1^2</f>
        <v>4780.8946146608168</v>
      </c>
      <c r="O280">
        <f t="shared" si="66"/>
        <v>0</v>
      </c>
      <c r="P280">
        <f t="shared" si="67"/>
        <v>0</v>
      </c>
      <c r="Q280">
        <f t="shared" si="68"/>
        <v>0</v>
      </c>
      <c r="R280">
        <f t="shared" si="69"/>
        <v>1</v>
      </c>
      <c r="S280">
        <f t="shared" si="70"/>
        <v>0</v>
      </c>
      <c r="T280">
        <f>C280/Misc!$B$2*60/2/PI()</f>
        <v>3437.3878766892085</v>
      </c>
      <c r="U280">
        <f>C280/Misc!$B$2*60/2/PI()*VLOOKUP(E280,Gearing!$B$2:$G$7,6,FALSE)</f>
        <v>7403.5553197098779</v>
      </c>
      <c r="V280">
        <f ca="1">FORECAST(U280,OFFSET(Engine!$E$3:$E$26,MATCH(U280,Engine!$A$3:$A$26,1)-1,0,2),OFFSET(Engine!$A$3:$A$26,MATCH(U280,Engine!$A$3:$A$26,1)-1,0,2))</f>
        <v>581.93070203036416</v>
      </c>
    </row>
    <row r="281" spans="1:22" x14ac:dyDescent="0.25">
      <c r="A281">
        <f t="shared" si="62"/>
        <v>69.5</v>
      </c>
      <c r="B281">
        <f t="shared" si="73"/>
        <v>4807.7733455415146</v>
      </c>
      <c r="C281">
        <f t="shared" si="71"/>
        <v>108.05423976719248</v>
      </c>
      <c r="D281">
        <f t="shared" si="72"/>
        <v>0.26072196391760372</v>
      </c>
      <c r="E281">
        <f>MIN(VLOOKUP(C280+0.01,Gearing!$A$2:$G$7,2,TRUE)+1,5)</f>
        <v>4</v>
      </c>
      <c r="F281">
        <f>Misc!$B$4*Misc!$B$5/Misc!$B$2*VLOOKUP(E281,Gearing!$B$2:$G$7,6,FALSE)</f>
        <v>3877.5433905676741</v>
      </c>
      <c r="G281">
        <f t="shared" si="60"/>
        <v>2.9874118557260068</v>
      </c>
      <c r="H281">
        <f t="shared" si="61"/>
        <v>241.7104504455809</v>
      </c>
      <c r="I281">
        <f t="shared" si="63"/>
        <v>0.29700000000000004</v>
      </c>
      <c r="J281">
        <f t="shared" si="64"/>
        <v>3448.2238477023129</v>
      </c>
      <c r="K281">
        <f t="shared" si="65"/>
        <v>-23613902.832530621</v>
      </c>
      <c r="L281">
        <f t="shared" si="74"/>
        <v>4807.7733455415146</v>
      </c>
      <c r="M281">
        <f>2*$Y$1*VLOOKUP(E280,Gearing!$B$3:$D$7,3)+B279</f>
        <v>4813.581841720109</v>
      </c>
      <c r="N281">
        <f>2*B280-B279+Misc!$B$6*$Y$1^2</f>
        <v>4807.9001957853907</v>
      </c>
      <c r="O281">
        <f t="shared" si="66"/>
        <v>0</v>
      </c>
      <c r="P281">
        <f t="shared" si="67"/>
        <v>0</v>
      </c>
      <c r="Q281">
        <f t="shared" si="68"/>
        <v>0</v>
      </c>
      <c r="R281">
        <f t="shared" si="69"/>
        <v>1</v>
      </c>
      <c r="S281">
        <f t="shared" si="70"/>
        <v>0</v>
      </c>
      <c r="T281">
        <f>C281/Misc!$B$2*60/2/PI()</f>
        <v>3439.4732761971077</v>
      </c>
      <c r="U281">
        <f>C281/Misc!$B$2*60/2/PI()*VLOOKUP(E281,Gearing!$B$2:$G$7,6,FALSE)</f>
        <v>7408.0469194868865</v>
      </c>
      <c r="V281">
        <f ca="1">FORECAST(U281,OFFSET(Engine!$E$3:$E$26,MATCH(U281,Engine!$A$3:$A$26,1)-1,0,2),OFFSET(Engine!$A$3:$A$26,MATCH(U281,Engine!$A$3:$A$26,1)-1,0,2))</f>
        <v>581.60664414374526</v>
      </c>
    </row>
    <row r="282" spans="1:22" x14ac:dyDescent="0.25">
      <c r="A282">
        <f t="shared" si="62"/>
        <v>69.75</v>
      </c>
      <c r="B282">
        <f t="shared" si="73"/>
        <v>4834.7950530446851</v>
      </c>
      <c r="C282">
        <f t="shared" si="71"/>
        <v>108.11908918642439</v>
      </c>
      <c r="D282">
        <f t="shared" si="72"/>
        <v>0.25807338993763551</v>
      </c>
      <c r="E282">
        <f>MIN(VLOOKUP(C281+0.01,Gearing!$A$2:$G$7,2,TRUE)+1,5)</f>
        <v>4</v>
      </c>
      <c r="F282">
        <f>Misc!$B$4*Misc!$B$5/Misc!$B$2*VLOOKUP(E282,Gearing!$B$2:$G$7,6,FALSE)</f>
        <v>3877.5433905676741</v>
      </c>
      <c r="G282">
        <f t="shared" si="60"/>
        <v>3.0042023663335402</v>
      </c>
      <c r="H282">
        <f t="shared" si="61"/>
        <v>241.85551446497939</v>
      </c>
      <c r="I282">
        <f t="shared" si="63"/>
        <v>0.29700000000000004</v>
      </c>
      <c r="J282">
        <f t="shared" si="64"/>
        <v>3432.18263274834</v>
      </c>
      <c r="K282">
        <f t="shared" si="65"/>
        <v>-23707011.867169023</v>
      </c>
      <c r="L282">
        <f t="shared" si="74"/>
        <v>4834.7950530446851</v>
      </c>
      <c r="M282">
        <f>2*$Y$1*VLOOKUP(E281,Gearing!$B$3:$D$7,3)+B280</f>
        <v>4840.5707918444105</v>
      </c>
      <c r="N282">
        <f>2*B281-B280+Misc!$B$6*$Y$1^2</f>
        <v>4834.9220704219406</v>
      </c>
      <c r="O282">
        <f t="shared" si="66"/>
        <v>0</v>
      </c>
      <c r="P282">
        <f t="shared" si="67"/>
        <v>0</v>
      </c>
      <c r="Q282">
        <f t="shared" si="68"/>
        <v>0</v>
      </c>
      <c r="R282">
        <f t="shared" si="69"/>
        <v>1</v>
      </c>
      <c r="S282">
        <f t="shared" si="70"/>
        <v>0</v>
      </c>
      <c r="T282">
        <f>C282/Misc!$B$2*60/2/PI()</f>
        <v>3441.5374973225867</v>
      </c>
      <c r="U282">
        <f>C282/Misc!$B$2*60/2/PI()*VLOOKUP(E282,Gearing!$B$2:$G$7,6,FALSE)</f>
        <v>7412.4929045903527</v>
      </c>
      <c r="V282">
        <f ca="1">FORECAST(U282,OFFSET(Engine!$E$3:$E$26,MATCH(U282,Engine!$A$3:$A$26,1)-1,0,2),OFFSET(Engine!$A$3:$A$26,MATCH(U282,Engine!$A$3:$A$26,1)-1,0,2))</f>
        <v>581.28587724373256</v>
      </c>
    </row>
    <row r="283" spans="1:22" x14ac:dyDescent="0.25">
      <c r="A283">
        <f t="shared" si="62"/>
        <v>70</v>
      </c>
      <c r="B283">
        <f t="shared" si="73"/>
        <v>4861.8328901347268</v>
      </c>
      <c r="C283">
        <f t="shared" si="71"/>
        <v>108.18327963076445</v>
      </c>
      <c r="D283">
        <f t="shared" si="72"/>
        <v>0.25545016478281468</v>
      </c>
      <c r="E283">
        <f>MIN(VLOOKUP(C282+0.01,Gearing!$A$2:$G$7,2,TRUE)+1,5)</f>
        <v>4</v>
      </c>
      <c r="F283">
        <f>Misc!$B$4*Misc!$B$5/Misc!$B$2*VLOOKUP(E283,Gearing!$B$2:$G$7,6,FALSE)</f>
        <v>3877.5433905676741</v>
      </c>
      <c r="G283">
        <f t="shared" si="60"/>
        <v>3.0210028994016982</v>
      </c>
      <c r="H283">
        <f t="shared" si="61"/>
        <v>241.99910439952677</v>
      </c>
      <c r="I283">
        <f t="shared" si="63"/>
        <v>0.29700000000000004</v>
      </c>
      <c r="J283">
        <f t="shared" si="64"/>
        <v>3416.1317384914564</v>
      </c>
      <c r="K283">
        <f t="shared" si="65"/>
        <v>-23799741.286768213</v>
      </c>
      <c r="L283">
        <f t="shared" si="74"/>
        <v>4861.8328901347268</v>
      </c>
      <c r="M283">
        <f>2*$Y$1*VLOOKUP(E282,Gearing!$B$3:$D$7,3)+B281</f>
        <v>4867.5762042248361</v>
      </c>
      <c r="N283">
        <f>2*B282-B281+Misc!$B$6*$Y$1^2</f>
        <v>4861.960073047856</v>
      </c>
      <c r="O283">
        <f t="shared" si="66"/>
        <v>0</v>
      </c>
      <c r="P283">
        <f t="shared" si="67"/>
        <v>0</v>
      </c>
      <c r="Q283">
        <f t="shared" si="68"/>
        <v>0</v>
      </c>
      <c r="R283">
        <f t="shared" si="69"/>
        <v>1</v>
      </c>
      <c r="S283">
        <f t="shared" si="70"/>
        <v>0</v>
      </c>
      <c r="T283">
        <f>C283/Misc!$B$2*60/2/PI()</f>
        <v>3443.5807426257838</v>
      </c>
      <c r="U283">
        <f>C283/Misc!$B$2*60/2/PI()*VLOOKUP(E283,Gearing!$B$2:$G$7,6,FALSE)</f>
        <v>7416.893711300746</v>
      </c>
      <c r="V283">
        <f ca="1">FORECAST(U283,OFFSET(Engine!$E$3:$E$26,MATCH(U283,Engine!$A$3:$A$26,1)-1,0,2),OFFSET(Engine!$A$3:$A$26,MATCH(U283,Engine!$A$3:$A$26,1)-1,0,2))</f>
        <v>580.96836985376228</v>
      </c>
    </row>
    <row r="284" spans="1:22" x14ac:dyDescent="0.25">
      <c r="A284">
        <f t="shared" si="62"/>
        <v>70.25</v>
      </c>
      <c r="B284">
        <f t="shared" si="73"/>
        <v>4888.8866928600673</v>
      </c>
      <c r="C284">
        <f t="shared" si="71"/>
        <v>108.24681741115455</v>
      </c>
      <c r="D284">
        <f t="shared" si="72"/>
        <v>0.25285207833803724</v>
      </c>
      <c r="E284">
        <f>MIN(VLOOKUP(C283+0.01,Gearing!$A$2:$G$7,2,TRUE)+1,5)</f>
        <v>4</v>
      </c>
      <c r="F284">
        <f>Misc!$B$4*Misc!$B$5/Misc!$B$2*VLOOKUP(E284,Gearing!$B$2:$G$7,6,FALSE)</f>
        <v>3877.5433905676741</v>
      </c>
      <c r="G284">
        <f t="shared" si="60"/>
        <v>3.0378133530556966</v>
      </c>
      <c r="H284">
        <f t="shared" si="61"/>
        <v>242.14123436639798</v>
      </c>
      <c r="I284">
        <f t="shared" si="63"/>
        <v>0.29700000000000004</v>
      </c>
      <c r="J284">
        <f t="shared" si="64"/>
        <v>3400.0712632599721</v>
      </c>
      <c r="K284">
        <f t="shared" si="65"/>
        <v>-23892089.763764739</v>
      </c>
      <c r="L284">
        <f t="shared" si="74"/>
        <v>4888.8866928600673</v>
      </c>
      <c r="M284">
        <f>2*$Y$1*VLOOKUP(E283,Gearing!$B$3:$D$7,3)+B282</f>
        <v>4894.5979117280067</v>
      </c>
      <c r="N284">
        <f>2*B283-B282+Misc!$B$6*$Y$1^2</f>
        <v>4889.0140397247687</v>
      </c>
      <c r="O284">
        <f t="shared" si="66"/>
        <v>0</v>
      </c>
      <c r="P284">
        <f t="shared" si="67"/>
        <v>0</v>
      </c>
      <c r="Q284">
        <f t="shared" si="68"/>
        <v>0</v>
      </c>
      <c r="R284">
        <f t="shared" si="69"/>
        <v>1</v>
      </c>
      <c r="S284">
        <f t="shared" si="70"/>
        <v>0</v>
      </c>
      <c r="T284">
        <f>C284/Misc!$B$2*60/2/PI()</f>
        <v>3445.6032129902178</v>
      </c>
      <c r="U284">
        <f>C284/Misc!$B$2*60/2/PI()*VLOOKUP(E284,Gearing!$B$2:$G$7,6,FALSE)</f>
        <v>7421.2497722873759</v>
      </c>
      <c r="V284">
        <f ca="1">FORECAST(U284,OFFSET(Engine!$E$3:$E$26,MATCH(U284,Engine!$A$3:$A$26,1)-1,0,2),OFFSET(Engine!$A$3:$A$26,MATCH(U284,Engine!$A$3:$A$26,1)-1,0,2))</f>
        <v>580.65409075780713</v>
      </c>
    </row>
    <row r="285" spans="1:22" x14ac:dyDescent="0.25">
      <c r="A285">
        <f t="shared" si="62"/>
        <v>70.5</v>
      </c>
      <c r="B285">
        <f t="shared" si="73"/>
        <v>4915.956298840304</v>
      </c>
      <c r="C285">
        <f t="shared" si="71"/>
        <v>108.30970878612243</v>
      </c>
      <c r="D285">
        <f t="shared" si="72"/>
        <v>0.25027892140496988</v>
      </c>
      <c r="E285">
        <f>MIN(VLOOKUP(C284+0.01,Gearing!$A$2:$G$7,2,TRUE)+1,5)</f>
        <v>4</v>
      </c>
      <c r="F285">
        <f>Misc!$B$4*Misc!$B$5/Misc!$B$2*VLOOKUP(E285,Gearing!$B$2:$G$7,6,FALSE)</f>
        <v>3877.5433905676741</v>
      </c>
      <c r="G285">
        <f t="shared" si="60"/>
        <v>3.0546336263970311</v>
      </c>
      <c r="H285">
        <f t="shared" si="61"/>
        <v>242.28191836552082</v>
      </c>
      <c r="I285">
        <f t="shared" si="63"/>
        <v>0.29700000000000004</v>
      </c>
      <c r="J285">
        <f t="shared" si="64"/>
        <v>3384.0013044411194</v>
      </c>
      <c r="K285">
        <f t="shared" si="65"/>
        <v>-23984055.9859588</v>
      </c>
      <c r="L285">
        <f t="shared" si="74"/>
        <v>4915.956298840304</v>
      </c>
      <c r="M285">
        <f>2*$Y$1*VLOOKUP(E284,Gearing!$B$3:$D$7,3)+B283</f>
        <v>4921.6357488180483</v>
      </c>
      <c r="N285">
        <f>2*B284-B283+Misc!$B$6*$Y$1^2</f>
        <v>4916.0838080854082</v>
      </c>
      <c r="O285">
        <f t="shared" si="66"/>
        <v>0</v>
      </c>
      <c r="P285">
        <f t="shared" si="67"/>
        <v>0</v>
      </c>
      <c r="Q285">
        <f t="shared" si="68"/>
        <v>0</v>
      </c>
      <c r="R285">
        <f t="shared" si="69"/>
        <v>1</v>
      </c>
      <c r="S285">
        <f t="shared" si="70"/>
        <v>0</v>
      </c>
      <c r="T285">
        <f>C285/Misc!$B$2*60/2/PI()</f>
        <v>3447.6051076310146</v>
      </c>
      <c r="U285">
        <f>C285/Misc!$B$2*60/2/PI()*VLOOKUP(E285,Gearing!$B$2:$G$7,6,FALSE)</f>
        <v>7425.5615166261159</v>
      </c>
      <c r="V285">
        <f ca="1">FORECAST(U285,OFFSET(Engine!$E$3:$E$26,MATCH(U285,Engine!$A$3:$A$26,1)-1,0,2),OFFSET(Engine!$A$3:$A$26,MATCH(U285,Engine!$A$3:$A$26,1)-1,0,2))</f>
        <v>580.34300899909704</v>
      </c>
    </row>
    <row r="286" spans="1:22" x14ac:dyDescent="0.25">
      <c r="A286">
        <f t="shared" si="62"/>
        <v>70.75</v>
      </c>
      <c r="B286">
        <f t="shared" si="73"/>
        <v>4943.0415472531286</v>
      </c>
      <c r="C286">
        <f t="shared" si="71"/>
        <v>108.37195996203809</v>
      </c>
      <c r="D286">
        <f t="shared" si="72"/>
        <v>0.24773048592032865</v>
      </c>
      <c r="E286">
        <f>MIN(VLOOKUP(C285+0.01,Gearing!$A$2:$G$7,2,TRUE)+1,5)</f>
        <v>4</v>
      </c>
      <c r="F286">
        <f>Misc!$B$4*Misc!$B$5/Misc!$B$2*VLOOKUP(E286,Gearing!$B$2:$G$7,6,FALSE)</f>
        <v>3877.5433905676741</v>
      </c>
      <c r="G286">
        <f t="shared" si="60"/>
        <v>3.0714636194953528</v>
      </c>
      <c r="H286">
        <f t="shared" si="61"/>
        <v>242.42117028014962</v>
      </c>
      <c r="I286">
        <f t="shared" si="63"/>
        <v>0.29700000000000004</v>
      </c>
      <c r="J286">
        <f t="shared" si="64"/>
        <v>3367.9219584888588</v>
      </c>
      <c r="K286">
        <f t="shared" si="65"/>
        <v>-24075638.656359177</v>
      </c>
      <c r="L286">
        <f t="shared" si="74"/>
        <v>4943.0415472531286</v>
      </c>
      <c r="M286">
        <f>2*$Y$1*VLOOKUP(E285,Gearing!$B$3:$D$7,3)+B284</f>
        <v>4948.6895515433889</v>
      </c>
      <c r="N286">
        <f>2*B285-B284+Misc!$B$6*$Y$1^2</f>
        <v>4943.1692173205411</v>
      </c>
      <c r="O286">
        <f t="shared" si="66"/>
        <v>0</v>
      </c>
      <c r="P286">
        <f t="shared" si="67"/>
        <v>0</v>
      </c>
      <c r="Q286">
        <f t="shared" si="68"/>
        <v>0</v>
      </c>
      <c r="R286">
        <f t="shared" si="69"/>
        <v>1</v>
      </c>
      <c r="S286">
        <f t="shared" si="70"/>
        <v>0</v>
      </c>
      <c r="T286">
        <f>C286/Misc!$B$2*60/2/PI()</f>
        <v>3449.5866241030667</v>
      </c>
      <c r="U286">
        <f>C286/Misc!$B$2*60/2/PI()*VLOOKUP(E286,Gearing!$B$2:$G$7,6,FALSE)</f>
        <v>7429.8293698169773</v>
      </c>
      <c r="V286">
        <f ca="1">FORECAST(U286,OFFSET(Engine!$E$3:$E$26,MATCH(U286,Engine!$A$3:$A$26,1)-1,0,2),OFFSET(Engine!$A$3:$A$26,MATCH(U286,Engine!$A$3:$A$26,1)-1,0,2))</f>
        <v>580.03509387885197</v>
      </c>
    </row>
    <row r="287" spans="1:22" x14ac:dyDescent="0.25">
      <c r="A287">
        <f t="shared" si="62"/>
        <v>71</v>
      </c>
      <c r="B287">
        <f t="shared" si="73"/>
        <v>4970.1422788213231</v>
      </c>
      <c r="C287">
        <f t="shared" si="71"/>
        <v>108.43357709339762</v>
      </c>
      <c r="D287">
        <f t="shared" si="72"/>
        <v>0.245206564955879</v>
      </c>
      <c r="E287">
        <f>MIN(VLOOKUP(C286+0.01,Gearing!$A$2:$G$7,2,TRUE)+1,5)</f>
        <v>4</v>
      </c>
      <c r="F287">
        <f>Misc!$B$4*Misc!$B$5/Misc!$B$2*VLOOKUP(E287,Gearing!$B$2:$G$7,6,FALSE)</f>
        <v>3877.5433905676741</v>
      </c>
      <c r="G287">
        <f t="shared" si="60"/>
        <v>3.0883032333803855</v>
      </c>
      <c r="H287">
        <f t="shared" si="61"/>
        <v>242.55900387750003</v>
      </c>
      <c r="I287">
        <f t="shared" si="63"/>
        <v>0.29700000000000004</v>
      </c>
      <c r="J287">
        <f t="shared" si="64"/>
        <v>3351.8333209316411</v>
      </c>
      <c r="K287">
        <f t="shared" si="65"/>
        <v>-24166836.49302936</v>
      </c>
      <c r="L287">
        <f t="shared" si="74"/>
        <v>4970.1422788213231</v>
      </c>
      <c r="M287">
        <f>2*$Y$1*VLOOKUP(E286,Gearing!$B$3:$D$7,3)+B285</f>
        <v>4975.7591575236256</v>
      </c>
      <c r="N287">
        <f>2*B286-B285+Misc!$B$6*$Y$1^2</f>
        <v>4970.2701081659534</v>
      </c>
      <c r="O287">
        <f t="shared" si="66"/>
        <v>0</v>
      </c>
      <c r="P287">
        <f t="shared" si="67"/>
        <v>0</v>
      </c>
      <c r="Q287">
        <f t="shared" si="68"/>
        <v>0</v>
      </c>
      <c r="R287">
        <f t="shared" si="69"/>
        <v>1</v>
      </c>
      <c r="S287">
        <f t="shared" si="70"/>
        <v>0</v>
      </c>
      <c r="T287">
        <f>C287/Misc!$B$2*60/2/PI()</f>
        <v>3451.5479583100687</v>
      </c>
      <c r="U287">
        <f>C287/Misc!$B$2*60/2/PI()*VLOOKUP(E287,Gearing!$B$2:$G$7,6,FALSE)</f>
        <v>7434.0537538035651</v>
      </c>
      <c r="V287">
        <f ca="1">FORECAST(U287,OFFSET(Engine!$E$3:$E$26,MATCH(U287,Engine!$A$3:$A$26,1)-1,0,2),OFFSET(Engine!$A$3:$A$26,MATCH(U287,Engine!$A$3:$A$26,1)-1,0,2))</f>
        <v>579.73031495487749</v>
      </c>
    </row>
    <row r="288" spans="1:22" x14ac:dyDescent="0.25">
      <c r="A288">
        <f t="shared" si="62"/>
        <v>71.25</v>
      </c>
      <c r="B288">
        <f t="shared" si="73"/>
        <v>4997.2583357998274</v>
      </c>
      <c r="C288">
        <f t="shared" si="71"/>
        <v>108.4945662830869</v>
      </c>
      <c r="D288">
        <f t="shared" si="72"/>
        <v>0.24270695255836472</v>
      </c>
      <c r="E288">
        <f>MIN(VLOOKUP(C287+0.01,Gearing!$A$2:$G$7,2,TRUE)+1,5)</f>
        <v>4</v>
      </c>
      <c r="F288">
        <f>Misc!$B$4*Misc!$B$5/Misc!$B$2*VLOOKUP(E288,Gearing!$B$2:$G$7,6,FALSE)</f>
        <v>3877.5433905676741</v>
      </c>
      <c r="G288">
        <f t="shared" si="60"/>
        <v>3.1051523700338941</v>
      </c>
      <c r="H288">
        <f t="shared" si="61"/>
        <v>242.695432809339</v>
      </c>
      <c r="I288">
        <f t="shared" si="63"/>
        <v>0.29700000000000004</v>
      </c>
      <c r="J288">
        <f t="shared" si="64"/>
        <v>3335.7354863801338</v>
      </c>
      <c r="K288">
        <f t="shared" si="65"/>
        <v>-24257648.22893481</v>
      </c>
      <c r="L288">
        <f t="shared" si="74"/>
        <v>4997.2583357998274</v>
      </c>
      <c r="M288">
        <f>2*$Y$1*VLOOKUP(E287,Gearing!$B$3:$D$7,3)+B286</f>
        <v>5002.8444059364501</v>
      </c>
      <c r="N288">
        <f>2*B287-B286+Misc!$B$6*$Y$1^2</f>
        <v>4997.3863228895179</v>
      </c>
      <c r="O288">
        <f t="shared" si="66"/>
        <v>0</v>
      </c>
      <c r="P288">
        <f t="shared" si="67"/>
        <v>0</v>
      </c>
      <c r="Q288">
        <f t="shared" si="68"/>
        <v>0</v>
      </c>
      <c r="R288">
        <f t="shared" si="69"/>
        <v>1</v>
      </c>
      <c r="S288">
        <f t="shared" si="70"/>
        <v>0</v>
      </c>
      <c r="T288">
        <f>C288/Misc!$B$2*60/2/PI()</f>
        <v>3453.4893045129129</v>
      </c>
      <c r="U288">
        <f>C288/Misc!$B$2*60/2/PI()*VLOOKUP(E288,Gearing!$B$2:$G$7,6,FALSE)</f>
        <v>7438.2350869911688</v>
      </c>
      <c r="V288">
        <f ca="1">FORECAST(U288,OFFSET(Engine!$E$3:$E$26,MATCH(U288,Engine!$A$3:$A$26,1)-1,0,2),OFFSET(Engine!$A$3:$A$26,MATCH(U288,Engine!$A$3:$A$26,1)-1,0,2))</f>
        <v>579.42864204026012</v>
      </c>
    </row>
    <row r="289" spans="1:22" x14ac:dyDescent="0.25">
      <c r="A289">
        <f t="shared" si="62"/>
        <v>71.5</v>
      </c>
      <c r="B289">
        <f t="shared" si="73"/>
        <v>5024.3895619628665</v>
      </c>
      <c r="C289">
        <f t="shared" si="71"/>
        <v>108.55493358264721</v>
      </c>
      <c r="D289">
        <f t="shared" si="72"/>
        <v>0.24023144392413087</v>
      </c>
      <c r="E289">
        <f>MIN(VLOOKUP(C288+0.01,Gearing!$A$2:$G$7,2,TRUE)+1,5)</f>
        <v>4</v>
      </c>
      <c r="F289">
        <f>Misc!$B$4*Misc!$B$5/Misc!$B$2*VLOOKUP(E289,Gearing!$B$2:$G$7,6,FALSE)</f>
        <v>3877.5433905676741</v>
      </c>
      <c r="G289">
        <f t="shared" si="60"/>
        <v>3.1220109323816825</v>
      </c>
      <c r="H289">
        <f t="shared" si="61"/>
        <v>242.83047061257875</v>
      </c>
      <c r="I289">
        <f t="shared" si="63"/>
        <v>0.29700000000000004</v>
      </c>
      <c r="J289">
        <f t="shared" si="64"/>
        <v>3319.6285485349022</v>
      </c>
      <c r="K289">
        <f t="shared" si="65"/>
        <v>-24348072.611791242</v>
      </c>
      <c r="L289">
        <f t="shared" si="74"/>
        <v>5024.3895619628665</v>
      </c>
      <c r="M289">
        <f>2*$Y$1*VLOOKUP(E288,Gearing!$B$3:$D$7,3)+B287</f>
        <v>5029.9451375046447</v>
      </c>
      <c r="N289">
        <f>2*B288-B287+Misc!$B$6*$Y$1^2</f>
        <v>5024.517705278332</v>
      </c>
      <c r="O289">
        <f t="shared" si="66"/>
        <v>0</v>
      </c>
      <c r="P289">
        <f t="shared" si="67"/>
        <v>0</v>
      </c>
      <c r="Q289">
        <f t="shared" si="68"/>
        <v>0</v>
      </c>
      <c r="R289">
        <f t="shared" si="69"/>
        <v>1</v>
      </c>
      <c r="S289">
        <f t="shared" si="70"/>
        <v>0</v>
      </c>
      <c r="T289">
        <f>C289/Misc!$B$2*60/2/PI()</f>
        <v>3455.4108553381398</v>
      </c>
      <c r="U289">
        <f>C289/Misc!$B$2*60/2/PI()*VLOOKUP(E289,Gearing!$B$2:$G$7,6,FALSE)</f>
        <v>7442.3737842649552</v>
      </c>
      <c r="V289">
        <f ca="1">FORECAST(U289,OFFSET(Engine!$E$3:$E$26,MATCH(U289,Engine!$A$3:$A$26,1)-1,0,2),OFFSET(Engine!$A$3:$A$26,MATCH(U289,Engine!$A$3:$A$26,1)-1,0,2))</f>
        <v>579.1300452020547</v>
      </c>
    </row>
    <row r="290" spans="1:22" x14ac:dyDescent="0.25">
      <c r="A290">
        <f t="shared" si="62"/>
        <v>71.75</v>
      </c>
      <c r="B290">
        <f t="shared" si="73"/>
        <v>5051.535802591151</v>
      </c>
      <c r="C290">
        <f t="shared" si="71"/>
        <v>108.61468499255534</v>
      </c>
      <c r="D290">
        <f t="shared" si="72"/>
        <v>0.23777983534091618</v>
      </c>
      <c r="E290">
        <f>MIN(VLOOKUP(C289+0.01,Gearing!$A$2:$G$7,2,TRUE)+1,5)</f>
        <v>4</v>
      </c>
      <c r="F290">
        <f>Misc!$B$4*Misc!$B$5/Misc!$B$2*VLOOKUP(E290,Gearing!$B$2:$G$7,6,FALSE)</f>
        <v>3877.5433905676741</v>
      </c>
      <c r="G290">
        <f t="shared" si="60"/>
        <v>3.1388788242856411</v>
      </c>
      <c r="H290">
        <f t="shared" si="61"/>
        <v>242.96413070990369</v>
      </c>
      <c r="I290">
        <f t="shared" si="63"/>
        <v>0.29700000000000004</v>
      </c>
      <c r="J290">
        <f t="shared" si="64"/>
        <v>3303.5126001940566</v>
      </c>
      <c r="K290">
        <f t="shared" si="65"/>
        <v>-24438108.403914116</v>
      </c>
      <c r="L290">
        <f t="shared" si="74"/>
        <v>5051.535802591151</v>
      </c>
      <c r="M290">
        <f>2*$Y$1*VLOOKUP(E289,Gearing!$B$3:$D$7,3)+B288</f>
        <v>5057.0611944831489</v>
      </c>
      <c r="N290">
        <f>2*B289-B288+Misc!$B$6*$Y$1^2</f>
        <v>5051.664100625906</v>
      </c>
      <c r="O290">
        <f t="shared" si="66"/>
        <v>0</v>
      </c>
      <c r="P290">
        <f t="shared" si="67"/>
        <v>0</v>
      </c>
      <c r="Q290">
        <f t="shared" si="68"/>
        <v>0</v>
      </c>
      <c r="R290">
        <f t="shared" si="69"/>
        <v>1</v>
      </c>
      <c r="S290">
        <f t="shared" si="70"/>
        <v>0</v>
      </c>
      <c r="T290">
        <f>C290/Misc!$B$2*60/2/PI()</f>
        <v>3457.3128017868567</v>
      </c>
      <c r="U290">
        <f>C290/Misc!$B$2*60/2/PI()*VLOOKUP(E290,Gearing!$B$2:$G$7,6,FALSE)</f>
        <v>7446.4702570091849</v>
      </c>
      <c r="V290">
        <f ca="1">FORECAST(U290,OFFSET(Engine!$E$3:$E$26,MATCH(U290,Engine!$A$3:$A$26,1)-1,0,2),OFFSET(Engine!$A$3:$A$26,MATCH(U290,Engine!$A$3:$A$26,1)-1,0,2))</f>
        <v>578.83449475989767</v>
      </c>
    </row>
    <row r="291" spans="1:22" x14ac:dyDescent="0.25">
      <c r="A291">
        <f t="shared" si="62"/>
        <v>72</v>
      </c>
      <c r="B291">
        <f t="shared" si="73"/>
        <v>5078.6969044591442</v>
      </c>
      <c r="C291">
        <f t="shared" si="71"/>
        <v>108.67382646249825</v>
      </c>
      <c r="D291">
        <f t="shared" si="72"/>
        <v>0.23535192420240492</v>
      </c>
      <c r="E291">
        <f>MIN(VLOOKUP(C290+0.01,Gearing!$A$2:$G$7,2,TRUE)+1,5)</f>
        <v>4</v>
      </c>
      <c r="F291">
        <f>Misc!$B$4*Misc!$B$5/Misc!$B$2*VLOOKUP(E291,Gearing!$B$2:$G$7,6,FALSE)</f>
        <v>3877.5433905676741</v>
      </c>
      <c r="G291">
        <f t="shared" si="60"/>
        <v>3.1557559505358359</v>
      </c>
      <c r="H291">
        <f t="shared" si="61"/>
        <v>243.09642641038442</v>
      </c>
      <c r="I291">
        <f t="shared" si="63"/>
        <v>0.29700000000000004</v>
      </c>
      <c r="J291">
        <f t="shared" si="64"/>
        <v>3287.3877332608558</v>
      </c>
      <c r="K291">
        <f t="shared" si="65"/>
        <v>-24527754.382069197</v>
      </c>
      <c r="L291">
        <f t="shared" si="74"/>
        <v>5078.6969044591442</v>
      </c>
      <c r="M291">
        <f>2*$Y$1*VLOOKUP(E290,Gearing!$B$3:$D$7,3)+B289</f>
        <v>5084.1924206461881</v>
      </c>
      <c r="N291">
        <f>2*B290-B289+Misc!$B$6*$Y$1^2</f>
        <v>5078.8253557194357</v>
      </c>
      <c r="O291">
        <f t="shared" si="66"/>
        <v>0</v>
      </c>
      <c r="P291">
        <f t="shared" si="67"/>
        <v>0</v>
      </c>
      <c r="Q291">
        <f t="shared" si="68"/>
        <v>0</v>
      </c>
      <c r="R291">
        <f t="shared" si="69"/>
        <v>1</v>
      </c>
      <c r="S291">
        <f t="shared" si="70"/>
        <v>0</v>
      </c>
      <c r="T291">
        <f>C291/Misc!$B$2*60/2/PI()</f>
        <v>3459.1953332434841</v>
      </c>
      <c r="U291">
        <f>C291/Misc!$B$2*60/2/PI()*VLOOKUP(E291,Gearing!$B$2:$G$7,6,FALSE)</f>
        <v>7450.5249131260434</v>
      </c>
      <c r="V291">
        <f ca="1">FORECAST(U291,OFFSET(Engine!$E$3:$E$26,MATCH(U291,Engine!$A$3:$A$26,1)-1,0,2),OFFSET(Engine!$A$3:$A$26,MATCH(U291,Engine!$A$3:$A$26,1)-1,0,2))</f>
        <v>578.54196128464866</v>
      </c>
    </row>
    <row r="292" spans="1:22" x14ac:dyDescent="0.25">
      <c r="A292">
        <f t="shared" si="62"/>
        <v>72.25</v>
      </c>
      <c r="B292">
        <f t="shared" si="73"/>
        <v>5105.8727158224001</v>
      </c>
      <c r="C292">
        <f t="shared" si="71"/>
        <v>108.73236389165322</v>
      </c>
      <c r="D292">
        <f t="shared" si="72"/>
        <v>0.23294750903733075</v>
      </c>
      <c r="E292">
        <f>MIN(VLOOKUP(C291+0.01,Gearing!$A$2:$G$7,2,TRUE)+1,5)</f>
        <v>4</v>
      </c>
      <c r="F292">
        <f>Misc!$B$4*Misc!$B$5/Misc!$B$2*VLOOKUP(E292,Gearing!$B$2:$G$7,6,FALSE)</f>
        <v>3877.5433905676741</v>
      </c>
      <c r="G292">
        <f t="shared" si="60"/>
        <v>3.1726422168426391</v>
      </c>
      <c r="H292">
        <f t="shared" si="61"/>
        <v>243.22737091010475</v>
      </c>
      <c r="I292">
        <f t="shared" si="63"/>
        <v>0.29700000000000004</v>
      </c>
      <c r="J292">
        <f t="shared" si="64"/>
        <v>3271.2540387512681</v>
      </c>
      <c r="K292">
        <f t="shared" si="65"/>
        <v>-24617009.337324269</v>
      </c>
      <c r="L292">
        <f t="shared" si="74"/>
        <v>5105.8727158224001</v>
      </c>
      <c r="M292">
        <f>2*$Y$1*VLOOKUP(E291,Gearing!$B$3:$D$7,3)+B290</f>
        <v>5111.3386612744725</v>
      </c>
      <c r="N292">
        <f>2*B291-B290+Misc!$B$6*$Y$1^2</f>
        <v>5106.0013188271378</v>
      </c>
      <c r="O292">
        <f t="shared" si="66"/>
        <v>0</v>
      </c>
      <c r="P292">
        <f t="shared" si="67"/>
        <v>0</v>
      </c>
      <c r="Q292">
        <f t="shared" si="68"/>
        <v>0</v>
      </c>
      <c r="R292">
        <f t="shared" si="69"/>
        <v>1</v>
      </c>
      <c r="S292">
        <f t="shared" si="70"/>
        <v>0</v>
      </c>
      <c r="T292">
        <f>C292/Misc!$B$2*60/2/PI()</f>
        <v>3461.0586374846648</v>
      </c>
      <c r="U292">
        <f>C292/Misc!$B$2*60/2/PI()*VLOOKUP(E292,Gearing!$B$2:$G$7,6,FALSE)</f>
        <v>7454.538157054837</v>
      </c>
      <c r="V292">
        <f ca="1">FORECAST(U292,OFFSET(Engine!$E$3:$E$26,MATCH(U292,Engine!$A$3:$A$26,1)-1,0,2),OFFSET(Engine!$A$3:$A$26,MATCH(U292,Engine!$A$3:$A$26,1)-1,0,2))</f>
        <v>578.25241559700555</v>
      </c>
    </row>
    <row r="293" spans="1:22" x14ac:dyDescent="0.25">
      <c r="A293">
        <f t="shared" si="62"/>
        <v>72.5</v>
      </c>
      <c r="B293">
        <f t="shared" si="73"/>
        <v>5133.0630864049708</v>
      </c>
      <c r="C293">
        <f t="shared" si="71"/>
        <v>108.79030312896793</v>
      </c>
      <c r="D293">
        <f t="shared" si="72"/>
        <v>0.23056638948037289</v>
      </c>
      <c r="E293">
        <f>MIN(VLOOKUP(C292+0.01,Gearing!$A$2:$G$7,2,TRUE)+1,5)</f>
        <v>4</v>
      </c>
      <c r="F293">
        <f>Misc!$B$4*Misc!$B$5/Misc!$B$2*VLOOKUP(E293,Gearing!$B$2:$G$7,6,FALSE)</f>
        <v>3877.5433905676741</v>
      </c>
      <c r="G293">
        <f t="shared" si="60"/>
        <v>3.1895375298289061</v>
      </c>
      <c r="H293">
        <f t="shared" si="61"/>
        <v>243.35697729278797</v>
      </c>
      <c r="I293">
        <f t="shared" si="63"/>
        <v>0.29700000000000004</v>
      </c>
      <c r="J293">
        <f t="shared" si="64"/>
        <v>3255.111606801494</v>
      </c>
      <c r="K293">
        <f t="shared" si="65"/>
        <v>-24705872.074901957</v>
      </c>
      <c r="L293">
        <f t="shared" si="74"/>
        <v>5133.0630864049708</v>
      </c>
      <c r="M293">
        <f>2*$Y$1*VLOOKUP(E292,Gearing!$B$3:$D$7,3)+B291</f>
        <v>5138.4997631424658</v>
      </c>
      <c r="N293">
        <f>2*B292-B291+Misc!$B$6*$Y$1^2</f>
        <v>5133.1918396856563</v>
      </c>
      <c r="O293">
        <f t="shared" si="66"/>
        <v>0</v>
      </c>
      <c r="P293">
        <f t="shared" si="67"/>
        <v>0</v>
      </c>
      <c r="Q293">
        <f t="shared" si="68"/>
        <v>0</v>
      </c>
      <c r="R293">
        <f t="shared" si="69"/>
        <v>1</v>
      </c>
      <c r="S293">
        <f t="shared" si="70"/>
        <v>0</v>
      </c>
      <c r="T293">
        <f>C293/Misc!$B$2*60/2/PI()</f>
        <v>3462.9029006881869</v>
      </c>
      <c r="U293">
        <f>C293/Misc!$B$2*60/2/PI()*VLOOKUP(E293,Gearing!$B$2:$G$7,6,FALSE)</f>
        <v>7458.5103897912059</v>
      </c>
      <c r="V293">
        <f ca="1">FORECAST(U293,OFFSET(Engine!$E$3:$E$26,MATCH(U293,Engine!$A$3:$A$26,1)-1,0,2),OFFSET(Engine!$A$3:$A$26,MATCH(U293,Engine!$A$3:$A$26,1)-1,0,2))</f>
        <v>577.96582876611842</v>
      </c>
    </row>
    <row r="294" spans="1:22" x14ac:dyDescent="0.25">
      <c r="A294">
        <f t="shared" si="62"/>
        <v>72.75</v>
      </c>
      <c r="B294">
        <f t="shared" si="73"/>
        <v>5160.2678673868841</v>
      </c>
      <c r="C294">
        <f t="shared" si="71"/>
        <v>108.8476499734461</v>
      </c>
      <c r="D294">
        <f t="shared" si="72"/>
        <v>0.2282083663449157</v>
      </c>
      <c r="E294">
        <f>MIN(VLOOKUP(C293+0.01,Gearing!$A$2:$G$7,2,TRUE)+1,5)</f>
        <v>4</v>
      </c>
      <c r="F294">
        <f>Misc!$B$4*Misc!$B$5/Misc!$B$2*VLOOKUP(E294,Gearing!$B$2:$G$7,6,FALSE)</f>
        <v>3877.5433905676741</v>
      </c>
      <c r="G294">
        <f t="shared" si="60"/>
        <v>3.206441797022193</v>
      </c>
      <c r="H294">
        <f t="shared" si="61"/>
        <v>243.48525853043597</v>
      </c>
      <c r="I294">
        <f t="shared" si="63"/>
        <v>0.29700000000000004</v>
      </c>
      <c r="J294">
        <f t="shared" si="64"/>
        <v>3238.960526675447</v>
      </c>
      <c r="K294">
        <f t="shared" si="65"/>
        <v>-24794341.414033681</v>
      </c>
      <c r="L294">
        <f t="shared" si="74"/>
        <v>5160.2678673868841</v>
      </c>
      <c r="M294">
        <f>2*$Y$1*VLOOKUP(E293,Gearing!$B$3:$D$7,3)+B292</f>
        <v>5165.6755745057217</v>
      </c>
      <c r="N294">
        <f>2*B293-B292+Misc!$B$6*$Y$1^2</f>
        <v>5160.3967694875419</v>
      </c>
      <c r="O294">
        <f t="shared" si="66"/>
        <v>0</v>
      </c>
      <c r="P294">
        <f t="shared" si="67"/>
        <v>0</v>
      </c>
      <c r="Q294">
        <f t="shared" si="68"/>
        <v>0</v>
      </c>
      <c r="R294">
        <f t="shared" si="69"/>
        <v>1</v>
      </c>
      <c r="S294">
        <f t="shared" si="70"/>
        <v>0</v>
      </c>
      <c r="T294">
        <f>C294/Misc!$B$2*60/2/PI()</f>
        <v>3464.7283074420716</v>
      </c>
      <c r="U294">
        <f>C294/Misc!$B$2*60/2/PI()*VLOOKUP(E294,Gearing!$B$2:$G$7,6,FALSE)</f>
        <v>7462.4420089066998</v>
      </c>
      <c r="V294">
        <f ca="1">FORECAST(U294,OFFSET(Engine!$E$3:$E$26,MATCH(U294,Engine!$A$3:$A$26,1)-1,0,2),OFFSET(Engine!$A$3:$A$26,MATCH(U294,Engine!$A$3:$A$26,1)-1,0,2))</f>
        <v>577.6821721081767</v>
      </c>
    </row>
    <row r="295" spans="1:22" x14ac:dyDescent="0.25">
      <c r="A295">
        <f t="shared" si="62"/>
        <v>73</v>
      </c>
      <c r="B295">
        <f t="shared" si="73"/>
        <v>5187.4869113916939</v>
      </c>
      <c r="C295">
        <f t="shared" si="71"/>
        <v>108.90441017442208</v>
      </c>
      <c r="D295">
        <f t="shared" si="72"/>
        <v>0.2258732414629776</v>
      </c>
      <c r="E295">
        <f>MIN(VLOOKUP(C294+0.01,Gearing!$A$2:$G$7,2,TRUE)+1,5)</f>
        <v>4</v>
      </c>
      <c r="F295">
        <f>Misc!$B$4*Misc!$B$5/Misc!$B$2*VLOOKUP(E295,Gearing!$B$2:$G$7,6,FALSE)</f>
        <v>3877.5433905676741</v>
      </c>
      <c r="G295">
        <f t="shared" si="60"/>
        <v>3.2233549268470219</v>
      </c>
      <c r="H295">
        <f t="shared" si="61"/>
        <v>243.61222748394346</v>
      </c>
      <c r="I295">
        <f t="shared" si="63"/>
        <v>0.29700000000000004</v>
      </c>
      <c r="J295">
        <f t="shared" si="64"/>
        <v>3222.8008867721906</v>
      </c>
      <c r="K295">
        <f t="shared" si="65"/>
        <v>-24882416.187814739</v>
      </c>
      <c r="L295">
        <f t="shared" si="74"/>
        <v>5187.4869113916939</v>
      </c>
      <c r="M295">
        <f>2*$Y$1*VLOOKUP(E294,Gearing!$B$3:$D$7,3)+B293</f>
        <v>5192.8659450882924</v>
      </c>
      <c r="N295">
        <f>2*B294-B293+Misc!$B$6*$Y$1^2</f>
        <v>5187.6159608687976</v>
      </c>
      <c r="O295">
        <f t="shared" si="66"/>
        <v>0</v>
      </c>
      <c r="P295">
        <f t="shared" si="67"/>
        <v>0</v>
      </c>
      <c r="Q295">
        <f t="shared" si="68"/>
        <v>0</v>
      </c>
      <c r="R295">
        <f t="shared" si="69"/>
        <v>1</v>
      </c>
      <c r="S295">
        <f t="shared" si="70"/>
        <v>0</v>
      </c>
      <c r="T295">
        <f>C295/Misc!$B$2*60/2/PI()</f>
        <v>3466.5350407533151</v>
      </c>
      <c r="U295">
        <f>C295/Misc!$B$2*60/2/PI()*VLOOKUP(E295,Gearing!$B$2:$G$7,6,FALSE)</f>
        <v>7466.3334085676061</v>
      </c>
      <c r="V295">
        <f ca="1">FORECAST(U295,OFFSET(Engine!$E$3:$E$26,MATCH(U295,Engine!$A$3:$A$26,1)-1,0,2),OFFSET(Engine!$A$3:$A$26,MATCH(U295,Engine!$A$3:$A$26,1)-1,0,2))</f>
        <v>577.40141718505163</v>
      </c>
    </row>
    <row r="296" spans="1:22" x14ac:dyDescent="0.25">
      <c r="A296">
        <f t="shared" si="62"/>
        <v>73.25</v>
      </c>
      <c r="B296">
        <f t="shared" si="73"/>
        <v>5214.7200724740951</v>
      </c>
      <c r="C296">
        <f t="shared" si="71"/>
        <v>108.96058943185562</v>
      </c>
      <c r="D296">
        <f t="shared" si="72"/>
        <v>0.22356081800535321</v>
      </c>
      <c r="E296">
        <f>MIN(VLOOKUP(C295+0.01,Gearing!$A$2:$G$7,2,TRUE)+1,5)</f>
        <v>4</v>
      </c>
      <c r="F296">
        <f>Misc!$B$4*Misc!$B$5/Misc!$B$2*VLOOKUP(E296,Gearing!$B$2:$G$7,6,FALSE)</f>
        <v>3877.5433905676741</v>
      </c>
      <c r="G296">
        <f t="shared" si="60"/>
        <v>3.2402768286171852</v>
      </c>
      <c r="H296">
        <f t="shared" si="61"/>
        <v>243.73789690375722</v>
      </c>
      <c r="I296">
        <f t="shared" si="63"/>
        <v>0.29700000000000004</v>
      </c>
      <c r="J296">
        <f t="shared" si="64"/>
        <v>3206.6327746333336</v>
      </c>
      <c r="K296">
        <f t="shared" si="65"/>
        <v>-24970095.243060429</v>
      </c>
      <c r="L296">
        <f t="shared" si="74"/>
        <v>5214.7200724740951</v>
      </c>
      <c r="M296">
        <f>2*$Y$1*VLOOKUP(E295,Gearing!$B$3:$D$7,3)+B294</f>
        <v>5220.0707260702056</v>
      </c>
      <c r="N296">
        <f>2*B295-B294+Misc!$B$6*$Y$1^2</f>
        <v>5214.849267896504</v>
      </c>
      <c r="O296">
        <f t="shared" si="66"/>
        <v>0</v>
      </c>
      <c r="P296">
        <f t="shared" si="67"/>
        <v>0</v>
      </c>
      <c r="Q296">
        <f t="shared" si="68"/>
        <v>0</v>
      </c>
      <c r="R296">
        <f t="shared" si="69"/>
        <v>1</v>
      </c>
      <c r="S296">
        <f t="shared" si="70"/>
        <v>0</v>
      </c>
      <c r="T296">
        <f>C296/Misc!$B$2*60/2/PI()</f>
        <v>3468.3232820572712</v>
      </c>
      <c r="U296">
        <f>C296/Misc!$B$2*60/2/PI()*VLOOKUP(E296,Gearing!$B$2:$G$7,6,FALSE)</f>
        <v>7470.1849795551616</v>
      </c>
      <c r="V296">
        <f ca="1">FORECAST(U296,OFFSET(Engine!$E$3:$E$26,MATCH(U296,Engine!$A$3:$A$26,1)-1,0,2),OFFSET(Engine!$A$3:$A$26,MATCH(U296,Engine!$A$3:$A$26,1)-1,0,2))</f>
        <v>577.12353580283695</v>
      </c>
    </row>
    <row r="297" spans="1:22" x14ac:dyDescent="0.25">
      <c r="A297">
        <f t="shared" si="62"/>
        <v>73.5</v>
      </c>
      <c r="B297">
        <f t="shared" si="73"/>
        <v>5241.9672061076217</v>
      </c>
      <c r="C297">
        <f t="shared" si="71"/>
        <v>109.01619339662648</v>
      </c>
      <c r="D297">
        <f t="shared" si="72"/>
        <v>0.22127090016147122</v>
      </c>
      <c r="E297">
        <f>MIN(VLOOKUP(C296+0.01,Gearing!$A$2:$G$7,2,TRUE)+1,5)</f>
        <v>4</v>
      </c>
      <c r="F297">
        <f>Misc!$B$4*Misc!$B$5/Misc!$B$2*VLOOKUP(E297,Gearing!$B$2:$G$7,6,FALSE)</f>
        <v>3877.5433905676741</v>
      </c>
      <c r="G297">
        <f t="shared" si="60"/>
        <v>3.2572074125280994</v>
      </c>
      <c r="H297">
        <f t="shared" si="61"/>
        <v>243.86227943053524</v>
      </c>
      <c r="I297">
        <f t="shared" si="63"/>
        <v>0.29700000000000004</v>
      </c>
      <c r="J297">
        <f t="shared" si="64"/>
        <v>3190.4562769503873</v>
      </c>
      <c r="K297">
        <f t="shared" si="65"/>
        <v>-25057377.440163508</v>
      </c>
      <c r="L297">
        <f t="shared" si="74"/>
        <v>5241.9672061076217</v>
      </c>
      <c r="M297">
        <f>2*$Y$1*VLOOKUP(E296,Gearing!$B$3:$D$7,3)+B295</f>
        <v>5247.2897700750154</v>
      </c>
      <c r="N297">
        <f>2*B296-B295+Misc!$B$6*$Y$1^2</f>
        <v>5242.0965460564967</v>
      </c>
      <c r="O297">
        <f t="shared" si="66"/>
        <v>0</v>
      </c>
      <c r="P297">
        <f t="shared" si="67"/>
        <v>0</v>
      </c>
      <c r="Q297">
        <f t="shared" si="68"/>
        <v>0</v>
      </c>
      <c r="R297">
        <f t="shared" si="69"/>
        <v>1</v>
      </c>
      <c r="S297">
        <f t="shared" si="70"/>
        <v>0</v>
      </c>
      <c r="T297">
        <f>C297/Misc!$B$2*60/2/PI()</f>
        <v>3470.0932112270293</v>
      </c>
      <c r="U297">
        <f>C297/Misc!$B$2*60/2/PI()*VLOOKUP(E297,Gearing!$B$2:$G$7,6,FALSE)</f>
        <v>7473.997109285744</v>
      </c>
      <c r="V297">
        <f ca="1">FORECAST(U297,OFFSET(Engine!$E$3:$E$26,MATCH(U297,Engine!$A$3:$A$26,1)-1,0,2),OFFSET(Engine!$A$3:$A$26,MATCH(U297,Engine!$A$3:$A$26,1)-1,0,2))</f>
        <v>576.84850001039308</v>
      </c>
    </row>
    <row r="298" spans="1:22" x14ac:dyDescent="0.25">
      <c r="A298">
        <f t="shared" si="62"/>
        <v>73.75</v>
      </c>
      <c r="B298">
        <f t="shared" si="73"/>
        <v>5269.2281691724083</v>
      </c>
      <c r="C298">
        <f t="shared" si="71"/>
        <v>109.07122767080727</v>
      </c>
      <c r="D298">
        <f t="shared" si="72"/>
        <v>0.21900329328491352</v>
      </c>
      <c r="E298">
        <f>MIN(VLOOKUP(C297+0.01,Gearing!$A$2:$G$7,2,TRUE)+1,5)</f>
        <v>4</v>
      </c>
      <c r="F298">
        <f>Misc!$B$4*Misc!$B$5/Misc!$B$2*VLOOKUP(E298,Gearing!$B$2:$G$7,6,FALSE)</f>
        <v>3877.5433905676741</v>
      </c>
      <c r="G298">
        <f t="shared" si="60"/>
        <v>3.2741465896492041</v>
      </c>
      <c r="H298">
        <f t="shared" si="61"/>
        <v>243.98538759575715</v>
      </c>
      <c r="I298">
        <f t="shared" si="63"/>
        <v>0.29700000000000004</v>
      </c>
      <c r="J298">
        <f t="shared" si="64"/>
        <v>3174.2714795720722</v>
      </c>
      <c r="K298">
        <f t="shared" si="65"/>
        <v>-25144261.652952526</v>
      </c>
      <c r="L298">
        <f t="shared" si="74"/>
        <v>5269.2281691724083</v>
      </c>
      <c r="M298">
        <f>2*$Y$1*VLOOKUP(E297,Gearing!$B$3:$D$7,3)+B296</f>
        <v>5274.5229311574167</v>
      </c>
      <c r="N298">
        <f>2*B297-B296+Misc!$B$6*$Y$1^2</f>
        <v>5269.3576522411486</v>
      </c>
      <c r="O298">
        <f t="shared" si="66"/>
        <v>0</v>
      </c>
      <c r="P298">
        <f t="shared" si="67"/>
        <v>0</v>
      </c>
      <c r="Q298">
        <f t="shared" si="68"/>
        <v>0</v>
      </c>
      <c r="R298">
        <f t="shared" si="69"/>
        <v>1</v>
      </c>
      <c r="S298">
        <f t="shared" si="70"/>
        <v>0</v>
      </c>
      <c r="T298">
        <f>C298/Misc!$B$2*60/2/PI()</f>
        <v>3471.8450065820989</v>
      </c>
      <c r="U298">
        <f>C298/Misc!$B$2*60/2/PI()*VLOOKUP(E298,Gearing!$B$2:$G$7,6,FALSE)</f>
        <v>7477.7701818295855</v>
      </c>
      <c r="V298">
        <f ca="1">FORECAST(U298,OFFSET(Engine!$E$3:$E$26,MATCH(U298,Engine!$A$3:$A$26,1)-1,0,2),OFFSET(Engine!$A$3:$A$26,MATCH(U298,Engine!$A$3:$A$26,1)-1,0,2))</f>
        <v>576.57628209799668</v>
      </c>
    </row>
    <row r="299" spans="1:22" x14ac:dyDescent="0.25">
      <c r="A299">
        <f t="shared" si="62"/>
        <v>74</v>
      </c>
      <c r="B299">
        <f t="shared" si="73"/>
        <v>5296.5028199430253</v>
      </c>
      <c r="C299">
        <f t="shared" si="71"/>
        <v>109.12569780795457</v>
      </c>
      <c r="D299">
        <f t="shared" si="72"/>
        <v>0.21675780389341526</v>
      </c>
      <c r="E299">
        <f>MIN(VLOOKUP(C298+0.01,Gearing!$A$2:$G$7,2,TRUE)+1,5)</f>
        <v>4</v>
      </c>
      <c r="F299">
        <f>Misc!$B$4*Misc!$B$5/Misc!$B$2*VLOOKUP(E299,Gearing!$B$2:$G$7,6,FALSE)</f>
        <v>3877.5433905676741</v>
      </c>
      <c r="G299">
        <f t="shared" si="60"/>
        <v>3.2910942719163989</v>
      </c>
      <c r="H299">
        <f t="shared" si="61"/>
        <v>244.10723382237509</v>
      </c>
      <c r="I299">
        <f t="shared" si="63"/>
        <v>0.29700000000000004</v>
      </c>
      <c r="J299">
        <f t="shared" si="64"/>
        <v>3158.0784675115892</v>
      </c>
      <c r="K299">
        <f t="shared" si="65"/>
        <v>-25230746.768551424</v>
      </c>
      <c r="L299">
        <f t="shared" si="74"/>
        <v>5296.5028199430253</v>
      </c>
      <c r="M299">
        <f>2*$Y$1*VLOOKUP(E298,Gearing!$B$3:$D$7,3)+B297</f>
        <v>5301.7700647909433</v>
      </c>
      <c r="N299">
        <f>2*B298-B297+Misc!$B$6*$Y$1^2</f>
        <v>5296.6324447371953</v>
      </c>
      <c r="O299">
        <f t="shared" si="66"/>
        <v>0</v>
      </c>
      <c r="P299">
        <f t="shared" si="67"/>
        <v>0</v>
      </c>
      <c r="Q299">
        <f t="shared" si="68"/>
        <v>0</v>
      </c>
      <c r="R299">
        <f t="shared" si="69"/>
        <v>1</v>
      </c>
      <c r="S299">
        <f t="shared" si="70"/>
        <v>0</v>
      </c>
      <c r="T299">
        <f>C299/Misc!$B$2*60/2/PI()</f>
        <v>3473.5788448976755</v>
      </c>
      <c r="U299">
        <f>C299/Misc!$B$2*60/2/PI()*VLOOKUP(E299,Gearing!$B$2:$G$7,6,FALSE)</f>
        <v>7481.504577930722</v>
      </c>
      <c r="V299">
        <f ca="1">FORECAST(U299,OFFSET(Engine!$E$3:$E$26,MATCH(U299,Engine!$A$3:$A$26,1)-1,0,2),OFFSET(Engine!$A$3:$A$26,MATCH(U299,Engine!$A$3:$A$26,1)-1,0,2))</f>
        <v>576.30685459590109</v>
      </c>
    </row>
    <row r="300" spans="1:22" x14ac:dyDescent="0.25">
      <c r="A300">
        <f t="shared" si="62"/>
        <v>74.25</v>
      </c>
      <c r="B300">
        <f t="shared" si="73"/>
        <v>5323.7910180763856</v>
      </c>
      <c r="C300">
        <f t="shared" si="71"/>
        <v>109.17960931341258</v>
      </c>
      <c r="D300">
        <f t="shared" si="72"/>
        <v>0.21453423977072816</v>
      </c>
      <c r="E300">
        <f>MIN(VLOOKUP(C299+0.01,Gearing!$A$2:$G$7,2,TRUE)+1,5)</f>
        <v>4</v>
      </c>
      <c r="F300">
        <f>Misc!$B$4*Misc!$B$5/Misc!$B$2*VLOOKUP(E300,Gearing!$B$2:$G$7,6,FALSE)</f>
        <v>3877.5433905676741</v>
      </c>
      <c r="G300">
        <f t="shared" si="60"/>
        <v>3.308050372124534</v>
      </c>
      <c r="H300">
        <f t="shared" si="61"/>
        <v>244.22783042549344</v>
      </c>
      <c r="I300">
        <f t="shared" si="63"/>
        <v>0.29700000000000004</v>
      </c>
      <c r="J300">
        <f t="shared" si="64"/>
        <v>3141.8773249538426</v>
      </c>
      <c r="K300">
        <f t="shared" si="65"/>
        <v>-25316831.687240195</v>
      </c>
      <c r="L300">
        <f t="shared" si="74"/>
        <v>5323.7910180763856</v>
      </c>
      <c r="M300">
        <f>2*$Y$1*VLOOKUP(E299,Gearing!$B$3:$D$7,3)+B298</f>
        <v>5329.0310278557299</v>
      </c>
      <c r="N300">
        <f>2*B299-B298+Misc!$B$6*$Y$1^2</f>
        <v>5323.9207832136426</v>
      </c>
      <c r="O300">
        <f t="shared" si="66"/>
        <v>0</v>
      </c>
      <c r="P300">
        <f t="shared" si="67"/>
        <v>0</v>
      </c>
      <c r="Q300">
        <f t="shared" si="68"/>
        <v>0</v>
      </c>
      <c r="R300">
        <f t="shared" si="69"/>
        <v>1</v>
      </c>
      <c r="S300">
        <f t="shared" si="70"/>
        <v>0</v>
      </c>
      <c r="T300">
        <f>C300/Misc!$B$2*60/2/PI()</f>
        <v>3475.2949014143101</v>
      </c>
      <c r="U300">
        <f>C300/Misc!$B$2*60/2/PI()*VLOOKUP(E300,Gearing!$B$2:$G$7,6,FALSE)</f>
        <v>7485.2006750278269</v>
      </c>
      <c r="V300">
        <f ca="1">FORECAST(U300,OFFSET(Engine!$E$3:$E$26,MATCH(U300,Engine!$A$3:$A$26,1)-1,0,2),OFFSET(Engine!$A$3:$A$26,MATCH(U300,Engine!$A$3:$A$26,1)-1,0,2))</f>
        <v>576.04019027283357</v>
      </c>
    </row>
    <row r="301" spans="1:22" x14ac:dyDescent="0.25">
      <c r="A301">
        <f t="shared" si="62"/>
        <v>74.5</v>
      </c>
      <c r="B301">
        <f t="shared" si="73"/>
        <v>5351.0926245997316</v>
      </c>
      <c r="C301">
        <f t="shared" si="71"/>
        <v>109.23296764460065</v>
      </c>
      <c r="D301">
        <f t="shared" si="72"/>
        <v>0.21233240973378997</v>
      </c>
      <c r="E301">
        <f>MIN(VLOOKUP(C300+0.01,Gearing!$A$2:$G$7,2,TRUE)+1,5)</f>
        <v>4</v>
      </c>
      <c r="F301">
        <f>Misc!$B$4*Misc!$B$5/Misc!$B$2*VLOOKUP(E301,Gearing!$B$2:$G$7,6,FALSE)</f>
        <v>3877.5433905676741</v>
      </c>
      <c r="G301">
        <f t="shared" si="60"/>
        <v>3.3250148039199394</v>
      </c>
      <c r="H301">
        <f t="shared" si="61"/>
        <v>244.34718961301147</v>
      </c>
      <c r="I301">
        <f t="shared" si="63"/>
        <v>0.29700000000000004</v>
      </c>
      <c r="J301">
        <f t="shared" si="64"/>
        <v>3125.6681352626265</v>
      </c>
      <c r="K301">
        <f t="shared" si="65"/>
        <v>-25402515.322316766</v>
      </c>
      <c r="L301">
        <f t="shared" si="74"/>
        <v>5351.0926245997316</v>
      </c>
      <c r="M301">
        <f>2*$Y$1*VLOOKUP(E300,Gearing!$B$3:$D$7,3)+B299</f>
        <v>5356.3056786263469</v>
      </c>
      <c r="N301">
        <f>2*B300-B299+Misc!$B$6*$Y$1^2</f>
        <v>5351.2225287097463</v>
      </c>
      <c r="O301">
        <f t="shared" si="66"/>
        <v>0</v>
      </c>
      <c r="P301">
        <f t="shared" si="67"/>
        <v>0</v>
      </c>
      <c r="Q301">
        <f t="shared" si="68"/>
        <v>0</v>
      </c>
      <c r="R301">
        <f t="shared" si="69"/>
        <v>1</v>
      </c>
      <c r="S301">
        <f t="shared" si="70"/>
        <v>0</v>
      </c>
      <c r="T301">
        <f>C301/Misc!$B$2*60/2/PI()</f>
        <v>3476.9933498470523</v>
      </c>
      <c r="U301">
        <f>C301/Misc!$B$2*60/2/PI()*VLOOKUP(E301,Gearing!$B$2:$G$7,6,FALSE)</f>
        <v>7488.8588472738966</v>
      </c>
      <c r="V301">
        <f ca="1">FORECAST(U301,OFFSET(Engine!$E$3:$E$26,MATCH(U301,Engine!$A$3:$A$26,1)-1,0,2),OFFSET(Engine!$A$3:$A$26,MATCH(U301,Engine!$A$3:$A$26,1)-1,0,2))</f>
        <v>575.77626213457472</v>
      </c>
    </row>
    <row r="302" spans="1:22" x14ac:dyDescent="0.25">
      <c r="A302">
        <f t="shared" si="62"/>
        <v>74.75</v>
      </c>
      <c r="B302">
        <f t="shared" si="73"/>
        <v>5378.407501898686</v>
      </c>
      <c r="C302">
        <f t="shared" si="71"/>
        <v>109.2857782113042</v>
      </c>
      <c r="D302">
        <f t="shared" si="72"/>
        <v>0.21015212389465887</v>
      </c>
      <c r="E302">
        <f>MIN(VLOOKUP(C301+0.01,Gearing!$A$2:$G$7,2,TRUE)+1,5)</f>
        <v>4</v>
      </c>
      <c r="F302">
        <f>Misc!$B$4*Misc!$B$5/Misc!$B$2*VLOOKUP(E302,Gearing!$B$2:$G$7,6,FALSE)</f>
        <v>3877.5433905676741</v>
      </c>
      <c r="G302">
        <f t="shared" si="60"/>
        <v>3.3419874817930078</v>
      </c>
      <c r="H302">
        <f t="shared" si="61"/>
        <v>244.46532348627463</v>
      </c>
      <c r="I302">
        <f t="shared" si="63"/>
        <v>0.29700000000000004</v>
      </c>
      <c r="J302">
        <f t="shared" si="64"/>
        <v>3109.4509809877591</v>
      </c>
      <c r="K302">
        <f t="shared" si="65"/>
        <v>-25487796.59995985</v>
      </c>
      <c r="L302">
        <f t="shared" si="74"/>
        <v>5378.407501898686</v>
      </c>
      <c r="M302">
        <f>2*$Y$1*VLOOKUP(E301,Gearing!$B$3:$D$7,3)+B300</f>
        <v>5383.5938767597072</v>
      </c>
      <c r="N302">
        <f>2*B301-B300+Misc!$B$6*$Y$1^2</f>
        <v>5378.5375436230779</v>
      </c>
      <c r="O302">
        <f t="shared" si="66"/>
        <v>0</v>
      </c>
      <c r="P302">
        <f t="shared" si="67"/>
        <v>0</v>
      </c>
      <c r="Q302">
        <f t="shared" si="68"/>
        <v>0</v>
      </c>
      <c r="R302">
        <f t="shared" si="69"/>
        <v>1</v>
      </c>
      <c r="S302">
        <f t="shared" si="70"/>
        <v>0</v>
      </c>
      <c r="T302">
        <f>C302/Misc!$B$2*60/2/PI()</f>
        <v>3478.6743623947241</v>
      </c>
      <c r="U302">
        <f>C302/Misc!$B$2*60/2/PI()*VLOOKUP(E302,Gearing!$B$2:$G$7,6,FALSE)</f>
        <v>7492.4794655562309</v>
      </c>
      <c r="V302">
        <f ca="1">FORECAST(U302,OFFSET(Engine!$E$3:$E$26,MATCH(U302,Engine!$A$3:$A$26,1)-1,0,2),OFFSET(Engine!$A$3:$A$26,MATCH(U302,Engine!$A$3:$A$26,1)-1,0,2))</f>
        <v>575.51504342251735</v>
      </c>
    </row>
    <row r="303" spans="1:22" x14ac:dyDescent="0.25">
      <c r="A303">
        <f t="shared" si="62"/>
        <v>75</v>
      </c>
      <c r="B303">
        <f t="shared" si="73"/>
        <v>5405.7355137053837</v>
      </c>
      <c r="C303">
        <f t="shared" si="71"/>
        <v>109.33804637597132</v>
      </c>
      <c r="D303">
        <f t="shared" si="72"/>
        <v>0.20799319344223477</v>
      </c>
      <c r="E303">
        <f>MIN(VLOOKUP(C302+0.01,Gearing!$A$2:$G$7,2,TRUE)+1,5)</f>
        <v>4</v>
      </c>
      <c r="F303">
        <f>Misc!$B$4*Misc!$B$5/Misc!$B$2*VLOOKUP(E303,Gearing!$B$2:$G$7,6,FALSE)</f>
        <v>3877.5433905676741</v>
      </c>
      <c r="G303">
        <f t="shared" si="60"/>
        <v>3.3589683210708112</v>
      </c>
      <c r="H303">
        <f t="shared" si="61"/>
        <v>244.58224404073755</v>
      </c>
      <c r="I303">
        <f t="shared" si="63"/>
        <v>0.29700000000000004</v>
      </c>
      <c r="J303">
        <f t="shared" si="64"/>
        <v>3093.2259438721803</v>
      </c>
      <c r="K303">
        <f t="shared" si="65"/>
        <v>-25572674.459093027</v>
      </c>
      <c r="L303">
        <f t="shared" si="74"/>
        <v>5405.7355137053837</v>
      </c>
      <c r="M303">
        <f>2*$Y$1*VLOOKUP(E302,Gearing!$B$3:$D$7,3)+B301</f>
        <v>5410.8954832830532</v>
      </c>
      <c r="N303">
        <f>2*B302-B301+Misc!$B$6*$Y$1^2</f>
        <v>5405.8656916976406</v>
      </c>
      <c r="O303">
        <f t="shared" si="66"/>
        <v>0</v>
      </c>
      <c r="P303">
        <f t="shared" si="67"/>
        <v>0</v>
      </c>
      <c r="Q303">
        <f t="shared" si="68"/>
        <v>0</v>
      </c>
      <c r="R303">
        <f t="shared" si="69"/>
        <v>1</v>
      </c>
      <c r="S303">
        <f t="shared" si="70"/>
        <v>0</v>
      </c>
      <c r="T303">
        <f>C303/Misc!$B$2*60/2/PI()</f>
        <v>3480.3381097493461</v>
      </c>
      <c r="U303">
        <f>C303/Misc!$B$2*60/2/PI()*VLOOKUP(E303,Gearing!$B$2:$G$7,6,FALSE)</f>
        <v>7496.062897516731</v>
      </c>
      <c r="V303">
        <f ca="1">FORECAST(U303,OFFSET(Engine!$E$3:$E$26,MATCH(U303,Engine!$A$3:$A$26,1)-1,0,2),OFFSET(Engine!$A$3:$A$26,MATCH(U303,Engine!$A$3:$A$26,1)-1,0,2))</f>
        <v>575.25650761220174</v>
      </c>
    </row>
    <row r="304" spans="1:22" x14ac:dyDescent="0.25">
      <c r="A304">
        <f t="shared" si="62"/>
        <v>75.25</v>
      </c>
      <c r="B304">
        <f t="shared" si="73"/>
        <v>5433.0765250866716</v>
      </c>
      <c r="C304">
        <f t="shared" si="71"/>
        <v>109.3897774540128</v>
      </c>
      <c r="D304">
        <f t="shared" si="72"/>
        <v>0.20585543088964187</v>
      </c>
      <c r="E304">
        <f>MIN(VLOOKUP(C303+0.01,Gearing!$A$2:$G$7,2,TRUE)+1,5)</f>
        <v>4</v>
      </c>
      <c r="F304">
        <f>Misc!$B$4*Misc!$B$5/Misc!$B$2*VLOOKUP(E304,Gearing!$B$2:$G$7,6,FALSE)</f>
        <v>3877.5433905676741</v>
      </c>
      <c r="G304">
        <f t="shared" si="60"/>
        <v>3.3759572379097769</v>
      </c>
      <c r="H304">
        <f t="shared" si="61"/>
        <v>244.69796316663565</v>
      </c>
      <c r="I304">
        <f t="shared" si="63"/>
        <v>0.29700000000000004</v>
      </c>
      <c r="J304">
        <f t="shared" si="64"/>
        <v>3076.9931048590015</v>
      </c>
      <c r="K304">
        <f t="shared" si="65"/>
        <v>-25657147.851249896</v>
      </c>
      <c r="L304">
        <f t="shared" si="74"/>
        <v>5433.0765250866716</v>
      </c>
      <c r="M304">
        <f>2*$Y$1*VLOOKUP(E303,Gearing!$B$3:$D$7,3)+B302</f>
        <v>5438.2103605820075</v>
      </c>
      <c r="N304">
        <f>2*B303-B302+Misc!$B$6*$Y$1^2</f>
        <v>5433.2068380120818</v>
      </c>
      <c r="O304">
        <f t="shared" si="66"/>
        <v>0</v>
      </c>
      <c r="P304">
        <f t="shared" si="67"/>
        <v>0</v>
      </c>
      <c r="Q304">
        <f t="shared" si="68"/>
        <v>0</v>
      </c>
      <c r="R304">
        <f t="shared" si="69"/>
        <v>1</v>
      </c>
      <c r="S304">
        <f t="shared" si="70"/>
        <v>0</v>
      </c>
      <c r="T304">
        <f>C304/Misc!$B$2*60/2/PI()</f>
        <v>3481.9847611057012</v>
      </c>
      <c r="U304">
        <f>C304/Misc!$B$2*60/2/PI()*VLOOKUP(E304,Gearing!$B$2:$G$7,6,FALSE)</f>
        <v>7499.6095075725016</v>
      </c>
      <c r="V304">
        <f ca="1">FORECAST(U304,OFFSET(Engine!$E$3:$E$26,MATCH(U304,Engine!$A$3:$A$26,1)-1,0,2),OFFSET(Engine!$A$3:$A$26,MATCH(U304,Engine!$A$3:$A$26,1)-1,0,2))</f>
        <v>575.0006284118291</v>
      </c>
    </row>
    <row r="305" spans="1:22" x14ac:dyDescent="0.25">
      <c r="A305">
        <f t="shared" si="62"/>
        <v>75.5</v>
      </c>
      <c r="B305">
        <f t="shared" si="73"/>
        <v>5460.4304024323901</v>
      </c>
      <c r="C305">
        <f t="shared" si="71"/>
        <v>109.44097671410236</v>
      </c>
      <c r="D305">
        <f t="shared" si="72"/>
        <v>0.20373864982684609</v>
      </c>
      <c r="E305">
        <f>MIN(VLOOKUP(C304+0.01,Gearing!$A$2:$G$7,2,TRUE)+1,5)</f>
        <v>4</v>
      </c>
      <c r="F305">
        <f>Misc!$B$4*Misc!$B$5/Misc!$B$2*VLOOKUP(E305,Gearing!$B$2:$G$7,6,FALSE)</f>
        <v>3877.5433905676741</v>
      </c>
      <c r="G305">
        <f t="shared" si="60"/>
        <v>3.3929541492883994</v>
      </c>
      <c r="H305">
        <f t="shared" si="61"/>
        <v>244.81249264965632</v>
      </c>
      <c r="I305">
        <f t="shared" si="63"/>
        <v>0.29700000000000004</v>
      </c>
      <c r="J305">
        <f t="shared" si="64"/>
        <v>3060.7525440985164</v>
      </c>
      <c r="K305">
        <f t="shared" si="65"/>
        <v>-25741215.740440376</v>
      </c>
      <c r="L305">
        <f t="shared" si="74"/>
        <v>5460.4304024323901</v>
      </c>
      <c r="M305">
        <f>2*$Y$1*VLOOKUP(E304,Gearing!$B$3:$D$7,3)+B303</f>
        <v>5465.5383723887053</v>
      </c>
      <c r="N305">
        <f>2*B304-B303+Misc!$B$6*$Y$1^2</f>
        <v>5460.5608489679598</v>
      </c>
      <c r="O305">
        <f t="shared" si="66"/>
        <v>0</v>
      </c>
      <c r="P305">
        <f t="shared" si="67"/>
        <v>0</v>
      </c>
      <c r="Q305">
        <f t="shared" si="68"/>
        <v>0</v>
      </c>
      <c r="R305">
        <f t="shared" si="69"/>
        <v>1</v>
      </c>
      <c r="S305">
        <f t="shared" si="70"/>
        <v>0</v>
      </c>
      <c r="T305">
        <f>C305/Misc!$B$2*60/2/PI()</f>
        <v>3483.614484170881</v>
      </c>
      <c r="U305">
        <f>C305/Misc!$B$2*60/2/PI()*VLOOKUP(E305,Gearing!$B$2:$G$7,6,FALSE)</f>
        <v>7503.1196569364101</v>
      </c>
      <c r="V305">
        <f ca="1">FORECAST(U305,OFFSET(Engine!$E$3:$E$26,MATCH(U305,Engine!$A$3:$A$26,1)-1,0,2),OFFSET(Engine!$A$3:$A$26,MATCH(U305,Engine!$A$3:$A$26,1)-1,0,2))</f>
        <v>574.8945454745317</v>
      </c>
    </row>
    <row r="306" spans="1:22" x14ac:dyDescent="0.25">
      <c r="A306">
        <f t="shared" si="62"/>
        <v>75.75</v>
      </c>
      <c r="B306">
        <f t="shared" si="73"/>
        <v>5487.7970134437228</v>
      </c>
      <c r="C306">
        <f t="shared" si="71"/>
        <v>109.49164937845308</v>
      </c>
      <c r="D306">
        <f t="shared" si="72"/>
        <v>0.20164266497886274</v>
      </c>
      <c r="E306">
        <f>MIN(VLOOKUP(C305+0.01,Gearing!$A$2:$G$7,2,TRUE)+1,5)</f>
        <v>4</v>
      </c>
      <c r="F306">
        <f>Misc!$B$4*Misc!$B$5/Misc!$B$2*VLOOKUP(E306,Gearing!$B$2:$G$7,6,FALSE)</f>
        <v>3877.5433905676741</v>
      </c>
      <c r="G306">
        <f t="shared" si="60"/>
        <v>3.4099589730000068</v>
      </c>
      <c r="H306">
        <f t="shared" si="61"/>
        <v>244.92584417155751</v>
      </c>
      <c r="I306">
        <f t="shared" si="63"/>
        <v>0.29700000000000004</v>
      </c>
      <c r="J306">
        <f t="shared" si="64"/>
        <v>3044.5043409551599</v>
      </c>
      <c r="K306">
        <f t="shared" si="65"/>
        <v>-25824877.103018068</v>
      </c>
      <c r="L306">
        <f t="shared" si="74"/>
        <v>5487.7970134437228</v>
      </c>
      <c r="M306">
        <f>2*$Y$1*VLOOKUP(E305,Gearing!$B$3:$D$7,3)+B304</f>
        <v>5492.8793837699932</v>
      </c>
      <c r="N306">
        <f>2*B305-B304+Misc!$B$6*$Y$1^2</f>
        <v>5487.9275922781089</v>
      </c>
      <c r="O306">
        <f t="shared" si="66"/>
        <v>0</v>
      </c>
      <c r="P306">
        <f t="shared" si="67"/>
        <v>0</v>
      </c>
      <c r="Q306">
        <f t="shared" si="68"/>
        <v>0</v>
      </c>
      <c r="R306">
        <f t="shared" si="69"/>
        <v>1</v>
      </c>
      <c r="S306">
        <f t="shared" si="70"/>
        <v>0</v>
      </c>
      <c r="T306">
        <f>C306/Misc!$B$2*60/2/PI()</f>
        <v>3485.2274451730914</v>
      </c>
      <c r="U306">
        <f>C306/Misc!$B$2*60/2/PI()*VLOOKUP(E306,Gearing!$B$2:$G$7,6,FALSE)</f>
        <v>7506.593703636051</v>
      </c>
      <c r="V306">
        <f ca="1">FORECAST(U306,OFFSET(Engine!$E$3:$E$26,MATCH(U306,Engine!$A$3:$A$26,1)-1,0,2),OFFSET(Engine!$A$3:$A$26,MATCH(U306,Engine!$A$3:$A$26,1)-1,0,2))</f>
        <v>574.80778512681763</v>
      </c>
    </row>
    <row r="307" spans="1:22" x14ac:dyDescent="0.25">
      <c r="A307">
        <f t="shared" si="62"/>
        <v>76</v>
      </c>
      <c r="B307">
        <f t="shared" si="73"/>
        <v>5515.1762271216166</v>
      </c>
      <c r="C307">
        <f t="shared" si="71"/>
        <v>109.54180062313026</v>
      </c>
      <c r="D307">
        <f t="shared" si="72"/>
        <v>0.19956729243858717</v>
      </c>
      <c r="E307">
        <f>MIN(VLOOKUP(C306+0.01,Gearing!$A$2:$G$7,2,TRUE)+1,5)</f>
        <v>4</v>
      </c>
      <c r="F307">
        <f>Misc!$B$4*Misc!$B$5/Misc!$B$2*VLOOKUP(E307,Gearing!$B$2:$G$7,6,FALSE)</f>
        <v>3877.5433905676741</v>
      </c>
      <c r="G307">
        <f t="shared" si="60"/>
        <v>3.4269716276455604</v>
      </c>
      <c r="H307">
        <f t="shared" si="61"/>
        <v>245.03802931086761</v>
      </c>
      <c r="I307">
        <f t="shared" si="63"/>
        <v>0.29700000000000004</v>
      </c>
      <c r="J307">
        <f t="shared" si="64"/>
        <v>3028.2485740144284</v>
      </c>
      <c r="K307">
        <f t="shared" si="65"/>
        <v>-25908130.927548699</v>
      </c>
      <c r="L307">
        <f t="shared" si="74"/>
        <v>5515.1762271216166</v>
      </c>
      <c r="M307">
        <f>2*$Y$1*VLOOKUP(E306,Gearing!$B$3:$D$7,3)+B305</f>
        <v>5520.2332611157117</v>
      </c>
      <c r="N307">
        <f>2*B306-B305+Misc!$B$6*$Y$1^2</f>
        <v>5515.3069369550558</v>
      </c>
      <c r="O307">
        <f t="shared" si="66"/>
        <v>0</v>
      </c>
      <c r="P307">
        <f t="shared" si="67"/>
        <v>0</v>
      </c>
      <c r="Q307">
        <f t="shared" si="68"/>
        <v>0</v>
      </c>
      <c r="R307">
        <f t="shared" si="69"/>
        <v>1</v>
      </c>
      <c r="S307">
        <f t="shared" si="70"/>
        <v>0</v>
      </c>
      <c r="T307">
        <f>C307/Misc!$B$2*60/2/PI()</f>
        <v>3486.8238088716089</v>
      </c>
      <c r="U307">
        <f>C307/Misc!$B$2*60/2/PI()*VLOOKUP(E307,Gearing!$B$2:$G$7,6,FALSE)</f>
        <v>7510.0320025351948</v>
      </c>
      <c r="V307">
        <f ca="1">FORECAST(U307,OFFSET(Engine!$E$3:$E$26,MATCH(U307,Engine!$A$3:$A$26,1)-1,0,2),OFFSET(Engine!$A$3:$A$26,MATCH(U307,Engine!$A$3:$A$26,1)-1,0,2))</f>
        <v>574.72191753958418</v>
      </c>
    </row>
    <row r="308" spans="1:22" x14ac:dyDescent="0.25">
      <c r="A308">
        <f t="shared" si="62"/>
        <v>76.25</v>
      </c>
      <c r="B308">
        <f t="shared" si="73"/>
        <v>5542.5679137552879</v>
      </c>
      <c r="C308">
        <f t="shared" si="71"/>
        <v>109.59143557835341</v>
      </c>
      <c r="D308">
        <f t="shared" si="72"/>
        <v>0.19751234934665263</v>
      </c>
      <c r="E308">
        <f>MIN(VLOOKUP(C307+0.01,Gearing!$A$2:$G$7,2,TRUE)+1,5)</f>
        <v>4</v>
      </c>
      <c r="F308">
        <f>Misc!$B$4*Misc!$B$5/Misc!$B$2*VLOOKUP(E308,Gearing!$B$2:$G$7,6,FALSE)</f>
        <v>3877.5433905676741</v>
      </c>
      <c r="G308">
        <f t="shared" si="60"/>
        <v>3.4439920326265163</v>
      </c>
      <c r="H308">
        <f t="shared" si="61"/>
        <v>245.14905954356078</v>
      </c>
      <c r="I308">
        <f t="shared" si="63"/>
        <v>0.29700000000000004</v>
      </c>
      <c r="J308">
        <f t="shared" si="64"/>
        <v>3011.9853210897591</v>
      </c>
      <c r="K308">
        <f t="shared" si="65"/>
        <v>-25990976.214679807</v>
      </c>
      <c r="L308">
        <f t="shared" si="74"/>
        <v>5542.5679137552879</v>
      </c>
      <c r="M308">
        <f>2*$Y$1*VLOOKUP(E307,Gearing!$B$3:$D$7,3)+B306</f>
        <v>5547.5998721270444</v>
      </c>
      <c r="N308">
        <f>2*B307-B306+Misc!$B$6*$Y$1^2</f>
        <v>5542.6987532995108</v>
      </c>
      <c r="O308">
        <f t="shared" si="66"/>
        <v>0</v>
      </c>
      <c r="P308">
        <f t="shared" si="67"/>
        <v>0</v>
      </c>
      <c r="Q308">
        <f t="shared" si="68"/>
        <v>0</v>
      </c>
      <c r="R308">
        <f t="shared" si="69"/>
        <v>1</v>
      </c>
      <c r="S308">
        <f t="shared" si="70"/>
        <v>0</v>
      </c>
      <c r="T308">
        <f>C308/Misc!$B$2*60/2/PI()</f>
        <v>3488.4037385663905</v>
      </c>
      <c r="U308">
        <f>C308/Misc!$B$2*60/2/PI()*VLOOKUP(E308,Gearing!$B$2:$G$7,6,FALSE)</f>
        <v>7513.434905354482</v>
      </c>
      <c r="V308">
        <f ca="1">FORECAST(U308,OFFSET(Engine!$E$3:$E$26,MATCH(U308,Engine!$A$3:$A$26,1)-1,0,2),OFFSET(Engine!$A$3:$A$26,MATCH(U308,Engine!$A$3:$A$26,1)-1,0,2))</f>
        <v>574.63693392901018</v>
      </c>
    </row>
    <row r="309" spans="1:22" x14ac:dyDescent="0.25">
      <c r="A309">
        <f t="shared" si="62"/>
        <v>76.5</v>
      </c>
      <c r="B309">
        <f t="shared" si="73"/>
        <v>5569.9719449107934</v>
      </c>
      <c r="C309">
        <f t="shared" si="71"/>
        <v>109.64055932879091</v>
      </c>
      <c r="D309">
        <f t="shared" si="72"/>
        <v>0.19547765415336471</v>
      </c>
      <c r="E309">
        <f>MIN(VLOOKUP(C308+0.01,Gearing!$A$2:$G$7,2,TRUE)+1,5)</f>
        <v>4</v>
      </c>
      <c r="F309">
        <f>Misc!$B$4*Misc!$B$5/Misc!$B$2*VLOOKUP(E309,Gearing!$B$2:$G$7,6,FALSE)</f>
        <v>3877.5433905676741</v>
      </c>
      <c r="G309">
        <f t="shared" si="60"/>
        <v>3.4610201081377214</v>
      </c>
      <c r="H309">
        <f t="shared" si="61"/>
        <v>245.25894624371625</v>
      </c>
      <c r="I309">
        <f t="shared" si="63"/>
        <v>0.29700000000000004</v>
      </c>
      <c r="J309">
        <f t="shared" si="64"/>
        <v>2995.7146592293584</v>
      </c>
      <c r="K309">
        <f t="shared" si="65"/>
        <v>-26073411.977011397</v>
      </c>
      <c r="L309">
        <f t="shared" si="74"/>
        <v>5569.9719449107934</v>
      </c>
      <c r="M309">
        <f>2*$Y$1*VLOOKUP(E308,Gearing!$B$3:$D$7,3)+B307</f>
        <v>5574.9790858049382</v>
      </c>
      <c r="N309">
        <f>2*B308-B307+Misc!$B$6*$Y$1^2</f>
        <v>5570.1029128889595</v>
      </c>
      <c r="O309">
        <f t="shared" si="66"/>
        <v>0</v>
      </c>
      <c r="P309">
        <f t="shared" si="67"/>
        <v>0</v>
      </c>
      <c r="Q309">
        <f t="shared" si="68"/>
        <v>0</v>
      </c>
      <c r="R309">
        <f t="shared" si="69"/>
        <v>1</v>
      </c>
      <c r="S309">
        <f t="shared" si="70"/>
        <v>0</v>
      </c>
      <c r="T309">
        <f>C309/Misc!$B$2*60/2/PI()</f>
        <v>3489.9673961074591</v>
      </c>
      <c r="U309">
        <f>C309/Misc!$B$2*60/2/PI()*VLOOKUP(E309,Gearing!$B$2:$G$7,6,FALSE)</f>
        <v>7516.8027606916376</v>
      </c>
      <c r="V309">
        <f ca="1">FORECAST(U309,OFFSET(Engine!$E$3:$E$26,MATCH(U309,Engine!$A$3:$A$26,1)-1,0,2),OFFSET(Engine!$A$3:$A$26,MATCH(U309,Engine!$A$3:$A$26,1)-1,0,2))</f>
        <v>574.55282558926547</v>
      </c>
    </row>
    <row r="310" spans="1:22" x14ac:dyDescent="0.25">
      <c r="A310">
        <f t="shared" si="62"/>
        <v>76.75</v>
      </c>
      <c r="B310">
        <f t="shared" si="73"/>
        <v>5597.3881934196834</v>
      </c>
      <c r="C310">
        <f t="shared" si="71"/>
        <v>109.68917691386196</v>
      </c>
      <c r="D310">
        <f t="shared" si="72"/>
        <v>0.19346302641497459</v>
      </c>
      <c r="E310">
        <f>MIN(VLOOKUP(C309+0.01,Gearing!$A$2:$G$7,2,TRUE)+1,5)</f>
        <v>4</v>
      </c>
      <c r="F310">
        <f>Misc!$B$4*Misc!$B$5/Misc!$B$2*VLOOKUP(E310,Gearing!$B$2:$G$7,6,FALSE)</f>
        <v>3877.5433905676741</v>
      </c>
      <c r="G310">
        <f t="shared" si="60"/>
        <v>3.4780557751603656</v>
      </c>
      <c r="H310">
        <f t="shared" si="61"/>
        <v>245.36770068419372</v>
      </c>
      <c r="I310">
        <f t="shared" si="63"/>
        <v>0.29700000000000004</v>
      </c>
      <c r="J310">
        <f t="shared" si="64"/>
        <v>2979.4366647229881</v>
      </c>
      <c r="K310">
        <f t="shared" si="65"/>
        <v>-26155437.238967791</v>
      </c>
      <c r="L310">
        <f t="shared" si="74"/>
        <v>5597.3881934196834</v>
      </c>
      <c r="M310">
        <f>2*$Y$1*VLOOKUP(E309,Gearing!$B$3:$D$7,3)+B308</f>
        <v>5602.3707724386095</v>
      </c>
      <c r="N310">
        <f>2*B309-B308+Misc!$B$6*$Y$1^2</f>
        <v>5597.5192885662991</v>
      </c>
      <c r="O310">
        <f t="shared" si="66"/>
        <v>0</v>
      </c>
      <c r="P310">
        <f t="shared" si="67"/>
        <v>0</v>
      </c>
      <c r="Q310">
        <f t="shared" si="68"/>
        <v>0</v>
      </c>
      <c r="R310">
        <f t="shared" si="69"/>
        <v>1</v>
      </c>
      <c r="S310">
        <f t="shared" si="70"/>
        <v>0</v>
      </c>
      <c r="T310">
        <f>C310/Misc!$B$2*60/2/PI()</f>
        <v>3491.5149419045079</v>
      </c>
      <c r="U310">
        <f>C310/Misc!$B$2*60/2/PI()*VLOOKUP(E310,Gearing!$B$2:$G$7,6,FALSE)</f>
        <v>7520.1359140421609</v>
      </c>
      <c r="V310">
        <f ca="1">FORECAST(U310,OFFSET(Engine!$E$3:$E$26,MATCH(U310,Engine!$A$3:$A$26,1)-1,0,2),OFFSET(Engine!$A$3:$A$26,MATCH(U310,Engine!$A$3:$A$26,1)-1,0,2))</f>
        <v>574.46958389199483</v>
      </c>
    </row>
    <row r="311" spans="1:22" x14ac:dyDescent="0.25">
      <c r="A311">
        <f t="shared" si="62"/>
        <v>77</v>
      </c>
      <c r="B311">
        <f t="shared" si="73"/>
        <v>5624.8165333677243</v>
      </c>
      <c r="C311">
        <f t="shared" si="71"/>
        <v>109.73729332803487</v>
      </c>
      <c r="D311">
        <f t="shared" si="72"/>
        <v>0.19146828696830198</v>
      </c>
      <c r="E311">
        <f>MIN(VLOOKUP(C310+0.01,Gearing!$A$2:$G$7,2,TRUE)+1,5)</f>
        <v>4</v>
      </c>
      <c r="F311">
        <f>Misc!$B$4*Misc!$B$5/Misc!$B$2*VLOOKUP(E311,Gearing!$B$2:$G$7,6,FALSE)</f>
        <v>3877.5433905676741</v>
      </c>
      <c r="G311">
        <f t="shared" si="60"/>
        <v>3.4950989554549707</v>
      </c>
      <c r="H311">
        <f t="shared" si="61"/>
        <v>245.47533403730063</v>
      </c>
      <c r="I311">
        <f t="shared" si="63"/>
        <v>0.29700000000000004</v>
      </c>
      <c r="J311">
        <f t="shared" si="64"/>
        <v>2963.1514131087074</v>
      </c>
      <c r="K311">
        <f t="shared" si="65"/>
        <v>-26237051.036670454</v>
      </c>
      <c r="L311">
        <f t="shared" si="74"/>
        <v>5624.8165333677243</v>
      </c>
      <c r="M311">
        <f>2*$Y$1*VLOOKUP(E310,Gearing!$B$3:$D$7,3)+B309</f>
        <v>5629.7748035941149</v>
      </c>
      <c r="N311">
        <f>2*B310-B309+Misc!$B$6*$Y$1^2</f>
        <v>5624.9477544285737</v>
      </c>
      <c r="O311">
        <f t="shared" si="66"/>
        <v>0</v>
      </c>
      <c r="P311">
        <f t="shared" si="67"/>
        <v>0</v>
      </c>
      <c r="Q311">
        <f t="shared" si="68"/>
        <v>0</v>
      </c>
      <c r="R311">
        <f t="shared" si="69"/>
        <v>1</v>
      </c>
      <c r="S311">
        <f t="shared" si="70"/>
        <v>0</v>
      </c>
      <c r="T311">
        <f>C311/Misc!$B$2*60/2/PI()</f>
        <v>3493.0465349364031</v>
      </c>
      <c r="U311">
        <f>C311/Misc!$B$2*60/2/PI()*VLOOKUP(E311,Gearing!$B$2:$G$7,6,FALSE)</f>
        <v>7523.4347078197898</v>
      </c>
      <c r="V311">
        <f ca="1">FORECAST(U311,OFFSET(Engine!$E$3:$E$26,MATCH(U311,Engine!$A$3:$A$26,1)-1,0,2),OFFSET(Engine!$A$3:$A$26,MATCH(U311,Engine!$A$3:$A$26,1)-1,0,2))</f>
        <v>574.38720028580622</v>
      </c>
    </row>
    <row r="312" spans="1:22" x14ac:dyDescent="0.25">
      <c r="A312">
        <f t="shared" si="62"/>
        <v>77.25</v>
      </c>
      <c r="B312">
        <f t="shared" si="73"/>
        <v>5652.2568400837008</v>
      </c>
      <c r="C312">
        <f t="shared" si="71"/>
        <v>109.78491352112724</v>
      </c>
      <c r="D312">
        <f t="shared" si="72"/>
        <v>0.18949325777066406</v>
      </c>
      <c r="E312">
        <f>MIN(VLOOKUP(C311+0.01,Gearing!$A$2:$G$7,2,TRUE)+1,5)</f>
        <v>4</v>
      </c>
      <c r="F312">
        <f>Misc!$B$4*Misc!$B$5/Misc!$B$2*VLOOKUP(E312,Gearing!$B$2:$G$7,6,FALSE)</f>
        <v>3877.5433905676741</v>
      </c>
      <c r="G312">
        <f t="shared" si="60"/>
        <v>3.5121495715544353</v>
      </c>
      <c r="H312">
        <f t="shared" si="61"/>
        <v>245.58185737546358</v>
      </c>
      <c r="I312">
        <f t="shared" si="63"/>
        <v>0.29700000000000004</v>
      </c>
      <c r="J312">
        <f t="shared" si="64"/>
        <v>2946.8589791795712</v>
      </c>
      <c r="K312">
        <f t="shared" si="65"/>
        <v>-26318252.417812079</v>
      </c>
      <c r="L312">
        <f t="shared" si="74"/>
        <v>5652.2568400837008</v>
      </c>
      <c r="M312">
        <f>2*$Y$1*VLOOKUP(E311,Gearing!$B$3:$D$7,3)+B310</f>
        <v>5657.1910521030049</v>
      </c>
      <c r="N312">
        <f>2*B311-B310+Misc!$B$6*$Y$1^2</f>
        <v>5652.3881858157656</v>
      </c>
      <c r="O312">
        <f t="shared" si="66"/>
        <v>0</v>
      </c>
      <c r="P312">
        <f t="shared" si="67"/>
        <v>0</v>
      </c>
      <c r="Q312">
        <f t="shared" si="68"/>
        <v>0</v>
      </c>
      <c r="R312">
        <f t="shared" si="69"/>
        <v>1</v>
      </c>
      <c r="S312">
        <f t="shared" si="70"/>
        <v>0</v>
      </c>
      <c r="T312">
        <f>C312/Misc!$B$2*60/2/PI()</f>
        <v>3494.5623327607314</v>
      </c>
      <c r="U312">
        <f>C312/Misc!$B$2*60/2/PI()*VLOOKUP(E312,Gearing!$B$2:$G$7,6,FALSE)</f>
        <v>7526.6994813770643</v>
      </c>
      <c r="V312">
        <f ca="1">FORECAST(U312,OFFSET(Engine!$E$3:$E$26,MATCH(U312,Engine!$A$3:$A$26,1)-1,0,2),OFFSET(Engine!$A$3:$A$26,MATCH(U312,Engine!$A$3:$A$26,1)-1,0,2))</f>
        <v>574.30566629575765</v>
      </c>
    </row>
    <row r="313" spans="1:22" x14ac:dyDescent="0.25">
      <c r="A313">
        <f t="shared" si="62"/>
        <v>77.5</v>
      </c>
      <c r="B313">
        <f t="shared" si="73"/>
        <v>5679.708990128288</v>
      </c>
      <c r="C313">
        <f t="shared" si="71"/>
        <v>109.83204239860606</v>
      </c>
      <c r="D313">
        <f t="shared" si="72"/>
        <v>0.18753776205994654</v>
      </c>
      <c r="E313">
        <f>MIN(VLOOKUP(C312+0.01,Gearing!$A$2:$G$7,2,TRUE)+1,5)</f>
        <v>4</v>
      </c>
      <c r="F313">
        <f>Misc!$B$4*Misc!$B$5/Misc!$B$2*VLOOKUP(E313,Gearing!$B$2:$G$7,6,FALSE)</f>
        <v>3877.5433905676741</v>
      </c>
      <c r="G313">
        <f t="shared" si="60"/>
        <v>3.5292075467571187</v>
      </c>
      <c r="H313">
        <f t="shared" si="61"/>
        <v>245.68728167189974</v>
      </c>
      <c r="I313">
        <f t="shared" si="63"/>
        <v>0.29700000000000004</v>
      </c>
      <c r="J313">
        <f t="shared" si="64"/>
        <v>2930.559436990281</v>
      </c>
      <c r="K313">
        <f t="shared" si="65"/>
        <v>-26399040.441531606</v>
      </c>
      <c r="L313">
        <f t="shared" si="74"/>
        <v>5679.708990128288</v>
      </c>
      <c r="M313">
        <f>2*$Y$1*VLOOKUP(E312,Gearing!$B$3:$D$7,3)+B311</f>
        <v>5684.6193920510459</v>
      </c>
      <c r="N313">
        <f>2*B312-B311+Misc!$B$6*$Y$1^2</f>
        <v>5679.8404592996776</v>
      </c>
      <c r="O313">
        <f t="shared" si="66"/>
        <v>0</v>
      </c>
      <c r="P313">
        <f t="shared" si="67"/>
        <v>0</v>
      </c>
      <c r="Q313">
        <f t="shared" si="68"/>
        <v>0</v>
      </c>
      <c r="R313">
        <f t="shared" si="69"/>
        <v>1</v>
      </c>
      <c r="S313">
        <f t="shared" si="70"/>
        <v>0</v>
      </c>
      <c r="T313">
        <f>C313/Misc!$B$2*60/2/PI()</f>
        <v>3496.062491523357</v>
      </c>
      <c r="U313">
        <f>C313/Misc!$B$2*60/2/PI()*VLOOKUP(E313,Gearing!$B$2:$G$7,6,FALSE)</f>
        <v>7529.9305710259123</v>
      </c>
      <c r="V313">
        <f ca="1">FORECAST(U313,OFFSET(Engine!$E$3:$E$26,MATCH(U313,Engine!$A$3:$A$26,1)-1,0,2),OFFSET(Engine!$A$3:$A$26,MATCH(U313,Engine!$A$3:$A$26,1)-1,0,2))</f>
        <v>574.2249735228429</v>
      </c>
    </row>
    <row r="314" spans="1:22" x14ac:dyDescent="0.25">
      <c r="A314">
        <f t="shared" si="62"/>
        <v>77.75</v>
      </c>
      <c r="B314">
        <f t="shared" si="73"/>
        <v>5707.1728612830038</v>
      </c>
      <c r="C314">
        <f t="shared" si="71"/>
        <v>109.87868482188787</v>
      </c>
      <c r="D314">
        <f t="shared" si="72"/>
        <v>0.18560162419453263</v>
      </c>
      <c r="E314">
        <f>MIN(VLOOKUP(C313+0.01,Gearing!$A$2:$G$7,2,TRUE)+1,5)</f>
        <v>4</v>
      </c>
      <c r="F314">
        <f>Misc!$B$4*Misc!$B$5/Misc!$B$2*VLOOKUP(E314,Gearing!$B$2:$G$7,6,FALSE)</f>
        <v>3877.5433905676741</v>
      </c>
      <c r="G314">
        <f t="shared" si="60"/>
        <v>3.5462728051199766</v>
      </c>
      <c r="H314">
        <f t="shared" si="61"/>
        <v>245.7916178012882</v>
      </c>
      <c r="I314">
        <f t="shared" si="63"/>
        <v>0.29700000000000004</v>
      </c>
      <c r="J314">
        <f t="shared" si="64"/>
        <v>2914.2528598637964</v>
      </c>
      <c r="K314">
        <f t="shared" si="65"/>
        <v>-26479414.178290427</v>
      </c>
      <c r="L314">
        <f t="shared" si="74"/>
        <v>5707.1728612830038</v>
      </c>
      <c r="M314">
        <f>2*$Y$1*VLOOKUP(E313,Gearing!$B$3:$D$7,3)+B312</f>
        <v>5712.0596987670224</v>
      </c>
      <c r="N314">
        <f>2*B313-B312+Misc!$B$6*$Y$1^2</f>
        <v>5707.3044526728754</v>
      </c>
      <c r="O314">
        <f t="shared" si="66"/>
        <v>0</v>
      </c>
      <c r="P314">
        <f t="shared" si="67"/>
        <v>0</v>
      </c>
      <c r="Q314">
        <f t="shared" si="68"/>
        <v>0</v>
      </c>
      <c r="R314">
        <f t="shared" si="69"/>
        <v>1</v>
      </c>
      <c r="S314">
        <f t="shared" si="70"/>
        <v>0</v>
      </c>
      <c r="T314">
        <f>C314/Misc!$B$2*60/2/PI()</f>
        <v>3497.5471659679738</v>
      </c>
      <c r="U314">
        <f>C314/Misc!$B$2*60/2/PI()*VLOOKUP(E314,Gearing!$B$2:$G$7,6,FALSE)</f>
        <v>7533.1283100582232</v>
      </c>
      <c r="V314">
        <f ca="1">FORECAST(U314,OFFSET(Engine!$E$3:$E$26,MATCH(U314,Engine!$A$3:$A$26,1)-1,0,2),OFFSET(Engine!$A$3:$A$26,MATCH(U314,Engine!$A$3:$A$26,1)-1,0,2))</f>
        <v>574.14511364347777</v>
      </c>
    </row>
    <row r="315" spans="1:22" x14ac:dyDescent="0.25">
      <c r="A315">
        <f t="shared" si="62"/>
        <v>78</v>
      </c>
      <c r="B315">
        <f t="shared" si="73"/>
        <v>5734.6483325392319</v>
      </c>
      <c r="C315">
        <f t="shared" si="71"/>
        <v>109.92484560864068</v>
      </c>
      <c r="D315">
        <f t="shared" si="72"/>
        <v>0.18368466982792597</v>
      </c>
      <c r="E315">
        <f>MIN(VLOOKUP(C314+0.01,Gearing!$A$2:$G$7,2,TRUE)+1,5)</f>
        <v>4</v>
      </c>
      <c r="F315">
        <f>Misc!$B$4*Misc!$B$5/Misc!$B$2*VLOOKUP(E315,Gearing!$B$2:$G$7,6,FALSE)</f>
        <v>3877.5433905676741</v>
      </c>
      <c r="G315">
        <f t="shared" si="60"/>
        <v>3.563345271451742</v>
      </c>
      <c r="H315">
        <f t="shared" si="61"/>
        <v>245.89487654044532</v>
      </c>
      <c r="I315">
        <f t="shared" si="63"/>
        <v>0.29700000000000004</v>
      </c>
      <c r="J315">
        <f t="shared" si="64"/>
        <v>2897.9393203978952</v>
      </c>
      <c r="K315">
        <f t="shared" si="65"/>
        <v>-26559372.70974962</v>
      </c>
      <c r="L315">
        <f t="shared" si="74"/>
        <v>5734.6483325392319</v>
      </c>
      <c r="M315">
        <f>2*$Y$1*VLOOKUP(E314,Gearing!$B$3:$D$7,3)+B313</f>
        <v>5739.5118488116095</v>
      </c>
      <c r="N315">
        <f>2*B314-B313+Misc!$B$6*$Y$1^2</f>
        <v>5734.78004493772</v>
      </c>
      <c r="O315">
        <f t="shared" si="66"/>
        <v>0</v>
      </c>
      <c r="P315">
        <f t="shared" si="67"/>
        <v>0</v>
      </c>
      <c r="Q315">
        <f t="shared" si="68"/>
        <v>0</v>
      </c>
      <c r="R315">
        <f t="shared" si="69"/>
        <v>1</v>
      </c>
      <c r="S315">
        <f t="shared" si="70"/>
        <v>0</v>
      </c>
      <c r="T315">
        <f>C315/Misc!$B$2*60/2/PI()</f>
        <v>3499.0165094457179</v>
      </c>
      <c r="U315">
        <f>C315/Misc!$B$2*60/2/PI()*VLOOKUP(E315,Gearing!$B$2:$G$7,6,FALSE)</f>
        <v>7536.2930287665495</v>
      </c>
      <c r="V315">
        <f ca="1">FORECAST(U315,OFFSET(Engine!$E$3:$E$26,MATCH(U315,Engine!$A$3:$A$26,1)-1,0,2),OFFSET(Engine!$A$3:$A$26,MATCH(U315,Engine!$A$3:$A$26,1)-1,0,2))</f>
        <v>574.06607840898312</v>
      </c>
    </row>
    <row r="316" spans="1:22" x14ac:dyDescent="0.25">
      <c r="A316">
        <f t="shared" si="62"/>
        <v>78.25</v>
      </c>
      <c r="B316">
        <f t="shared" si="73"/>
        <v>5762.1352840873242</v>
      </c>
      <c r="C316">
        <f t="shared" si="71"/>
        <v>109.97052953309321</v>
      </c>
      <c r="D316">
        <f t="shared" si="72"/>
        <v>0.18178672579233535</v>
      </c>
      <c r="E316">
        <f>MIN(VLOOKUP(C315+0.01,Gearing!$A$2:$G$7,2,TRUE)+1,5)</f>
        <v>4</v>
      </c>
      <c r="F316">
        <f>Misc!$B$4*Misc!$B$5/Misc!$B$2*VLOOKUP(E316,Gearing!$B$2:$G$7,6,FALSE)</f>
        <v>3877.5433905676741</v>
      </c>
      <c r="G316">
        <f t="shared" si="60"/>
        <v>3.5804248713061497</v>
      </c>
      <c r="H316">
        <f t="shared" si="61"/>
        <v>245.99706856901668</v>
      </c>
      <c r="I316">
        <f t="shared" si="63"/>
        <v>0.29700000000000004</v>
      </c>
      <c r="J316">
        <f t="shared" si="64"/>
        <v>2881.618890471696</v>
      </c>
      <c r="K316">
        <f t="shared" si="65"/>
        <v>-26638915.128648326</v>
      </c>
      <c r="L316">
        <f t="shared" si="74"/>
        <v>5762.1352840873242</v>
      </c>
      <c r="M316">
        <f>2*$Y$1*VLOOKUP(E315,Gearing!$B$3:$D$7,3)+B314</f>
        <v>5766.9757199663254</v>
      </c>
      <c r="N316">
        <f>2*B315-B314+Misc!$B$6*$Y$1^2</f>
        <v>5762.2671162954603</v>
      </c>
      <c r="O316">
        <f t="shared" si="66"/>
        <v>0</v>
      </c>
      <c r="P316">
        <f t="shared" si="67"/>
        <v>0</v>
      </c>
      <c r="Q316">
        <f t="shared" si="68"/>
        <v>0</v>
      </c>
      <c r="R316">
        <f t="shared" si="69"/>
        <v>1</v>
      </c>
      <c r="S316">
        <f t="shared" si="70"/>
        <v>0</v>
      </c>
      <c r="T316">
        <f>C316/Misc!$B$2*60/2/PI()</f>
        <v>3500.4706739250091</v>
      </c>
      <c r="U316">
        <f>C316/Misc!$B$2*60/2/PI()*VLOOKUP(E316,Gearing!$B$2:$G$7,6,FALSE)</f>
        <v>7539.4250544653078</v>
      </c>
      <c r="V316">
        <f ca="1">FORECAST(U316,OFFSET(Engine!$E$3:$E$26,MATCH(U316,Engine!$A$3:$A$26,1)-1,0,2),OFFSET(Engine!$A$3:$A$26,MATCH(U316,Engine!$A$3:$A$26,1)-1,0,2))</f>
        <v>573.98785964505521</v>
      </c>
    </row>
    <row r="317" spans="1:22" x14ac:dyDescent="0.25">
      <c r="A317">
        <f t="shared" si="62"/>
        <v>78.5</v>
      </c>
      <c r="B317">
        <f t="shared" si="73"/>
        <v>5789.6335973057785</v>
      </c>
      <c r="C317">
        <f t="shared" si="71"/>
        <v>110.01574132632049</v>
      </c>
      <c r="D317">
        <f t="shared" si="72"/>
        <v>0.17990762002591509</v>
      </c>
      <c r="E317">
        <f>MIN(VLOOKUP(C316+0.01,Gearing!$A$2:$G$7,2,TRUE)+1,5)</f>
        <v>4</v>
      </c>
      <c r="F317">
        <f>Misc!$B$4*Misc!$B$5/Misc!$B$2*VLOOKUP(E317,Gearing!$B$2:$G$7,6,FALSE)</f>
        <v>3877.5433905676741</v>
      </c>
      <c r="G317">
        <f t="shared" si="60"/>
        <v>3.5975115309752161</v>
      </c>
      <c r="H317">
        <f t="shared" si="61"/>
        <v>246.09820447011563</v>
      </c>
      <c r="I317">
        <f t="shared" si="63"/>
        <v>0.29700000000000004</v>
      </c>
      <c r="J317">
        <f t="shared" si="64"/>
        <v>2865.291641252129</v>
      </c>
      <c r="K317">
        <f t="shared" si="65"/>
        <v>-26718040.538683157</v>
      </c>
      <c r="L317">
        <f t="shared" si="74"/>
        <v>5789.6335973057785</v>
      </c>
      <c r="M317">
        <f>2*$Y$1*VLOOKUP(E316,Gearing!$B$3:$D$7,3)+B315</f>
        <v>5794.4511912225535</v>
      </c>
      <c r="N317">
        <f>2*B316-B315+Misc!$B$6*$Y$1^2</f>
        <v>5789.7655481354168</v>
      </c>
      <c r="O317">
        <f t="shared" si="66"/>
        <v>0</v>
      </c>
      <c r="P317">
        <f t="shared" si="67"/>
        <v>0</v>
      </c>
      <c r="Q317">
        <f t="shared" si="68"/>
        <v>0</v>
      </c>
      <c r="R317">
        <f t="shared" si="69"/>
        <v>1</v>
      </c>
      <c r="S317">
        <f t="shared" si="70"/>
        <v>0</v>
      </c>
      <c r="T317">
        <f>C317/Misc!$B$2*60/2/PI()</f>
        <v>3501.909810000644</v>
      </c>
      <c r="U317">
        <f>C317/Misc!$B$2*60/2/PI()*VLOOKUP(E317,Gearing!$B$2:$G$7,6,FALSE)</f>
        <v>7542.5247115103584</v>
      </c>
      <c r="V317">
        <f ca="1">FORECAST(U317,OFFSET(Engine!$E$3:$E$26,MATCH(U317,Engine!$A$3:$A$26,1)-1,0,2),OFFSET(Engine!$A$3:$A$26,MATCH(U317,Engine!$A$3:$A$26,1)-1,0,2))</f>
        <v>573.9104492512771</v>
      </c>
    </row>
    <row r="318" spans="1:22" x14ac:dyDescent="0.25">
      <c r="A318">
        <f t="shared" si="62"/>
        <v>78.75</v>
      </c>
      <c r="B318">
        <f t="shared" si="73"/>
        <v>5817.1431547504844</v>
      </c>
      <c r="C318">
        <f t="shared" si="71"/>
        <v>110.06048567655671</v>
      </c>
      <c r="D318">
        <f t="shared" si="72"/>
        <v>0.17804718186380342</v>
      </c>
      <c r="E318">
        <f>MIN(VLOOKUP(C317+0.01,Gearing!$A$2:$G$7,2,TRUE)+1,5)</f>
        <v>4</v>
      </c>
      <c r="F318">
        <f>Misc!$B$4*Misc!$B$5/Misc!$B$2*VLOOKUP(E318,Gearing!$B$2:$G$7,6,FALSE)</f>
        <v>3877.5433905676741</v>
      </c>
      <c r="G318">
        <f t="shared" si="60"/>
        <v>3.6146051774825545</v>
      </c>
      <c r="H318">
        <f t="shared" si="61"/>
        <v>246.19829473102342</v>
      </c>
      <c r="I318">
        <f t="shared" si="63"/>
        <v>0.29700000000000004</v>
      </c>
      <c r="J318">
        <f t="shared" si="64"/>
        <v>2848.9576432003669</v>
      </c>
      <c r="K318">
        <f t="shared" si="65"/>
        <v>-26796748.054388598</v>
      </c>
      <c r="L318">
        <f t="shared" si="74"/>
        <v>5817.1431547504844</v>
      </c>
      <c r="M318">
        <f>2*$Y$1*VLOOKUP(E317,Gearing!$B$3:$D$7,3)+B316</f>
        <v>5821.9381427706458</v>
      </c>
      <c r="N318">
        <f>2*B317-B316+Misc!$B$6*$Y$1^2</f>
        <v>5817.2752230242331</v>
      </c>
      <c r="O318">
        <f t="shared" si="66"/>
        <v>0</v>
      </c>
      <c r="P318">
        <f t="shared" si="67"/>
        <v>0</v>
      </c>
      <c r="Q318">
        <f t="shared" si="68"/>
        <v>0</v>
      </c>
      <c r="R318">
        <f t="shared" si="69"/>
        <v>1</v>
      </c>
      <c r="S318">
        <f t="shared" si="70"/>
        <v>0</v>
      </c>
      <c r="T318">
        <f>C318/Misc!$B$2*60/2/PI()</f>
        <v>3503.3340669037493</v>
      </c>
      <c r="U318">
        <f>C318/Misc!$B$2*60/2/PI()*VLOOKUP(E318,Gearing!$B$2:$G$7,6,FALSE)</f>
        <v>7545.5923213204496</v>
      </c>
      <c r="V318">
        <f ca="1">FORECAST(U318,OFFSET(Engine!$E$3:$E$26,MATCH(U318,Engine!$A$3:$A$26,1)-1,0,2),OFFSET(Engine!$A$3:$A$26,MATCH(U318,Engine!$A$3:$A$26,1)-1,0,2))</f>
        <v>573.83383920058259</v>
      </c>
    </row>
    <row r="319" spans="1:22" x14ac:dyDescent="0.25">
      <c r="A319">
        <f t="shared" si="62"/>
        <v>79</v>
      </c>
      <c r="B319">
        <f t="shared" si="73"/>
        <v>5844.6638401440568</v>
      </c>
      <c r="C319">
        <f t="shared" si="71"/>
        <v>110.10476722949352</v>
      </c>
      <c r="D319">
        <f t="shared" si="72"/>
        <v>0.17620524163066875</v>
      </c>
      <c r="E319">
        <f>MIN(VLOOKUP(C318+0.01,Gearing!$A$2:$G$7,2,TRUE)+1,5)</f>
        <v>4</v>
      </c>
      <c r="F319">
        <f>Misc!$B$4*Misc!$B$5/Misc!$B$2*VLOOKUP(E319,Gearing!$B$2:$G$7,6,FALSE)</f>
        <v>3877.5433905676741</v>
      </c>
      <c r="G319">
        <f t="shared" si="60"/>
        <v>3.6317057385767475</v>
      </c>
      <c r="H319">
        <f t="shared" si="61"/>
        <v>246.2973497438563</v>
      </c>
      <c r="I319">
        <f t="shared" si="63"/>
        <v>0.29700000000000004</v>
      </c>
      <c r="J319">
        <f t="shared" si="64"/>
        <v>2832.6169660782116</v>
      </c>
      <c r="K319">
        <f t="shared" si="65"/>
        <v>-26875036.801018707</v>
      </c>
      <c r="L319">
        <f t="shared" si="74"/>
        <v>5844.6638401440568</v>
      </c>
      <c r="M319">
        <f>2*$Y$1*VLOOKUP(E318,Gearing!$B$3:$D$7,3)+B317</f>
        <v>5849.4364559891001</v>
      </c>
      <c r="N319">
        <f>2*B318-B317+Misc!$B$6*$Y$1^2</f>
        <v>5844.7960246951907</v>
      </c>
      <c r="O319">
        <f t="shared" si="66"/>
        <v>0</v>
      </c>
      <c r="P319">
        <f t="shared" si="67"/>
        <v>0</v>
      </c>
      <c r="Q319">
        <f t="shared" si="68"/>
        <v>0</v>
      </c>
      <c r="R319">
        <f t="shared" si="69"/>
        <v>1</v>
      </c>
      <c r="S319">
        <f t="shared" si="70"/>
        <v>0</v>
      </c>
      <c r="T319">
        <f>C319/Misc!$B$2*60/2/PI()</f>
        <v>3504.743592511285</v>
      </c>
      <c r="U319">
        <f>C319/Misc!$B$2*60/2/PI()*VLOOKUP(E319,Gearing!$B$2:$G$7,6,FALSE)</f>
        <v>7548.6282023976783</v>
      </c>
      <c r="V319">
        <f ca="1">FORECAST(U319,OFFSET(Engine!$E$3:$E$26,MATCH(U319,Engine!$A$3:$A$26,1)-1,0,2),OFFSET(Engine!$A$3:$A$26,MATCH(U319,Engine!$A$3:$A$26,1)-1,0,2))</f>
        <v>573.75802153874565</v>
      </c>
    </row>
    <row r="320" spans="1:22" x14ac:dyDescent="0.25">
      <c r="A320">
        <f t="shared" si="62"/>
        <v>79.25</v>
      </c>
      <c r="B320">
        <f t="shared" si="73"/>
        <v>5872.1955383652312</v>
      </c>
      <c r="C320">
        <f t="shared" si="71"/>
        <v>110.14859058857837</v>
      </c>
      <c r="D320">
        <f t="shared" si="72"/>
        <v>0.1743816310481634</v>
      </c>
      <c r="E320">
        <f>MIN(VLOOKUP(C319+0.01,Gearing!$A$2:$G$7,2,TRUE)+1,5)</f>
        <v>4</v>
      </c>
      <c r="F320">
        <f>Misc!$B$4*Misc!$B$5/Misc!$B$2*VLOOKUP(E320,Gearing!$B$2:$G$7,6,FALSE)</f>
        <v>3877.5433905676741</v>
      </c>
      <c r="G320">
        <f t="shared" si="60"/>
        <v>3.648813142724757</v>
      </c>
      <c r="H320">
        <f t="shared" si="61"/>
        <v>246.39537980623294</v>
      </c>
      <c r="I320">
        <f t="shared" si="63"/>
        <v>0.29700000000000004</v>
      </c>
      <c r="J320">
        <f t="shared" si="64"/>
        <v>2816.2696789544298</v>
      </c>
      <c r="K320">
        <f t="shared" si="65"/>
        <v>-26952905.914429583</v>
      </c>
      <c r="L320">
        <f t="shared" si="74"/>
        <v>5872.1955383652312</v>
      </c>
      <c r="M320">
        <f>2*$Y$1*VLOOKUP(E319,Gearing!$B$3:$D$7,3)+B318</f>
        <v>5876.946013433806</v>
      </c>
      <c r="N320">
        <f>2*B319-B318+Misc!$B$6*$Y$1^2</f>
        <v>5872.3278380376296</v>
      </c>
      <c r="O320">
        <f t="shared" si="66"/>
        <v>0</v>
      </c>
      <c r="P320">
        <f t="shared" si="67"/>
        <v>0</v>
      </c>
      <c r="Q320">
        <f t="shared" si="68"/>
        <v>0</v>
      </c>
      <c r="R320">
        <f t="shared" si="69"/>
        <v>1</v>
      </c>
      <c r="S320">
        <f t="shared" si="70"/>
        <v>0</v>
      </c>
      <c r="T320">
        <f>C320/Misc!$B$2*60/2/PI()</f>
        <v>3506.138533355534</v>
      </c>
      <c r="U320">
        <f>C320/Misc!$B$2*60/2/PI()*VLOOKUP(E320,Gearing!$B$2:$G$7,6,FALSE)</f>
        <v>7551.6326703479372</v>
      </c>
      <c r="V320">
        <f ca="1">FORECAST(U320,OFFSET(Engine!$E$3:$E$26,MATCH(U320,Engine!$A$3:$A$26,1)-1,0,2),OFFSET(Engine!$A$3:$A$26,MATCH(U320,Engine!$A$3:$A$26,1)-1,0,2))</f>
        <v>573.68298838386977</v>
      </c>
    </row>
    <row r="321" spans="1:22" x14ac:dyDescent="0.25">
      <c r="A321">
        <f t="shared" si="62"/>
        <v>79.5</v>
      </c>
      <c r="B321">
        <f t="shared" si="73"/>
        <v>5899.738135438346</v>
      </c>
      <c r="C321">
        <f t="shared" si="71"/>
        <v>110.19196031532192</v>
      </c>
      <c r="D321">
        <f t="shared" si="72"/>
        <v>0.17257618290022947</v>
      </c>
      <c r="E321">
        <f>MIN(VLOOKUP(C320+0.01,Gearing!$A$2:$G$7,2,TRUE)+1,5)</f>
        <v>4</v>
      </c>
      <c r="F321">
        <f>Misc!$B$4*Misc!$B$5/Misc!$B$2*VLOOKUP(E321,Gearing!$B$2:$G$7,6,FALSE)</f>
        <v>3877.5433905676741</v>
      </c>
      <c r="G321">
        <f t="shared" si="60"/>
        <v>3.6659273191053909</v>
      </c>
      <c r="H321">
        <f t="shared" si="61"/>
        <v>246.49239512196206</v>
      </c>
      <c r="I321">
        <f t="shared" si="63"/>
        <v>0.29700000000000004</v>
      </c>
      <c r="J321">
        <f t="shared" si="64"/>
        <v>2799.9158502110522</v>
      </c>
      <c r="K321">
        <f t="shared" si="65"/>
        <v>-27030354.540963139</v>
      </c>
      <c r="L321">
        <f t="shared" si="74"/>
        <v>5899.738135438346</v>
      </c>
      <c r="M321">
        <f>2*$Y$1*VLOOKUP(E320,Gearing!$B$3:$D$7,3)+B319</f>
        <v>5904.4666988273784</v>
      </c>
      <c r="N321">
        <f>2*B320-B319+Misc!$B$6*$Y$1^2</f>
        <v>5899.8705490864058</v>
      </c>
      <c r="O321">
        <f t="shared" si="66"/>
        <v>0</v>
      </c>
      <c r="P321">
        <f t="shared" si="67"/>
        <v>0</v>
      </c>
      <c r="Q321">
        <f t="shared" si="68"/>
        <v>0</v>
      </c>
      <c r="R321">
        <f t="shared" si="69"/>
        <v>1</v>
      </c>
      <c r="S321">
        <f t="shared" si="70"/>
        <v>0</v>
      </c>
      <c r="T321">
        <f>C321/Misc!$B$2*60/2/PI()</f>
        <v>3507.51903463389</v>
      </c>
      <c r="U321">
        <f>C321/Misc!$B$2*60/2/PI()*VLOOKUP(E321,Gearing!$B$2:$G$7,6,FALSE)</f>
        <v>7554.6060379019891</v>
      </c>
      <c r="V321">
        <f ca="1">FORECAST(U321,OFFSET(Engine!$E$3:$E$26,MATCH(U321,Engine!$A$3:$A$26,1)-1,0,2),OFFSET(Engine!$A$3:$A$26,MATCH(U321,Engine!$A$3:$A$26,1)-1,0,2))</f>
        <v>573.60873192586132</v>
      </c>
    </row>
    <row r="322" spans="1:22" x14ac:dyDescent="0.25">
      <c r="A322">
        <f t="shared" si="62"/>
        <v>79.75</v>
      </c>
      <c r="B322">
        <f t="shared" si="73"/>
        <v>5927.2915185228921</v>
      </c>
      <c r="C322">
        <f t="shared" si="71"/>
        <v>110.23488092958178</v>
      </c>
      <c r="D322">
        <f t="shared" si="72"/>
        <v>0.17078873117861804</v>
      </c>
      <c r="E322">
        <f>MIN(VLOOKUP(C321+0.01,Gearing!$A$2:$G$7,2,TRUE)+1,5)</f>
        <v>4</v>
      </c>
      <c r="F322">
        <f>Misc!$B$4*Misc!$B$5/Misc!$B$2*VLOOKUP(E322,Gearing!$B$2:$G$7,6,FALSE)</f>
        <v>3877.5433905676741</v>
      </c>
      <c r="G322">
        <f t="shared" si="60"/>
        <v>3.6830481976028073</v>
      </c>
      <c r="H322">
        <f t="shared" si="61"/>
        <v>246.5884058016772</v>
      </c>
      <c r="I322">
        <f t="shared" si="63"/>
        <v>0.29700000000000004</v>
      </c>
      <c r="J322">
        <f t="shared" si="64"/>
        <v>2783.5555475496221</v>
      </c>
      <c r="K322">
        <f t="shared" si="65"/>
        <v>-27107381.83733179</v>
      </c>
      <c r="L322">
        <f t="shared" si="74"/>
        <v>5927.2915185228921</v>
      </c>
      <c r="M322">
        <f>2*$Y$1*VLOOKUP(E321,Gearing!$B$3:$D$7,3)+B320</f>
        <v>5931.9983970485528</v>
      </c>
      <c r="N322">
        <f>2*B321-B320+Misc!$B$6*$Y$1^2</f>
        <v>5927.4240450114612</v>
      </c>
      <c r="O322">
        <f t="shared" si="66"/>
        <v>0</v>
      </c>
      <c r="P322">
        <f t="shared" si="67"/>
        <v>0</v>
      </c>
      <c r="Q322">
        <f t="shared" si="68"/>
        <v>0</v>
      </c>
      <c r="R322">
        <f t="shared" si="69"/>
        <v>1</v>
      </c>
      <c r="S322">
        <f t="shared" si="70"/>
        <v>0</v>
      </c>
      <c r="T322">
        <f>C322/Misc!$B$2*60/2/PI()</f>
        <v>3508.88524021789</v>
      </c>
      <c r="U322">
        <f>C322/Misc!$B$2*60/2/PI()*VLOOKUP(E322,Gearing!$B$2:$G$7,6,FALSE)</f>
        <v>7557.5486149349254</v>
      </c>
      <c r="V322">
        <f ca="1">FORECAST(U322,OFFSET(Engine!$E$3:$E$26,MATCH(U322,Engine!$A$3:$A$26,1)-1,0,2),OFFSET(Engine!$A$3:$A$26,MATCH(U322,Engine!$A$3:$A$26,1)-1,0,2))</f>
        <v>573.53524442594403</v>
      </c>
    </row>
    <row r="323" spans="1:22" x14ac:dyDescent="0.25">
      <c r="A323">
        <f t="shared" si="62"/>
        <v>80</v>
      </c>
      <c r="B323">
        <f t="shared" si="73"/>
        <v>5954.8555759031369</v>
      </c>
      <c r="C323">
        <f t="shared" si="71"/>
        <v>110.2773569098772</v>
      </c>
      <c r="D323">
        <f t="shared" si="72"/>
        <v>0.16901911118475255</v>
      </c>
      <c r="E323">
        <f>MIN(VLOOKUP(C322+0.01,Gearing!$A$2:$G$7,2,TRUE)+1,5)</f>
        <v>4</v>
      </c>
      <c r="F323">
        <f>Misc!$B$4*Misc!$B$5/Misc!$B$2*VLOOKUP(E323,Gearing!$B$2:$G$7,6,FALSE)</f>
        <v>3877.5433905676741</v>
      </c>
      <c r="G323">
        <f t="shared" ref="G323:G386" si="75">CONVERT(B323,$B$1,$G$1)</f>
        <v>3.7001757088000682</v>
      </c>
      <c r="H323">
        <f t="shared" ref="H323:H386" si="76">CONVERT(C323,$C$1,$H$1)</f>
        <v>246.68342186354062</v>
      </c>
      <c r="I323">
        <f t="shared" si="63"/>
        <v>0.29700000000000004</v>
      </c>
      <c r="J323">
        <f t="shared" si="64"/>
        <v>2767.1888379974016</v>
      </c>
      <c r="K323">
        <f t="shared" si="65"/>
        <v>-27183986.970504183</v>
      </c>
      <c r="L323">
        <f t="shared" si="74"/>
        <v>5954.8555759031369</v>
      </c>
      <c r="M323">
        <f>2*$Y$1*VLOOKUP(E322,Gearing!$B$3:$D$7,3)+B321</f>
        <v>5959.5409941216676</v>
      </c>
      <c r="N323">
        <f>2*B322-B321+Misc!$B$6*$Y$1^2</f>
        <v>5954.9882141074386</v>
      </c>
      <c r="O323">
        <f t="shared" si="66"/>
        <v>0</v>
      </c>
      <c r="P323">
        <f t="shared" si="67"/>
        <v>0</v>
      </c>
      <c r="Q323">
        <f t="shared" si="68"/>
        <v>0</v>
      </c>
      <c r="R323">
        <f t="shared" si="69"/>
        <v>1</v>
      </c>
      <c r="S323">
        <f t="shared" si="70"/>
        <v>0</v>
      </c>
      <c r="T323">
        <f>C323/Misc!$B$2*60/2/PI()</f>
        <v>3510.2372926632279</v>
      </c>
      <c r="U323">
        <f>C323/Misc!$B$2*60/2/PI()*VLOOKUP(E323,Gearing!$B$2:$G$7,6,FALSE)</f>
        <v>7560.4607084877343</v>
      </c>
      <c r="V323">
        <f ca="1">FORECAST(U323,OFFSET(Engine!$E$3:$E$26,MATCH(U323,Engine!$A$3:$A$26,1)-1,0,2),OFFSET(Engine!$A$3:$A$26,MATCH(U323,Engine!$A$3:$A$26,1)-1,0,2))</f>
        <v>573.46251821611963</v>
      </c>
    </row>
    <row r="324" spans="1:22" x14ac:dyDescent="0.25">
      <c r="A324">
        <f t="shared" ref="A324:A387" si="77">A323+$Y$1</f>
        <v>80.25</v>
      </c>
      <c r="B324">
        <f t="shared" si="73"/>
        <v>5982.4301969778307</v>
      </c>
      <c r="C324">
        <f t="shared" si="71"/>
        <v>110.3193926936965</v>
      </c>
      <c r="D324">
        <f t="shared" si="72"/>
        <v>0.16726715936965775</v>
      </c>
      <c r="E324">
        <f>MIN(VLOOKUP(C323+0.01,Gearing!$A$2:$G$7,2,TRUE)+1,5)</f>
        <v>4</v>
      </c>
      <c r="F324">
        <f>Misc!$B$4*Misc!$B$5/Misc!$B$2*VLOOKUP(E324,Gearing!$B$2:$G$7,6,FALSE)</f>
        <v>3877.5433905676741</v>
      </c>
      <c r="G324">
        <f t="shared" si="75"/>
        <v>3.7173097839727434</v>
      </c>
      <c r="H324">
        <f t="shared" si="76"/>
        <v>246.77745323393097</v>
      </c>
      <c r="I324">
        <f t="shared" ref="I324:I387" si="78">$Y$3</f>
        <v>0.29700000000000004</v>
      </c>
      <c r="J324">
        <f t="shared" ref="J324:J387" si="79">(4*$Y$2-2*$Y$3*B323)</f>
        <v>2750.815787913536</v>
      </c>
      <c r="K324">
        <f t="shared" ref="K324:K387" si="80">4*$Y$2*(B323-2*B324)+$Y$3*B323*B323-4*F324*$Y$1*$Y$1</f>
        <v>-27260169.117592111</v>
      </c>
      <c r="L324">
        <f t="shared" si="74"/>
        <v>5982.4301969778307</v>
      </c>
      <c r="M324">
        <f>2*$Y$1*VLOOKUP(E323,Gearing!$B$3:$D$7,3)+B322</f>
        <v>5987.0943772062137</v>
      </c>
      <c r="N324">
        <f>2*B323-B322+Misc!$B$6*$Y$1^2</f>
        <v>5982.562945783382</v>
      </c>
      <c r="O324">
        <f t="shared" ref="O324:O387" si="81">IF(AND(E324=1,G324&lt;=5),1,0)</f>
        <v>0</v>
      </c>
      <c r="P324">
        <f t="shared" ref="P324:P387" si="82">IF(AND(E324=2,G324&lt;=5),1,0)</f>
        <v>0</v>
      </c>
      <c r="Q324">
        <f t="shared" ref="Q324:Q387" si="83">IF(AND(E324=3,G324&lt;=5),1,0)</f>
        <v>0</v>
      </c>
      <c r="R324">
        <f t="shared" ref="R324:R387" si="84">IF(AND(E324=4,G324&lt;=5),1,0)</f>
        <v>1</v>
      </c>
      <c r="S324">
        <f t="shared" ref="S324:S387" si="85">IF(AND(E324=5,G324&lt;=5),1,0)</f>
        <v>0</v>
      </c>
      <c r="T324">
        <f>C324/Misc!$B$2*60/2/PI()</f>
        <v>3511.5753332195441</v>
      </c>
      <c r="U324">
        <f>C324/Misc!$B$2*60/2/PI()*VLOOKUP(E324,Gearing!$B$2:$G$7,6,FALSE)</f>
        <v>7563.342622788381</v>
      </c>
      <c r="V324">
        <f ca="1">FORECAST(U324,OFFSET(Engine!$E$3:$E$26,MATCH(U324,Engine!$A$3:$A$26,1)-1,0,2),OFFSET(Engine!$A$3:$A$26,MATCH(U324,Engine!$A$3:$A$26,1)-1,0,2))</f>
        <v>573.39054569864254</v>
      </c>
    </row>
    <row r="325" spans="1:22" x14ac:dyDescent="0.25">
      <c r="A325">
        <f t="shared" si="77"/>
        <v>80.5</v>
      </c>
      <c r="B325">
        <f t="shared" si="73"/>
        <v>6010.0152722499852</v>
      </c>
      <c r="C325">
        <f t="shared" ref="C325:C388" si="86">(B326-B324)/2/$Y$1</f>
        <v>110.36099267777536</v>
      </c>
      <c r="D325">
        <f t="shared" ref="D325:D388" si="87">(B326-2*B325+B324)/$Y$1^2</f>
        <v>0.16553271326120012</v>
      </c>
      <c r="E325">
        <f>MIN(VLOOKUP(C324+0.01,Gearing!$A$2:$G$7,2,TRUE)+1,5)</f>
        <v>4</v>
      </c>
      <c r="F325">
        <f>Misc!$B$4*Misc!$B$5/Misc!$B$2*VLOOKUP(E325,Gearing!$B$2:$G$7,6,FALSE)</f>
        <v>3877.5433905676741</v>
      </c>
      <c r="G325">
        <f t="shared" si="75"/>
        <v>3.7344503550825587</v>
      </c>
      <c r="H325">
        <f t="shared" si="76"/>
        <v>246.87050974806584</v>
      </c>
      <c r="I325">
        <f t="shared" si="78"/>
        <v>0.29700000000000004</v>
      </c>
      <c r="J325">
        <f t="shared" si="79"/>
        <v>2734.4364629951679</v>
      </c>
      <c r="K325">
        <f t="shared" si="80"/>
        <v>-27335927.465738326</v>
      </c>
      <c r="L325">
        <f t="shared" si="74"/>
        <v>6010.0152722499852</v>
      </c>
      <c r="M325">
        <f>2*$Y$1*VLOOKUP(E324,Gearing!$B$3:$D$7,3)+B323</f>
        <v>6014.6584345864585</v>
      </c>
      <c r="N325">
        <f>2*B324-B323+Misc!$B$6*$Y$1^2</f>
        <v>6010.1481305525249</v>
      </c>
      <c r="O325">
        <f t="shared" si="81"/>
        <v>0</v>
      </c>
      <c r="P325">
        <f t="shared" si="82"/>
        <v>0</v>
      </c>
      <c r="Q325">
        <f t="shared" si="83"/>
        <v>0</v>
      </c>
      <c r="R325">
        <f t="shared" si="84"/>
        <v>1</v>
      </c>
      <c r="S325">
        <f t="shared" si="85"/>
        <v>0</v>
      </c>
      <c r="T325">
        <f>C325/Misc!$B$2*60/2/PI()</f>
        <v>3512.8995018392829</v>
      </c>
      <c r="U325">
        <f>C325/Misc!$B$2*60/2/PI()*VLOOKUP(E325,Gearing!$B$2:$G$7,6,FALSE)</f>
        <v>7566.1946592708928</v>
      </c>
      <c r="V325">
        <f ca="1">FORECAST(U325,OFFSET(Engine!$E$3:$E$26,MATCH(U325,Engine!$A$3:$A$26,1)-1,0,2),OFFSET(Engine!$A$3:$A$26,MATCH(U325,Engine!$A$3:$A$26,1)-1,0,2))</f>
        <v>573.31931934554211</v>
      </c>
    </row>
    <row r="326" spans="1:22" x14ac:dyDescent="0.25">
      <c r="A326">
        <f t="shared" si="77"/>
        <v>80.75</v>
      </c>
      <c r="B326">
        <f t="shared" ref="B326:B389" si="88">MIN(L326:N326)</f>
        <v>6037.6106933167184</v>
      </c>
      <c r="C326">
        <f t="shared" si="86"/>
        <v>110.40216121840058</v>
      </c>
      <c r="D326">
        <f t="shared" si="87"/>
        <v>0.16381561174057424</v>
      </c>
      <c r="E326">
        <f>MIN(VLOOKUP(C325+0.01,Gearing!$A$2:$G$7,2,TRUE)+1,5)</f>
        <v>4</v>
      </c>
      <c r="F326">
        <f>Misc!$B$4*Misc!$B$5/Misc!$B$2*VLOOKUP(E326,Gearing!$B$2:$G$7,6,FALSE)</f>
        <v>3877.5433905676741</v>
      </c>
      <c r="G326">
        <f t="shared" si="75"/>
        <v>3.7515973547710861</v>
      </c>
      <c r="H326">
        <f t="shared" si="76"/>
        <v>246.96260115068134</v>
      </c>
      <c r="I326">
        <f t="shared" si="78"/>
        <v>0.29700000000000004</v>
      </c>
      <c r="J326">
        <f t="shared" si="79"/>
        <v>2718.0509282835083</v>
      </c>
      <c r="K326">
        <f t="shared" si="80"/>
        <v>-27411261.212005399</v>
      </c>
      <c r="L326">
        <f t="shared" ref="L326:L389" si="89">(-J325+SQRT(J325^2-4*I325*K325))/2/I325</f>
        <v>6037.6106933167184</v>
      </c>
      <c r="M326">
        <f>2*$Y$1*VLOOKUP(E325,Gearing!$B$3:$D$7,3)+B324</f>
        <v>6042.2330556611523</v>
      </c>
      <c r="N326">
        <f>2*B325-B324+Misc!$B$6*$Y$1^2</f>
        <v>6037.7436600221399</v>
      </c>
      <c r="O326">
        <f t="shared" si="81"/>
        <v>0</v>
      </c>
      <c r="P326">
        <f t="shared" si="82"/>
        <v>0</v>
      </c>
      <c r="Q326">
        <f t="shared" si="83"/>
        <v>0</v>
      </c>
      <c r="R326">
        <f t="shared" si="84"/>
        <v>1</v>
      </c>
      <c r="S326">
        <f t="shared" si="85"/>
        <v>0</v>
      </c>
      <c r="T326">
        <f>C326/Misc!$B$2*60/2/PI()</f>
        <v>3514.2099371873605</v>
      </c>
      <c r="U326">
        <f>C326/Misc!$B$2*60/2/PI()*VLOOKUP(E326,Gearing!$B$2:$G$7,6,FALSE)</f>
        <v>7569.0171165961747</v>
      </c>
      <c r="V326">
        <f ca="1">FORECAST(U326,OFFSET(Engine!$E$3:$E$26,MATCH(U326,Engine!$A$3:$A$26,1)-1,0,2),OFFSET(Engine!$A$3:$A$26,MATCH(U326,Engine!$A$3:$A$26,1)-1,0,2))</f>
        <v>573.24883169810357</v>
      </c>
    </row>
    <row r="327" spans="1:22" x14ac:dyDescent="0.25">
      <c r="A327">
        <f t="shared" si="77"/>
        <v>81</v>
      </c>
      <c r="B327">
        <f t="shared" si="88"/>
        <v>6065.2163528591855</v>
      </c>
      <c r="C327">
        <f t="shared" si="86"/>
        <v>110.44290263172479</v>
      </c>
      <c r="D327">
        <f t="shared" si="87"/>
        <v>0.16211569485312793</v>
      </c>
      <c r="E327">
        <f>MIN(VLOOKUP(C326+0.01,Gearing!$A$2:$G$7,2,TRUE)+1,5)</f>
        <v>4</v>
      </c>
      <c r="F327">
        <f>Misc!$B$4*Misc!$B$5/Misc!$B$2*VLOOKUP(E327,Gearing!$B$2:$G$7,6,FALSE)</f>
        <v>3877.5433905676741</v>
      </c>
      <c r="G327">
        <f t="shared" si="75"/>
        <v>3.7687507163534866</v>
      </c>
      <c r="H327">
        <f t="shared" si="76"/>
        <v>247.05373709673586</v>
      </c>
      <c r="I327">
        <f t="shared" si="78"/>
        <v>0.29700000000000004</v>
      </c>
      <c r="J327">
        <f t="shared" si="79"/>
        <v>2701.6592481698685</v>
      </c>
      <c r="K327">
        <f t="shared" si="80"/>
        <v>-27486169.563265674</v>
      </c>
      <c r="L327">
        <f t="shared" si="89"/>
        <v>6065.2163528591855</v>
      </c>
      <c r="M327">
        <f>2*$Y$1*VLOOKUP(E326,Gearing!$B$3:$D$7,3)+B325</f>
        <v>6069.8181309333067</v>
      </c>
      <c r="N327">
        <f>2*B326-B325+Misc!$B$6*$Y$1^2</f>
        <v>6065.349426883452</v>
      </c>
      <c r="O327">
        <f t="shared" si="81"/>
        <v>0</v>
      </c>
      <c r="P327">
        <f t="shared" si="82"/>
        <v>0</v>
      </c>
      <c r="Q327">
        <f t="shared" si="83"/>
        <v>0</v>
      </c>
      <c r="R327">
        <f t="shared" si="84"/>
        <v>1</v>
      </c>
      <c r="S327">
        <f t="shared" si="85"/>
        <v>0</v>
      </c>
      <c r="T327">
        <f>C327/Misc!$B$2*60/2/PI()</f>
        <v>3515.5067766511802</v>
      </c>
      <c r="U327">
        <f>C327/Misc!$B$2*60/2/PI()*VLOOKUP(E327,Gearing!$B$2:$G$7,6,FALSE)</f>
        <v>7571.8102906735849</v>
      </c>
      <c r="V327">
        <f ca="1">FORECAST(U327,OFFSET(Engine!$E$3:$E$26,MATCH(U327,Engine!$A$3:$A$26,1)-1,0,2),OFFSET(Engine!$A$3:$A$26,MATCH(U327,Engine!$A$3:$A$26,1)-1,0,2))</f>
        <v>573.17907536632856</v>
      </c>
    </row>
    <row r="328" spans="1:22" x14ac:dyDescent="0.25">
      <c r="A328">
        <f t="shared" si="77"/>
        <v>81.25</v>
      </c>
      <c r="B328">
        <f t="shared" si="88"/>
        <v>6092.8321446325808</v>
      </c>
      <c r="C328">
        <f t="shared" si="86"/>
        <v>110.48322119404475</v>
      </c>
      <c r="D328">
        <f t="shared" si="87"/>
        <v>0.16043280370649882</v>
      </c>
      <c r="E328">
        <f>MIN(VLOOKUP(C327+0.01,Gearing!$A$2:$G$7,2,TRUE)+1,5)</f>
        <v>4</v>
      </c>
      <c r="F328">
        <f>Misc!$B$4*Misc!$B$5/Misc!$B$2*VLOOKUP(E328,Gearing!$B$2:$G$7,6,FALSE)</f>
        <v>3877.5433905676741</v>
      </c>
      <c r="G328">
        <f t="shared" si="75"/>
        <v>3.7859103738122988</v>
      </c>
      <c r="H328">
        <f t="shared" si="76"/>
        <v>247.1439271520328</v>
      </c>
      <c r="I328">
        <f t="shared" si="78"/>
        <v>0.29700000000000004</v>
      </c>
      <c r="J328">
        <f t="shared" si="79"/>
        <v>2685.2614864016432</v>
      </c>
      <c r="K328">
        <f t="shared" si="80"/>
        <v>-27560651.736092247</v>
      </c>
      <c r="L328">
        <f t="shared" si="89"/>
        <v>6092.8321446325808</v>
      </c>
      <c r="M328">
        <f>2*$Y$1*VLOOKUP(E327,Gearing!$B$3:$D$7,3)+B326</f>
        <v>6097.41355200004</v>
      </c>
      <c r="N328">
        <f>2*B327-B326+Misc!$B$6*$Y$1^2</f>
        <v>6092.9653249016528</v>
      </c>
      <c r="O328">
        <f t="shared" si="81"/>
        <v>0</v>
      </c>
      <c r="P328">
        <f t="shared" si="82"/>
        <v>0</v>
      </c>
      <c r="Q328">
        <f t="shared" si="83"/>
        <v>0</v>
      </c>
      <c r="R328">
        <f t="shared" si="84"/>
        <v>1</v>
      </c>
      <c r="S328">
        <f t="shared" si="85"/>
        <v>0</v>
      </c>
      <c r="T328">
        <f>C328/Misc!$B$2*60/2/PI()</f>
        <v>3516.7901563494961</v>
      </c>
      <c r="U328">
        <f>C328/Misc!$B$2*60/2/PI()*VLOOKUP(E328,Gearing!$B$2:$G$7,6,FALSE)</f>
        <v>7574.5744746800247</v>
      </c>
      <c r="V328">
        <f ca="1">FORECAST(U328,OFFSET(Engine!$E$3:$E$26,MATCH(U328,Engine!$A$3:$A$26,1)-1,0,2),OFFSET(Engine!$A$3:$A$26,MATCH(U328,Engine!$A$3:$A$26,1)-1,0,2))</f>
        <v>573.1100430284589</v>
      </c>
    </row>
    <row r="329" spans="1:22" x14ac:dyDescent="0.25">
      <c r="A329">
        <f t="shared" si="77"/>
        <v>81.5</v>
      </c>
      <c r="B329">
        <f t="shared" si="88"/>
        <v>6120.4579634562078</v>
      </c>
      <c r="C329">
        <f t="shared" si="86"/>
        <v>110.52312114210508</v>
      </c>
      <c r="D329">
        <f t="shared" si="87"/>
        <v>0.15876678077620454</v>
      </c>
      <c r="E329">
        <f>MIN(VLOOKUP(C328+0.01,Gearing!$A$2:$G$7,2,TRUE)+1,5)</f>
        <v>4</v>
      </c>
      <c r="F329">
        <f>Misc!$B$4*Misc!$B$5/Misc!$B$2*VLOOKUP(E329,Gearing!$B$2:$G$7,6,FALSE)</f>
        <v>3877.5433905676741</v>
      </c>
      <c r="G329">
        <f t="shared" si="75"/>
        <v>3.803076261791269</v>
      </c>
      <c r="H329">
        <f t="shared" si="76"/>
        <v>247.23318079390006</v>
      </c>
      <c r="I329">
        <f t="shared" si="78"/>
        <v>0.29700000000000004</v>
      </c>
      <c r="J329">
        <f t="shared" si="79"/>
        <v>2668.8577060882467</v>
      </c>
      <c r="K329">
        <f t="shared" si="80"/>
        <v>-27634706.956650831</v>
      </c>
      <c r="L329">
        <f t="shared" si="89"/>
        <v>6120.4579634562078</v>
      </c>
      <c r="M329">
        <f>2*$Y$1*VLOOKUP(E328,Gearing!$B$3:$D$7,3)+B327</f>
        <v>6125.019211542507</v>
      </c>
      <c r="N329">
        <f>2*B328-B327+Misc!$B$6*$Y$1^2</f>
        <v>6120.5912489059765</v>
      </c>
      <c r="O329">
        <f t="shared" si="81"/>
        <v>0</v>
      </c>
      <c r="P329">
        <f t="shared" si="82"/>
        <v>0</v>
      </c>
      <c r="Q329">
        <f t="shared" si="83"/>
        <v>0</v>
      </c>
      <c r="R329">
        <f t="shared" si="84"/>
        <v>1</v>
      </c>
      <c r="S329">
        <f t="shared" si="85"/>
        <v>0</v>
      </c>
      <c r="T329">
        <f>C329/Misc!$B$2*60/2/PI()</f>
        <v>3518.0602111420781</v>
      </c>
      <c r="U329">
        <f>C329/Misc!$B$2*60/2/PI()*VLOOKUP(E329,Gearing!$B$2:$G$7,6,FALSE)</f>
        <v>7577.3099590807551</v>
      </c>
      <c r="V329">
        <f ca="1">FORECAST(U329,OFFSET(Engine!$E$3:$E$26,MATCH(U329,Engine!$A$3:$A$26,1)-1,0,2),OFFSET(Engine!$A$3:$A$26,MATCH(U329,Engine!$A$3:$A$26,1)-1,0,2))</f>
        <v>573.04172743045672</v>
      </c>
    </row>
    <row r="330" spans="1:22" x14ac:dyDescent="0.25">
      <c r="A330">
        <f t="shared" si="77"/>
        <v>81.75</v>
      </c>
      <c r="B330">
        <f t="shared" si="88"/>
        <v>6148.0937052036334</v>
      </c>
      <c r="C330">
        <f t="shared" si="86"/>
        <v>110.56260667340575</v>
      </c>
      <c r="D330">
        <f t="shared" si="87"/>
        <v>0.1571174696291564</v>
      </c>
      <c r="E330">
        <f>MIN(VLOOKUP(C329+0.01,Gearing!$A$2:$G$7,2,TRUE)+1,5)</f>
        <v>4</v>
      </c>
      <c r="F330">
        <f>Misc!$B$4*Misc!$B$5/Misc!$B$2*VLOOKUP(E330,Gearing!$B$2:$G$7,6,FALSE)</f>
        <v>3877.5433905676741</v>
      </c>
      <c r="G330">
        <f t="shared" si="75"/>
        <v>3.8202483155892297</v>
      </c>
      <c r="H330">
        <f t="shared" si="76"/>
        <v>247.32150741187758</v>
      </c>
      <c r="I330">
        <f t="shared" si="78"/>
        <v>0.29700000000000004</v>
      </c>
      <c r="J330">
        <f t="shared" si="79"/>
        <v>2652.4479697070119</v>
      </c>
      <c r="K330">
        <f t="shared" si="80"/>
        <v>-27708334.460592851</v>
      </c>
      <c r="L330">
        <f t="shared" si="89"/>
        <v>6148.0937052036334</v>
      </c>
      <c r="M330">
        <f>2*$Y$1*VLOOKUP(E329,Gearing!$B$3:$D$7,3)+B328</f>
        <v>6152.6350033159024</v>
      </c>
      <c r="N330">
        <f>2*B329-B328+Misc!$B$6*$Y$1^2</f>
        <v>6148.2270947798352</v>
      </c>
      <c r="O330">
        <f t="shared" si="81"/>
        <v>0</v>
      </c>
      <c r="P330">
        <f t="shared" si="82"/>
        <v>0</v>
      </c>
      <c r="Q330">
        <f t="shared" si="83"/>
        <v>0</v>
      </c>
      <c r="R330">
        <f t="shared" si="84"/>
        <v>1</v>
      </c>
      <c r="S330">
        <f t="shared" si="85"/>
        <v>0</v>
      </c>
      <c r="T330">
        <f>C330/Misc!$B$2*60/2/PI()</f>
        <v>3519.3170746395008</v>
      </c>
      <c r="U330">
        <f>C330/Misc!$B$2*60/2/PI()*VLOOKUP(E330,Gearing!$B$2:$G$7,6,FALSE)</f>
        <v>7580.0170316504809</v>
      </c>
      <c r="V330">
        <f ca="1">FORECAST(U330,OFFSET(Engine!$E$3:$E$26,MATCH(U330,Engine!$A$3:$A$26,1)-1,0,2),OFFSET(Engine!$A$3:$A$26,MATCH(U330,Engine!$A$3:$A$26,1)-1,0,2))</f>
        <v>572.97412138547725</v>
      </c>
    </row>
    <row r="331" spans="1:22" x14ac:dyDescent="0.25">
      <c r="A331">
        <f t="shared" si="77"/>
        <v>82</v>
      </c>
      <c r="B331">
        <f t="shared" si="88"/>
        <v>6175.7392667929107</v>
      </c>
      <c r="C331">
        <f t="shared" si="86"/>
        <v>110.60168194647849</v>
      </c>
      <c r="D331">
        <f t="shared" si="87"/>
        <v>0.15548471495276317</v>
      </c>
      <c r="E331">
        <f>MIN(VLOOKUP(C330+0.01,Gearing!$A$2:$G$7,2,TRUE)+1,5)</f>
        <v>4</v>
      </c>
      <c r="F331">
        <f>Misc!$B$4*Misc!$B$5/Misc!$B$2*VLOOKUP(E331,Gearing!$B$2:$G$7,6,FALSE)</f>
        <v>3877.5433905676741</v>
      </c>
      <c r="G331">
        <f t="shared" si="75"/>
        <v>3.8374264711540298</v>
      </c>
      <c r="H331">
        <f t="shared" si="76"/>
        <v>247.40891630833593</v>
      </c>
      <c r="I331">
        <f t="shared" si="78"/>
        <v>0.29700000000000004</v>
      </c>
      <c r="J331">
        <f t="shared" si="79"/>
        <v>2636.0323391090415</v>
      </c>
      <c r="K331">
        <f t="shared" si="80"/>
        <v>-27781533.492949374</v>
      </c>
      <c r="L331">
        <f t="shared" si="89"/>
        <v>6175.7392667929107</v>
      </c>
      <c r="M331">
        <f>2*$Y$1*VLOOKUP(E330,Gearing!$B$3:$D$7,3)+B329</f>
        <v>6180.2608221395294</v>
      </c>
      <c r="N331">
        <f>2*B330-B329+Misc!$B$6*$Y$1^2</f>
        <v>6175.8727594510592</v>
      </c>
      <c r="O331">
        <f t="shared" si="81"/>
        <v>0</v>
      </c>
      <c r="P331">
        <f t="shared" si="82"/>
        <v>0</v>
      </c>
      <c r="Q331">
        <f t="shared" si="83"/>
        <v>0</v>
      </c>
      <c r="R331">
        <f t="shared" si="84"/>
        <v>1</v>
      </c>
      <c r="S331">
        <f t="shared" si="85"/>
        <v>0</v>
      </c>
      <c r="T331">
        <f>C331/Misc!$B$2*60/2/PI()</f>
        <v>3520.5608792119392</v>
      </c>
      <c r="U331">
        <f>C331/Misc!$B$2*60/2/PI()*VLOOKUP(E331,Gearing!$B$2:$G$7,6,FALSE)</f>
        <v>7582.6959774922934</v>
      </c>
      <c r="V331">
        <f ca="1">FORECAST(U331,OFFSET(Engine!$E$3:$E$26,MATCH(U331,Engine!$A$3:$A$26,1)-1,0,2),OFFSET(Engine!$A$3:$A$26,MATCH(U331,Engine!$A$3:$A$26,1)-1,0,2))</f>
        <v>572.90721777339661</v>
      </c>
    </row>
    <row r="332" spans="1:22" x14ac:dyDescent="0.25">
      <c r="A332">
        <f t="shared" si="77"/>
        <v>82.25</v>
      </c>
      <c r="B332">
        <f t="shared" si="88"/>
        <v>6203.3945461768726</v>
      </c>
      <c r="C332">
        <f t="shared" si="86"/>
        <v>110.64035108119242</v>
      </c>
      <c r="D332">
        <f t="shared" si="87"/>
        <v>0.1538683627586579</v>
      </c>
      <c r="E332">
        <f>MIN(VLOOKUP(C331+0.01,Gearing!$A$2:$G$7,2,TRUE)+1,5)</f>
        <v>4</v>
      </c>
      <c r="F332">
        <f>Misc!$B$4*Misc!$B$5/Misc!$B$2*VLOOKUP(E332,Gearing!$B$2:$G$7,6,FALSE)</f>
        <v>3877.5433905676741</v>
      </c>
      <c r="G332">
        <f t="shared" si="75"/>
        <v>3.8546106650764989</v>
      </c>
      <c r="H332">
        <f t="shared" si="76"/>
        <v>247.49541669915985</v>
      </c>
      <c r="I332">
        <f t="shared" si="78"/>
        <v>0.29700000000000004</v>
      </c>
      <c r="J332">
        <f t="shared" si="79"/>
        <v>2619.6108755250107</v>
      </c>
      <c r="K332">
        <f t="shared" si="80"/>
        <v>-27854303.308026042</v>
      </c>
      <c r="L332">
        <f t="shared" si="89"/>
        <v>6203.3945461768726</v>
      </c>
      <c r="M332">
        <f>2*$Y$1*VLOOKUP(E331,Gearing!$B$3:$D$7,3)+B330</f>
        <v>6207.8965638869549</v>
      </c>
      <c r="N332">
        <f>2*B331-B330+Misc!$B$6*$Y$1^2</f>
        <v>6203.5281408821884</v>
      </c>
      <c r="O332">
        <f t="shared" si="81"/>
        <v>0</v>
      </c>
      <c r="P332">
        <f t="shared" si="82"/>
        <v>0</v>
      </c>
      <c r="Q332">
        <f t="shared" si="83"/>
        <v>0</v>
      </c>
      <c r="R332">
        <f t="shared" si="84"/>
        <v>1</v>
      </c>
      <c r="S332">
        <f t="shared" si="85"/>
        <v>0</v>
      </c>
      <c r="T332">
        <f>C332/Misc!$B$2*60/2/PI()</f>
        <v>3521.7917559989</v>
      </c>
      <c r="U332">
        <f>C332/Misc!$B$2*60/2/PI()*VLOOKUP(E332,Gearing!$B$2:$G$7,6,FALSE)</f>
        <v>7585.3470790586343</v>
      </c>
      <c r="V332">
        <f ca="1">FORECAST(U332,OFFSET(Engine!$E$3:$E$26,MATCH(U332,Engine!$A$3:$A$26,1)-1,0,2),OFFSET(Engine!$A$3:$A$26,MATCH(U332,Engine!$A$3:$A$26,1)-1,0,2))</f>
        <v>572.8410095402877</v>
      </c>
    </row>
    <row r="333" spans="1:22" x14ac:dyDescent="0.25">
      <c r="A333">
        <f t="shared" si="77"/>
        <v>82.5</v>
      </c>
      <c r="B333">
        <f t="shared" si="88"/>
        <v>6231.0594423335069</v>
      </c>
      <c r="C333">
        <f t="shared" si="86"/>
        <v>110.67861815904871</v>
      </c>
      <c r="D333">
        <f t="shared" si="87"/>
        <v>0.15226826009165961</v>
      </c>
      <c r="E333">
        <f>MIN(VLOOKUP(C332+0.01,Gearing!$A$2:$G$7,2,TRUE)+1,5)</f>
        <v>4</v>
      </c>
      <c r="F333">
        <f>Misc!$B$4*Misc!$B$5/Misc!$B$2*VLOOKUP(E333,Gearing!$B$2:$G$7,6,FALSE)</f>
        <v>3877.5433905676741</v>
      </c>
      <c r="G333">
        <f t="shared" si="75"/>
        <v>3.8718008345844686</v>
      </c>
      <c r="H333">
        <f t="shared" si="76"/>
        <v>247.58101771440747</v>
      </c>
      <c r="I333">
        <f t="shared" si="78"/>
        <v>0.29700000000000004</v>
      </c>
      <c r="J333">
        <f t="shared" si="79"/>
        <v>2603.183639570937</v>
      </c>
      <c r="K333">
        <f t="shared" si="80"/>
        <v>-27926643.16929917</v>
      </c>
      <c r="L333">
        <f t="shared" si="89"/>
        <v>6231.0594423335069</v>
      </c>
      <c r="M333">
        <f>2*$Y$1*VLOOKUP(E332,Gearing!$B$3:$D$7,3)+B331</f>
        <v>6235.5421254762323</v>
      </c>
      <c r="N333">
        <f>2*B332-B331+Misc!$B$6*$Y$1^2</f>
        <v>6231.1931380608348</v>
      </c>
      <c r="O333">
        <f t="shared" si="81"/>
        <v>0</v>
      </c>
      <c r="P333">
        <f t="shared" si="82"/>
        <v>0</v>
      </c>
      <c r="Q333">
        <f t="shared" si="83"/>
        <v>0</v>
      </c>
      <c r="R333">
        <f t="shared" si="84"/>
        <v>1</v>
      </c>
      <c r="S333">
        <f t="shared" si="85"/>
        <v>0</v>
      </c>
      <c r="T333">
        <f>C333/Misc!$B$2*60/2/PI()</f>
        <v>3523.0098349186028</v>
      </c>
      <c r="U333">
        <f>C333/Misc!$B$2*60/2/PI()*VLOOKUP(E333,Gearing!$B$2:$G$7,6,FALSE)</f>
        <v>7587.9706161714948</v>
      </c>
      <c r="V333">
        <f ca="1">FORECAST(U333,OFFSET(Engine!$E$3:$E$26,MATCH(U333,Engine!$A$3:$A$26,1)-1,0,2),OFFSET(Engine!$A$3:$A$26,MATCH(U333,Engine!$A$3:$A$26,1)-1,0,2))</f>
        <v>572.77548969791599</v>
      </c>
    </row>
    <row r="334" spans="1:22" x14ac:dyDescent="0.25">
      <c r="A334">
        <f t="shared" si="77"/>
        <v>82.75</v>
      </c>
      <c r="B334">
        <f t="shared" si="88"/>
        <v>6258.733855256397</v>
      </c>
      <c r="C334">
        <f t="shared" si="86"/>
        <v>110.71648722346617</v>
      </c>
      <c r="D334">
        <f t="shared" si="87"/>
        <v>0.15068425524805207</v>
      </c>
      <c r="E334">
        <f>MIN(VLOOKUP(C333+0.01,Gearing!$A$2:$G$7,2,TRUE)+1,5)</f>
        <v>4</v>
      </c>
      <c r="F334">
        <f>Misc!$B$4*Misc!$B$5/Misc!$B$2*VLOOKUP(E334,Gearing!$B$2:$G$7,6,FALSE)</f>
        <v>3877.5433905676741</v>
      </c>
      <c r="G334">
        <f t="shared" si="75"/>
        <v>3.8889969175368329</v>
      </c>
      <c r="H334">
        <f t="shared" si="76"/>
        <v>247.66572839894903</v>
      </c>
      <c r="I334">
        <f t="shared" si="78"/>
        <v>0.29700000000000004</v>
      </c>
      <c r="J334">
        <f t="shared" si="79"/>
        <v>2586.7506912538965</v>
      </c>
      <c r="K334">
        <f t="shared" si="80"/>
        <v>-27998552.349312611</v>
      </c>
      <c r="L334">
        <f t="shared" si="89"/>
        <v>6258.733855256397</v>
      </c>
      <c r="M334">
        <f>2*$Y$1*VLOOKUP(E333,Gearing!$B$3:$D$7,3)+B332</f>
        <v>6263.1974048601942</v>
      </c>
      <c r="N334">
        <f>2*B333-B332+Misc!$B$6*$Y$1^2</f>
        <v>6258.8676509901416</v>
      </c>
      <c r="O334">
        <f t="shared" si="81"/>
        <v>0</v>
      </c>
      <c r="P334">
        <f t="shared" si="82"/>
        <v>0</v>
      </c>
      <c r="Q334">
        <f t="shared" si="83"/>
        <v>0</v>
      </c>
      <c r="R334">
        <f t="shared" si="84"/>
        <v>1</v>
      </c>
      <c r="S334">
        <f t="shared" si="85"/>
        <v>0</v>
      </c>
      <c r="T334">
        <f>C334/Misc!$B$2*60/2/PI()</f>
        <v>3524.2152446770633</v>
      </c>
      <c r="U334">
        <f>C334/Misc!$B$2*60/2/PI()*VLOOKUP(E334,Gearing!$B$2:$G$7,6,FALSE)</f>
        <v>7590.566866041986</v>
      </c>
      <c r="V334">
        <f ca="1">FORECAST(U334,OFFSET(Engine!$E$3:$E$26,MATCH(U334,Engine!$A$3:$A$26,1)-1,0,2),OFFSET(Engine!$A$3:$A$26,MATCH(U334,Engine!$A$3:$A$26,1)-1,0,2))</f>
        <v>572.71065132325066</v>
      </c>
    </row>
    <row r="335" spans="1:22" x14ac:dyDescent="0.25">
      <c r="A335">
        <f t="shared" si="77"/>
        <v>83</v>
      </c>
      <c r="B335">
        <f t="shared" si="88"/>
        <v>6286.41768594524</v>
      </c>
      <c r="C335">
        <f t="shared" si="86"/>
        <v>110.75396228008685</v>
      </c>
      <c r="D335">
        <f t="shared" si="87"/>
        <v>0.14911619771737605</v>
      </c>
      <c r="E335">
        <f>MIN(VLOOKUP(C334+0.01,Gearing!$A$2:$G$7,2,TRUE)+1,5)</f>
        <v>4</v>
      </c>
      <c r="F335">
        <f>Misc!$B$4*Misc!$B$5/Misc!$B$2*VLOOKUP(E335,Gearing!$B$2:$G$7,6,FALSE)</f>
        <v>3877.5433905676741</v>
      </c>
      <c r="G335">
        <f t="shared" si="75"/>
        <v>3.9061988524176559</v>
      </c>
      <c r="H335">
        <f t="shared" si="76"/>
        <v>247.74955771315064</v>
      </c>
      <c r="I335">
        <f t="shared" si="78"/>
        <v>0.29700000000000004</v>
      </c>
      <c r="J335">
        <f t="shared" si="79"/>
        <v>2570.3120899776995</v>
      </c>
      <c r="K335">
        <f t="shared" si="80"/>
        <v>-28070030.129575767</v>
      </c>
      <c r="L335">
        <f t="shared" si="89"/>
        <v>6286.41768594524</v>
      </c>
      <c r="M335">
        <f>2*$Y$1*VLOOKUP(E334,Gearing!$B$3:$D$7,3)+B333</f>
        <v>6290.8623010168285</v>
      </c>
      <c r="N335">
        <f>2*B334-B333+Misc!$B$6*$Y$1^2</f>
        <v>6286.5515806792873</v>
      </c>
      <c r="O335">
        <f t="shared" si="81"/>
        <v>0</v>
      </c>
      <c r="P335">
        <f t="shared" si="82"/>
        <v>0</v>
      </c>
      <c r="Q335">
        <f t="shared" si="83"/>
        <v>0</v>
      </c>
      <c r="R335">
        <f t="shared" si="84"/>
        <v>1</v>
      </c>
      <c r="S335">
        <f t="shared" si="85"/>
        <v>0</v>
      </c>
      <c r="T335">
        <f>C335/Misc!$B$2*60/2/PI()</f>
        <v>3525.408112777829</v>
      </c>
      <c r="U335">
        <f>C335/Misc!$B$2*60/2/PI()*VLOOKUP(E335,Gearing!$B$2:$G$7,6,FALSE)</f>
        <v>7593.1361032913019</v>
      </c>
      <c r="V335">
        <f ca="1">FORECAST(U335,OFFSET(Engine!$E$3:$E$26,MATCH(U335,Engine!$A$3:$A$26,1)-1,0,2),OFFSET(Engine!$A$3:$A$26,MATCH(U335,Engine!$A$3:$A$26,1)-1,0,2))</f>
        <v>572.64648755794099</v>
      </c>
    </row>
    <row r="336" spans="1:22" x14ac:dyDescent="0.25">
      <c r="A336">
        <f t="shared" si="77"/>
        <v>83.25</v>
      </c>
      <c r="B336">
        <f t="shared" si="88"/>
        <v>6314.1108363964404</v>
      </c>
      <c r="C336">
        <f t="shared" si="86"/>
        <v>110.79104729706705</v>
      </c>
      <c r="D336">
        <f t="shared" si="87"/>
        <v>0.14756393812422175</v>
      </c>
      <c r="E336">
        <f>MIN(VLOOKUP(C335+0.01,Gearing!$A$2:$G$7,2,TRUE)+1,5)</f>
        <v>4</v>
      </c>
      <c r="F336">
        <f>Misc!$B$4*Misc!$B$5/Misc!$B$2*VLOOKUP(E336,Gearing!$B$2:$G$7,6,FALSE)</f>
        <v>3877.5433905676741</v>
      </c>
      <c r="G336">
        <f t="shared" si="75"/>
        <v>3.9234065783303262</v>
      </c>
      <c r="H336">
        <f t="shared" si="76"/>
        <v>247.83251453352509</v>
      </c>
      <c r="I336">
        <f t="shared" si="78"/>
        <v>0.29700000000000004</v>
      </c>
      <c r="J336">
        <f t="shared" si="79"/>
        <v>2553.8678945485267</v>
      </c>
      <c r="K336">
        <f t="shared" si="80"/>
        <v>-28141075.800462574</v>
      </c>
      <c r="L336">
        <f t="shared" si="89"/>
        <v>6314.1108363964404</v>
      </c>
      <c r="M336">
        <f>2*$Y$1*VLOOKUP(E335,Gearing!$B$3:$D$7,3)+B334</f>
        <v>6318.5367139397185</v>
      </c>
      <c r="N336">
        <f>2*B335-B334+Misc!$B$6*$Y$1^2</f>
        <v>6314.2448291340834</v>
      </c>
      <c r="O336">
        <f t="shared" si="81"/>
        <v>0</v>
      </c>
      <c r="P336">
        <f t="shared" si="82"/>
        <v>0</v>
      </c>
      <c r="Q336">
        <f t="shared" si="83"/>
        <v>0</v>
      </c>
      <c r="R336">
        <f t="shared" si="84"/>
        <v>1</v>
      </c>
      <c r="S336">
        <f t="shared" si="85"/>
        <v>0</v>
      </c>
      <c r="T336">
        <f>C336/Misc!$B$2*60/2/PI()</f>
        <v>3526.5885655312386</v>
      </c>
      <c r="U336">
        <f>C336/Misc!$B$2*60/2/PI()*VLOOKUP(E336,Gearing!$B$2:$G$7,6,FALSE)</f>
        <v>7595.6785999706663</v>
      </c>
      <c r="V336">
        <f ca="1">FORECAST(U336,OFFSET(Engine!$E$3:$E$26,MATCH(U336,Engine!$A$3:$A$26,1)-1,0,2),OFFSET(Engine!$A$3:$A$26,MATCH(U336,Engine!$A$3:$A$26,1)-1,0,2))</f>
        <v>572.58299160781849</v>
      </c>
    </row>
    <row r="337" spans="1:22" x14ac:dyDescent="0.25">
      <c r="A337">
        <f t="shared" si="77"/>
        <v>83.5</v>
      </c>
      <c r="B337">
        <f t="shared" si="88"/>
        <v>6341.8132095937735</v>
      </c>
      <c r="C337">
        <f t="shared" si="86"/>
        <v>110.82774620535565</v>
      </c>
      <c r="D337">
        <f t="shared" si="87"/>
        <v>0.14602732818457298</v>
      </c>
      <c r="E337">
        <f>MIN(VLOOKUP(C336+0.01,Gearing!$A$2:$G$7,2,TRUE)+1,5)</f>
        <v>4</v>
      </c>
      <c r="F337">
        <f>Misc!$B$4*Misc!$B$5/Misc!$B$2*VLOOKUP(E337,Gearing!$B$2:$G$7,6,FALSE)</f>
        <v>3877.5433905676741</v>
      </c>
      <c r="G337">
        <f t="shared" si="75"/>
        <v>3.9406200349917566</v>
      </c>
      <c r="H337">
        <f t="shared" si="76"/>
        <v>247.91460765335464</v>
      </c>
      <c r="I337">
        <f t="shared" si="78"/>
        <v>0.29700000000000004</v>
      </c>
      <c r="J337">
        <f t="shared" si="79"/>
        <v>2537.4181631805141</v>
      </c>
      <c r="K337">
        <f t="shared" si="80"/>
        <v>-28211688.661111332</v>
      </c>
      <c r="L337">
        <f t="shared" si="89"/>
        <v>6341.8132095937735</v>
      </c>
      <c r="M337">
        <f>2*$Y$1*VLOOKUP(E336,Gearing!$B$3:$D$7,3)+B335</f>
        <v>6346.2205446285616</v>
      </c>
      <c r="N337">
        <f>2*B336-B335+Misc!$B$6*$Y$1^2</f>
        <v>6341.9472993476411</v>
      </c>
      <c r="O337">
        <f t="shared" si="81"/>
        <v>0</v>
      </c>
      <c r="P337">
        <f t="shared" si="82"/>
        <v>0</v>
      </c>
      <c r="Q337">
        <f t="shared" si="83"/>
        <v>0</v>
      </c>
      <c r="R337">
        <f t="shared" si="84"/>
        <v>1</v>
      </c>
      <c r="S337">
        <f t="shared" si="85"/>
        <v>0</v>
      </c>
      <c r="T337">
        <f>C337/Misc!$B$2*60/2/PI()</f>
        <v>3527.7567280632798</v>
      </c>
      <c r="U337">
        <f>C337/Misc!$B$2*60/2/PI()*VLOOKUP(E337,Gearing!$B$2:$G$7,6,FALSE)</f>
        <v>7598.1946255804123</v>
      </c>
      <c r="V337">
        <f ca="1">FORECAST(U337,OFFSET(Engine!$E$3:$E$26,MATCH(U337,Engine!$A$3:$A$26,1)-1,0,2),OFFSET(Engine!$A$3:$A$26,MATCH(U337,Engine!$A$3:$A$26,1)-1,0,2))</f>
        <v>572.52015674242034</v>
      </c>
    </row>
    <row r="338" spans="1:22" x14ac:dyDescent="0.25">
      <c r="A338">
        <f t="shared" si="77"/>
        <v>83.75</v>
      </c>
      <c r="B338">
        <f t="shared" si="88"/>
        <v>6369.5247094991182</v>
      </c>
      <c r="C338">
        <f t="shared" si="86"/>
        <v>110.86406289898332</v>
      </c>
      <c r="D338">
        <f t="shared" si="87"/>
        <v>0.14450622083677445</v>
      </c>
      <c r="E338">
        <f>MIN(VLOOKUP(C337+0.01,Gearing!$A$2:$G$7,2,TRUE)+1,5)</f>
        <v>4</v>
      </c>
      <c r="F338">
        <f>Misc!$B$4*Misc!$B$5/Misc!$B$2*VLOOKUP(E338,Gearing!$B$2:$G$7,6,FALSE)</f>
        <v>3877.5433905676741</v>
      </c>
      <c r="G338">
        <f t="shared" si="75"/>
        <v>3.9578391627266254</v>
      </c>
      <c r="H338">
        <f t="shared" si="76"/>
        <v>247.99584578333778</v>
      </c>
      <c r="I338">
        <f t="shared" si="78"/>
        <v>0.29700000000000004</v>
      </c>
      <c r="J338">
        <f t="shared" si="79"/>
        <v>2520.9629535012982</v>
      </c>
      <c r="K338">
        <f t="shared" si="80"/>
        <v>-28281868.019325614</v>
      </c>
      <c r="L338">
        <f t="shared" si="89"/>
        <v>6369.5247094991182</v>
      </c>
      <c r="M338">
        <f>2*$Y$1*VLOOKUP(E337,Gearing!$B$3:$D$7,3)+B336</f>
        <v>6373.913695079762</v>
      </c>
      <c r="N338">
        <f>2*B337-B336+Misc!$B$6*$Y$1^2</f>
        <v>6369.658895291107</v>
      </c>
      <c r="O338">
        <f t="shared" si="81"/>
        <v>0</v>
      </c>
      <c r="P338">
        <f t="shared" si="82"/>
        <v>0</v>
      </c>
      <c r="Q338">
        <f t="shared" si="83"/>
        <v>0</v>
      </c>
      <c r="R338">
        <f t="shared" si="84"/>
        <v>1</v>
      </c>
      <c r="S338">
        <f t="shared" si="85"/>
        <v>0</v>
      </c>
      <c r="T338">
        <f>C338/Misc!$B$2*60/2/PI()</f>
        <v>3528.9127243247999</v>
      </c>
      <c r="U338">
        <f>C338/Misc!$B$2*60/2/PI()*VLOOKUP(E338,Gearing!$B$2:$G$7,6,FALSE)</f>
        <v>7600.684447089815</v>
      </c>
      <c r="V338">
        <f ca="1">FORECAST(U338,OFFSET(Engine!$E$3:$E$26,MATCH(U338,Engine!$A$3:$A$26,1)-1,0,2),OFFSET(Engine!$A$3:$A$26,MATCH(U338,Engine!$A$3:$A$26,1)-1,0,2))</f>
        <v>572.45797629449362</v>
      </c>
    </row>
    <row r="339" spans="1:22" x14ac:dyDescent="0.25">
      <c r="A339">
        <f t="shared" si="77"/>
        <v>84</v>
      </c>
      <c r="B339">
        <f t="shared" si="88"/>
        <v>6397.2452410432652</v>
      </c>
      <c r="C339">
        <f t="shared" si="86"/>
        <v>110.90000123536447</v>
      </c>
      <c r="D339">
        <f t="shared" si="87"/>
        <v>0.1430004702124279</v>
      </c>
      <c r="E339">
        <f>MIN(VLOOKUP(C338+0.01,Gearing!$A$2:$G$7,2,TRUE)+1,5)</f>
        <v>4</v>
      </c>
      <c r="F339">
        <f>Misc!$B$4*Misc!$B$5/Misc!$B$2*VLOOKUP(E339,Gearing!$B$2:$G$7,6,FALSE)</f>
        <v>3877.5433905676741</v>
      </c>
      <c r="G339">
        <f t="shared" si="75"/>
        <v>3.9750639024616645</v>
      </c>
      <c r="H339">
        <f t="shared" si="76"/>
        <v>248.07623755226484</v>
      </c>
      <c r="I339">
        <f t="shared" si="78"/>
        <v>0.29700000000000004</v>
      </c>
      <c r="J339">
        <f t="shared" si="79"/>
        <v>2504.5023225575233</v>
      </c>
      <c r="K339">
        <f t="shared" si="80"/>
        <v>-28351613.191476103</v>
      </c>
      <c r="L339">
        <f t="shared" si="89"/>
        <v>6397.2452410432652</v>
      </c>
      <c r="M339">
        <f>2*$Y$1*VLOOKUP(E338,Gearing!$B$3:$D$7,3)+B337</f>
        <v>6401.6160682770951</v>
      </c>
      <c r="N339">
        <f>2*B338-B337+Misc!$B$6*$Y$1^2</f>
        <v>6397.3795219044632</v>
      </c>
      <c r="O339">
        <f t="shared" si="81"/>
        <v>0</v>
      </c>
      <c r="P339">
        <f t="shared" si="82"/>
        <v>0</v>
      </c>
      <c r="Q339">
        <f t="shared" si="83"/>
        <v>0</v>
      </c>
      <c r="R339">
        <f t="shared" si="84"/>
        <v>1</v>
      </c>
      <c r="S339">
        <f t="shared" si="85"/>
        <v>0</v>
      </c>
      <c r="T339">
        <f>C339/Misc!$B$2*60/2/PI()</f>
        <v>3530.0566771011117</v>
      </c>
      <c r="U339">
        <f>C339/Misc!$B$2*60/2/PI()*VLOOKUP(E339,Gearing!$B$2:$G$7,6,FALSE)</f>
        <v>7603.1483289577873</v>
      </c>
      <c r="V339">
        <f ca="1">FORECAST(U339,OFFSET(Engine!$E$3:$E$26,MATCH(U339,Engine!$A$3:$A$26,1)-1,0,2),OFFSET(Engine!$A$3:$A$26,MATCH(U339,Engine!$A$3:$A$26,1)-1,0,2))</f>
        <v>572.39644365947936</v>
      </c>
    </row>
    <row r="340" spans="1:22" x14ac:dyDescent="0.25">
      <c r="A340">
        <f t="shared" si="77"/>
        <v>84.25</v>
      </c>
      <c r="B340">
        <f t="shared" si="88"/>
        <v>6424.9747101168005</v>
      </c>
      <c r="C340">
        <f t="shared" si="86"/>
        <v>110.93556503558648</v>
      </c>
      <c r="D340">
        <f t="shared" si="87"/>
        <v>0.14150993156363256</v>
      </c>
      <c r="E340">
        <f>MIN(VLOOKUP(C339+0.01,Gearing!$A$2:$G$7,2,TRUE)+1,5)</f>
        <v>4</v>
      </c>
      <c r="F340">
        <f>Misc!$B$4*Misc!$B$5/Misc!$B$2*VLOOKUP(E340,Gearing!$B$2:$G$7,6,FALSE)</f>
        <v>3877.5433905676741</v>
      </c>
      <c r="G340">
        <f t="shared" si="75"/>
        <v>3.9922941957199956</v>
      </c>
      <c r="H340">
        <f t="shared" si="76"/>
        <v>248.15579150766482</v>
      </c>
      <c r="I340">
        <f t="shared" si="78"/>
        <v>0.29700000000000004</v>
      </c>
      <c r="J340">
        <f t="shared" si="79"/>
        <v>2488.0363268203</v>
      </c>
      <c r="K340">
        <f t="shared" si="80"/>
        <v>-28420923.502403416</v>
      </c>
      <c r="L340">
        <f t="shared" si="89"/>
        <v>6424.9747101168005</v>
      </c>
      <c r="M340">
        <f>2*$Y$1*VLOOKUP(E339,Gearing!$B$3:$D$7,3)+B338</f>
        <v>6429.3275681824398</v>
      </c>
      <c r="N340">
        <f>2*B339-B338+Misc!$B$6*$Y$1^2</f>
        <v>6425.1090850874125</v>
      </c>
      <c r="O340">
        <f t="shared" si="81"/>
        <v>0</v>
      </c>
      <c r="P340">
        <f t="shared" si="82"/>
        <v>0</v>
      </c>
      <c r="Q340">
        <f t="shared" si="83"/>
        <v>0</v>
      </c>
      <c r="R340">
        <f t="shared" si="84"/>
        <v>1</v>
      </c>
      <c r="S340">
        <f t="shared" si="85"/>
        <v>0</v>
      </c>
      <c r="T340">
        <f>C340/Misc!$B$2*60/2/PI()</f>
        <v>3531.1887080212045</v>
      </c>
      <c r="U340">
        <f>C340/Misc!$B$2*60/2/PI()*VLOOKUP(E340,Gearing!$B$2:$G$7,6,FALSE)</f>
        <v>7605.586533152712</v>
      </c>
      <c r="V340">
        <f ca="1">FORECAST(U340,OFFSET(Engine!$E$3:$E$26,MATCH(U340,Engine!$A$3:$A$26,1)-1,0,2),OFFSET(Engine!$A$3:$A$26,MATCH(U340,Engine!$A$3:$A$26,1)-1,0,2))</f>
        <v>572.33555229501633</v>
      </c>
    </row>
    <row r="341" spans="1:22" x14ac:dyDescent="0.25">
      <c r="A341">
        <f t="shared" si="77"/>
        <v>84.5</v>
      </c>
      <c r="B341">
        <f t="shared" si="88"/>
        <v>6452.7130235610584</v>
      </c>
      <c r="C341">
        <f t="shared" si="86"/>
        <v>110.97075808468617</v>
      </c>
      <c r="D341">
        <f t="shared" si="87"/>
        <v>0.1400344612338813</v>
      </c>
      <c r="E341">
        <f>MIN(VLOOKUP(C340+0.01,Gearing!$A$2:$G$7,2,TRUE)+1,5)</f>
        <v>4</v>
      </c>
      <c r="F341">
        <f>Misc!$B$4*Misc!$B$5/Misc!$B$2*VLOOKUP(E341,Gearing!$B$2:$G$7,6,FALSE)</f>
        <v>3877.5433905676741</v>
      </c>
      <c r="G341">
        <f t="shared" si="75"/>
        <v>4.009529984615507</v>
      </c>
      <c r="H341">
        <f t="shared" si="76"/>
        <v>248.23451611642398</v>
      </c>
      <c r="I341">
        <f t="shared" si="78"/>
        <v>0.29700000000000004</v>
      </c>
      <c r="J341">
        <f t="shared" si="79"/>
        <v>2471.5650221906199</v>
      </c>
      <c r="K341">
        <f t="shared" si="80"/>
        <v>-28489798.285321854</v>
      </c>
      <c r="L341">
        <f t="shared" si="89"/>
        <v>6452.7130235610584</v>
      </c>
      <c r="M341">
        <f>2*$Y$1*VLOOKUP(E340,Gearing!$B$3:$D$7,3)+B339</f>
        <v>6457.0480997265868</v>
      </c>
      <c r="N341">
        <f>2*B340-B339+Misc!$B$6*$Y$1^2</f>
        <v>6452.847491690336</v>
      </c>
      <c r="O341">
        <f t="shared" si="81"/>
        <v>0</v>
      </c>
      <c r="P341">
        <f t="shared" si="82"/>
        <v>0</v>
      </c>
      <c r="Q341">
        <f t="shared" si="83"/>
        <v>0</v>
      </c>
      <c r="R341">
        <f t="shared" si="84"/>
        <v>1</v>
      </c>
      <c r="S341">
        <f t="shared" si="85"/>
        <v>0</v>
      </c>
      <c r="T341">
        <f>C341/Misc!$B$2*60/2/PI()</f>
        <v>3532.3089375665422</v>
      </c>
      <c r="U341">
        <f>C341/Misc!$B$2*60/2/PI()*VLOOKUP(E341,Gearing!$B$2:$G$7,6,FALSE)</f>
        <v>7607.9993191713993</v>
      </c>
      <c r="V341">
        <f ca="1">FORECAST(U341,OFFSET(Engine!$E$3:$E$26,MATCH(U341,Engine!$A$3:$A$26,1)-1,0,2),OFFSET(Engine!$A$3:$A$26,MATCH(U341,Engine!$A$3:$A$26,1)-1,0,2))</f>
        <v>572.27529572046808</v>
      </c>
    </row>
    <row r="342" spans="1:22" x14ac:dyDescent="0.25">
      <c r="A342">
        <f t="shared" si="77"/>
        <v>84.75</v>
      </c>
      <c r="B342">
        <f t="shared" si="88"/>
        <v>6480.4600891591435</v>
      </c>
      <c r="C342">
        <f t="shared" si="86"/>
        <v>111.00558413193357</v>
      </c>
      <c r="D342">
        <f t="shared" si="87"/>
        <v>0.13857391674537212</v>
      </c>
      <c r="E342">
        <f>MIN(VLOOKUP(C341+0.01,Gearing!$A$2:$G$7,2,TRUE)+1,5)</f>
        <v>4</v>
      </c>
      <c r="F342">
        <f>Misc!$B$4*Misc!$B$5/Misc!$B$2*VLOOKUP(E342,Gearing!$B$2:$G$7,6,FALSE)</f>
        <v>3877.5433905676741</v>
      </c>
      <c r="G342">
        <f t="shared" si="75"/>
        <v>4.0267712118472767</v>
      </c>
      <c r="H342">
        <f t="shared" si="76"/>
        <v>248.31241976542049</v>
      </c>
      <c r="I342">
        <f t="shared" si="78"/>
        <v>0.29700000000000004</v>
      </c>
      <c r="J342">
        <f t="shared" si="79"/>
        <v>2455.0884640047307</v>
      </c>
      <c r="K342">
        <f t="shared" si="80"/>
        <v>-28558236.881724045</v>
      </c>
      <c r="L342">
        <f t="shared" si="89"/>
        <v>6480.4600891591435</v>
      </c>
      <c r="M342">
        <f>2*$Y$1*VLOOKUP(E341,Gearing!$B$3:$D$7,3)+B340</f>
        <v>6484.777568800122</v>
      </c>
      <c r="N342">
        <f>2*B341-B340+Misc!$B$6*$Y$1^2</f>
        <v>6480.5946495053167</v>
      </c>
      <c r="O342">
        <f t="shared" si="81"/>
        <v>0</v>
      </c>
      <c r="P342">
        <f t="shared" si="82"/>
        <v>0</v>
      </c>
      <c r="Q342">
        <f t="shared" si="83"/>
        <v>0</v>
      </c>
      <c r="R342">
        <f t="shared" si="84"/>
        <v>1</v>
      </c>
      <c r="S342">
        <f t="shared" si="85"/>
        <v>0</v>
      </c>
      <c r="T342">
        <f>C342/Misc!$B$2*60/2/PI()</f>
        <v>3533.4174850800982</v>
      </c>
      <c r="U342">
        <f>C342/Misc!$B$2*60/2/PI()*VLOOKUP(E342,Gearing!$B$2:$G$7,6,FALSE)</f>
        <v>7610.3869440585404</v>
      </c>
      <c r="V342">
        <f ca="1">FORECAST(U342,OFFSET(Engine!$E$3:$E$26,MATCH(U342,Engine!$A$3:$A$26,1)-1,0,2),OFFSET(Engine!$A$3:$A$26,MATCH(U342,Engine!$A$3:$A$26,1)-1,0,2))</f>
        <v>572.21566751643718</v>
      </c>
    </row>
    <row r="343" spans="1:22" x14ac:dyDescent="0.25">
      <c r="A343">
        <f t="shared" si="77"/>
        <v>85</v>
      </c>
      <c r="B343">
        <f t="shared" si="88"/>
        <v>6508.2158156270252</v>
      </c>
      <c r="C343">
        <f t="shared" si="86"/>
        <v>111.04004689112844</v>
      </c>
      <c r="D343">
        <f t="shared" si="87"/>
        <v>0.13712815681356005</v>
      </c>
      <c r="E343">
        <f>MIN(VLOOKUP(C342+0.01,Gearing!$A$2:$G$7,2,TRUE)+1,5)</f>
        <v>4</v>
      </c>
      <c r="F343">
        <f>Misc!$B$4*Misc!$B$5/Misc!$B$2*VLOOKUP(E343,Gearing!$B$2:$G$7,6,FALSE)</f>
        <v>3877.5433905676741</v>
      </c>
      <c r="G343">
        <f t="shared" si="75"/>
        <v>4.0440178206940374</v>
      </c>
      <c r="H343">
        <f t="shared" si="76"/>
        <v>248.38951076218783</v>
      </c>
      <c r="I343">
        <f t="shared" si="78"/>
        <v>0.29700000000000004</v>
      </c>
      <c r="J343">
        <f t="shared" si="79"/>
        <v>2438.6067070394683</v>
      </c>
      <c r="K343">
        <f t="shared" si="80"/>
        <v>-28626238.641286604</v>
      </c>
      <c r="L343">
        <f t="shared" si="89"/>
        <v>6508.2158156270252</v>
      </c>
      <c r="M343">
        <f>2*$Y$1*VLOOKUP(E342,Gearing!$B$3:$D$7,3)+B341</f>
        <v>6512.51588224438</v>
      </c>
      <c r="N343">
        <f>2*B342-B341+Misc!$B$6*$Y$1^2</f>
        <v>6508.350467257229</v>
      </c>
      <c r="O343">
        <f t="shared" si="81"/>
        <v>0</v>
      </c>
      <c r="P343">
        <f t="shared" si="82"/>
        <v>0</v>
      </c>
      <c r="Q343">
        <f t="shared" si="83"/>
        <v>0</v>
      </c>
      <c r="R343">
        <f t="shared" si="84"/>
        <v>1</v>
      </c>
      <c r="S343">
        <f t="shared" si="85"/>
        <v>0</v>
      </c>
      <c r="T343">
        <f>C343/Misc!$B$2*60/2/PI()</f>
        <v>3534.5144687757879</v>
      </c>
      <c r="U343">
        <f>C343/Misc!$B$2*60/2/PI()*VLOOKUP(E343,Gearing!$B$2:$G$7,6,FALSE)</f>
        <v>7612.7496624270243</v>
      </c>
      <c r="V343">
        <f ca="1">FORECAST(U343,OFFSET(Engine!$E$3:$E$26,MATCH(U343,Engine!$A$3:$A$26,1)-1,0,2),OFFSET(Engine!$A$3:$A$26,MATCH(U343,Engine!$A$3:$A$26,1)-1,0,2))</f>
        <v>572.15666132425758</v>
      </c>
    </row>
    <row r="344" spans="1:22" x14ac:dyDescent="0.25">
      <c r="A344">
        <f t="shared" si="77"/>
        <v>85.25</v>
      </c>
      <c r="B344">
        <f t="shared" si="88"/>
        <v>6535.9801126047078</v>
      </c>
      <c r="C344">
        <f t="shared" si="86"/>
        <v>111.07415004088216</v>
      </c>
      <c r="D344">
        <f t="shared" si="87"/>
        <v>0.13569704121618997</v>
      </c>
      <c r="E344">
        <f>MIN(VLOOKUP(C343+0.01,Gearing!$A$2:$G$7,2,TRUE)+1,5)</f>
        <v>4</v>
      </c>
      <c r="F344">
        <f>Misc!$B$4*Misc!$B$5/Misc!$B$2*VLOOKUP(E344,Gearing!$B$2:$G$7,6,FALSE)</f>
        <v>3877.5433905676741</v>
      </c>
      <c r="G344">
        <f t="shared" si="75"/>
        <v>4.0612697550086914</v>
      </c>
      <c r="H344">
        <f t="shared" si="76"/>
        <v>248.46579733554529</v>
      </c>
      <c r="I344">
        <f t="shared" si="78"/>
        <v>0.29700000000000004</v>
      </c>
      <c r="J344">
        <f t="shared" si="79"/>
        <v>2422.1198055175464</v>
      </c>
      <c r="K344">
        <f t="shared" si="80"/>
        <v>-28693802.921776719</v>
      </c>
      <c r="L344">
        <f t="shared" si="89"/>
        <v>6535.9801126047078</v>
      </c>
      <c r="M344">
        <f>2*$Y$1*VLOOKUP(E343,Gearing!$B$3:$D$7,3)+B342</f>
        <v>6540.2629478424651</v>
      </c>
      <c r="N344">
        <f>2*B343-B342+Misc!$B$6*$Y$1^2</f>
        <v>6536.1148545949072</v>
      </c>
      <c r="O344">
        <f t="shared" si="81"/>
        <v>0</v>
      </c>
      <c r="P344">
        <f t="shared" si="82"/>
        <v>0</v>
      </c>
      <c r="Q344">
        <f t="shared" si="83"/>
        <v>0</v>
      </c>
      <c r="R344">
        <f t="shared" si="84"/>
        <v>1</v>
      </c>
      <c r="S344">
        <f t="shared" si="85"/>
        <v>0</v>
      </c>
      <c r="T344">
        <f>C344/Misc!$B$2*60/2/PI()</f>
        <v>3535.6000057474494</v>
      </c>
      <c r="U344">
        <f>C344/Misc!$B$2*60/2/PI()*VLOOKUP(E344,Gearing!$B$2:$G$7,6,FALSE)</f>
        <v>7615.0877264772844</v>
      </c>
      <c r="V344">
        <f ca="1">FORECAST(U344,OFFSET(Engine!$E$3:$E$26,MATCH(U344,Engine!$A$3:$A$26,1)-1,0,2),OFFSET(Engine!$A$3:$A$26,MATCH(U344,Engine!$A$3:$A$26,1)-1,0,2))</f>
        <v>572.09827084551148</v>
      </c>
    </row>
    <row r="345" spans="1:22" x14ac:dyDescent="0.25">
      <c r="A345">
        <f t="shared" si="77"/>
        <v>85.5</v>
      </c>
      <c r="B345">
        <f t="shared" si="88"/>
        <v>6563.7528906474663</v>
      </c>
      <c r="C345">
        <f t="shared" si="86"/>
        <v>111.10789722489426</v>
      </c>
      <c r="D345">
        <f t="shared" si="87"/>
        <v>0.13428043088060804</v>
      </c>
      <c r="E345">
        <f>MIN(VLOOKUP(C344+0.01,Gearing!$A$2:$G$7,2,TRUE)+1,5)</f>
        <v>4</v>
      </c>
      <c r="F345">
        <f>Misc!$B$4*Misc!$B$5/Misc!$B$2*VLOOKUP(E345,Gearing!$B$2:$G$7,6,FALSE)</f>
        <v>3877.5433905676741</v>
      </c>
      <c r="G345">
        <f t="shared" si="75"/>
        <v>4.078526959212863</v>
      </c>
      <c r="H345">
        <f t="shared" si="76"/>
        <v>248.54128763621659</v>
      </c>
      <c r="I345">
        <f t="shared" si="78"/>
        <v>0.29700000000000004</v>
      </c>
      <c r="J345">
        <f t="shared" si="79"/>
        <v>2405.6278131128029</v>
      </c>
      <c r="K345">
        <f t="shared" si="80"/>
        <v>-28760929.088959597</v>
      </c>
      <c r="L345">
        <f t="shared" si="89"/>
        <v>6563.7528906474663</v>
      </c>
      <c r="M345">
        <f>2*$Y$1*VLOOKUP(E344,Gearing!$B$3:$D$7,3)+B343</f>
        <v>6568.0186743103468</v>
      </c>
      <c r="N345">
        <f>2*B344-B343+Misc!$B$6*$Y$1^2</f>
        <v>6563.8877220823906</v>
      </c>
      <c r="O345">
        <f t="shared" si="81"/>
        <v>0</v>
      </c>
      <c r="P345">
        <f t="shared" si="82"/>
        <v>0</v>
      </c>
      <c r="Q345">
        <f t="shared" si="83"/>
        <v>0</v>
      </c>
      <c r="R345">
        <f t="shared" si="84"/>
        <v>1</v>
      </c>
      <c r="S345">
        <f t="shared" si="85"/>
        <v>0</v>
      </c>
      <c r="T345">
        <f>C345/Misc!$B$2*60/2/PI()</f>
        <v>3536.6742119776409</v>
      </c>
      <c r="U345">
        <f>C345/Misc!$B$2*60/2/PI()*VLOOKUP(E345,Gearing!$B$2:$G$7,6,FALSE)</f>
        <v>7617.4013860162422</v>
      </c>
      <c r="V345">
        <f ca="1">FORECAST(U345,OFFSET(Engine!$E$3:$E$26,MATCH(U345,Engine!$A$3:$A$26,1)-1,0,2),OFFSET(Engine!$A$3:$A$26,MATCH(U345,Engine!$A$3:$A$26,1)-1,0,2))</f>
        <v>572.04048984155645</v>
      </c>
    </row>
    <row r="346" spans="1:22" x14ac:dyDescent="0.25">
      <c r="A346">
        <f t="shared" si="77"/>
        <v>85.75</v>
      </c>
      <c r="B346">
        <f t="shared" si="88"/>
        <v>6591.5340612171549</v>
      </c>
      <c r="C346">
        <f t="shared" si="86"/>
        <v>111.14129205223071</v>
      </c>
      <c r="D346">
        <f t="shared" si="87"/>
        <v>0.13287818781100214</v>
      </c>
      <c r="E346">
        <f>MIN(VLOOKUP(C345+0.01,Gearing!$A$2:$G$7,2,TRUE)+1,5)</f>
        <v>4</v>
      </c>
      <c r="F346">
        <f>Misc!$B$4*Misc!$B$5/Misc!$B$2*VLOOKUP(E346,Gearing!$B$2:$G$7,6,FALSE)</f>
        <v>3877.5433905676741</v>
      </c>
      <c r="G346">
        <f t="shared" si="75"/>
        <v>4.0957893782914994</v>
      </c>
      <c r="H346">
        <f t="shared" si="76"/>
        <v>248.61598973745237</v>
      </c>
      <c r="I346">
        <f t="shared" si="78"/>
        <v>0.29700000000000004</v>
      </c>
      <c r="J346">
        <f t="shared" si="79"/>
        <v>2389.1307829554044</v>
      </c>
      <c r="K346">
        <f t="shared" si="80"/>
        <v>-28827616.516506866</v>
      </c>
      <c r="L346">
        <f t="shared" si="89"/>
        <v>6591.5340612171549</v>
      </c>
      <c r="M346">
        <f>2*$Y$1*VLOOKUP(E345,Gearing!$B$3:$D$7,3)+B344</f>
        <v>6595.7829712880293</v>
      </c>
      <c r="N346">
        <f>2*B345-B344+Misc!$B$6*$Y$1^2</f>
        <v>6591.6689811902252</v>
      </c>
      <c r="O346">
        <f t="shared" si="81"/>
        <v>0</v>
      </c>
      <c r="P346">
        <f t="shared" si="82"/>
        <v>0</v>
      </c>
      <c r="Q346">
        <f t="shared" si="83"/>
        <v>0</v>
      </c>
      <c r="R346">
        <f t="shared" si="84"/>
        <v>1</v>
      </c>
      <c r="S346">
        <f t="shared" si="85"/>
        <v>0</v>
      </c>
      <c r="T346">
        <f>C346/Misc!$B$2*60/2/PI()</f>
        <v>3537.7372023464995</v>
      </c>
      <c r="U346">
        <f>C346/Misc!$B$2*60/2/PI()*VLOOKUP(E346,Gearing!$B$2:$G$7,6,FALSE)</f>
        <v>7619.6908884763907</v>
      </c>
      <c r="V346">
        <f ca="1">FORECAST(U346,OFFSET(Engine!$E$3:$E$26,MATCH(U346,Engine!$A$3:$A$26,1)-1,0,2),OFFSET(Engine!$A$3:$A$26,MATCH(U346,Engine!$A$3:$A$26,1)-1,0,2))</f>
        <v>571.98331213304857</v>
      </c>
    </row>
    <row r="347" spans="1:22" x14ac:dyDescent="0.25">
      <c r="A347">
        <f t="shared" si="77"/>
        <v>86</v>
      </c>
      <c r="B347">
        <f t="shared" si="88"/>
        <v>6619.3235366735817</v>
      </c>
      <c r="C347">
        <f t="shared" si="86"/>
        <v>111.17433809761314</v>
      </c>
      <c r="D347">
        <f t="shared" si="87"/>
        <v>0.13149017524847295</v>
      </c>
      <c r="E347">
        <f>MIN(VLOOKUP(C346+0.01,Gearing!$A$2:$G$7,2,TRUE)+1,5)</f>
        <v>4</v>
      </c>
      <c r="F347">
        <f>Misc!$B$4*Misc!$B$5/Misc!$B$2*VLOOKUP(E347,Gearing!$B$2:$G$7,6,FALSE)</f>
        <v>3877.5433905676741</v>
      </c>
      <c r="G347">
        <f t="shared" si="75"/>
        <v>4.11305695778751</v>
      </c>
      <c r="H347">
        <f t="shared" si="76"/>
        <v>248.68991163567722</v>
      </c>
      <c r="I347">
        <f t="shared" si="78"/>
        <v>0.29700000000000004</v>
      </c>
      <c r="J347">
        <f t="shared" si="79"/>
        <v>2372.6287676370093</v>
      </c>
      <c r="K347">
        <f t="shared" si="80"/>
        <v>-28893864.585905917</v>
      </c>
      <c r="L347">
        <f t="shared" si="89"/>
        <v>6619.3235366735817</v>
      </c>
      <c r="M347">
        <f>2*$Y$1*VLOOKUP(E346,Gearing!$B$3:$D$7,3)+B345</f>
        <v>6623.5557493307879</v>
      </c>
      <c r="N347">
        <f>2*B346-B345+Misc!$B$6*$Y$1^2</f>
        <v>6619.4585442868438</v>
      </c>
      <c r="O347">
        <f t="shared" si="81"/>
        <v>0</v>
      </c>
      <c r="P347">
        <f t="shared" si="82"/>
        <v>0</v>
      </c>
      <c r="Q347">
        <f t="shared" si="83"/>
        <v>0</v>
      </c>
      <c r="R347">
        <f t="shared" si="84"/>
        <v>1</v>
      </c>
      <c r="S347">
        <f t="shared" si="85"/>
        <v>0</v>
      </c>
      <c r="T347">
        <f>C347/Misc!$B$2*60/2/PI()</f>
        <v>3538.7890906409507</v>
      </c>
      <c r="U347">
        <f>C347/Misc!$B$2*60/2/PI()*VLOOKUP(E347,Gearing!$B$2:$G$7,6,FALSE)</f>
        <v>7621.9564789356273</v>
      </c>
      <c r="V347">
        <f ca="1">FORECAST(U347,OFFSET(Engine!$E$3:$E$26,MATCH(U347,Engine!$A$3:$A$26,1)-1,0,2),OFFSET(Engine!$A$3:$A$26,MATCH(U347,Engine!$A$3:$A$26,1)-1,0,2))</f>
        <v>571.92673159944741</v>
      </c>
    </row>
    <row r="348" spans="1:22" x14ac:dyDescent="0.25">
      <c r="A348">
        <f t="shared" si="77"/>
        <v>86.25</v>
      </c>
      <c r="B348">
        <f t="shared" si="88"/>
        <v>6647.1212302659615</v>
      </c>
      <c r="C348">
        <f t="shared" si="86"/>
        <v>111.2070389017008</v>
      </c>
      <c r="D348">
        <f t="shared" si="87"/>
        <v>0.13011625745275524</v>
      </c>
      <c r="E348">
        <f>MIN(VLOOKUP(C347+0.01,Gearing!$A$2:$G$7,2,TRUE)+1,5)</f>
        <v>4</v>
      </c>
      <c r="F348">
        <f>Misc!$B$4*Misc!$B$5/Misc!$B$2*VLOOKUP(E348,Gearing!$B$2:$G$7,6,FALSE)</f>
        <v>3877.5433905676741</v>
      </c>
      <c r="G348">
        <f t="shared" si="75"/>
        <v>4.130329643796455</v>
      </c>
      <c r="H348">
        <f t="shared" si="76"/>
        <v>248.76306125112026</v>
      </c>
      <c r="I348">
        <f t="shared" si="78"/>
        <v>0.29700000000000004</v>
      </c>
      <c r="J348">
        <f t="shared" si="79"/>
        <v>2356.1218192158917</v>
      </c>
      <c r="K348">
        <f t="shared" si="80"/>
        <v>-28959672.686370116</v>
      </c>
      <c r="L348">
        <f t="shared" si="89"/>
        <v>6647.1212302659615</v>
      </c>
      <c r="M348">
        <f>2*$Y$1*VLOOKUP(E347,Gearing!$B$3:$D$7,3)+B346</f>
        <v>6651.3369199004765</v>
      </c>
      <c r="N348">
        <f>2*B347-B346+Misc!$B$6*$Y$1^2</f>
        <v>6647.2563246300087</v>
      </c>
      <c r="O348">
        <f t="shared" si="81"/>
        <v>0</v>
      </c>
      <c r="P348">
        <f t="shared" si="82"/>
        <v>0</v>
      </c>
      <c r="Q348">
        <f t="shared" si="83"/>
        <v>0</v>
      </c>
      <c r="R348">
        <f t="shared" si="84"/>
        <v>1</v>
      </c>
      <c r="S348">
        <f t="shared" si="85"/>
        <v>0</v>
      </c>
      <c r="T348">
        <f>C348/Misc!$B$2*60/2/PI()</f>
        <v>3539.8299895636765</v>
      </c>
      <c r="U348">
        <f>C348/Misc!$B$2*60/2/PI()*VLOOKUP(E348,Gearing!$B$2:$G$7,6,FALSE)</f>
        <v>7624.1984001365745</v>
      </c>
      <c r="V348">
        <f ca="1">FORECAST(U348,OFFSET(Engine!$E$3:$E$26,MATCH(U348,Engine!$A$3:$A$26,1)-1,0,2),OFFSET(Engine!$A$3:$A$26,MATCH(U348,Engine!$A$3:$A$26,1)-1,0,2))</f>
        <v>571.87074217853319</v>
      </c>
    </row>
    <row r="349" spans="1:22" x14ac:dyDescent="0.25">
      <c r="A349">
        <f t="shared" si="77"/>
        <v>86.5</v>
      </c>
      <c r="B349">
        <f t="shared" si="88"/>
        <v>6674.9270561244321</v>
      </c>
      <c r="C349">
        <f t="shared" si="86"/>
        <v>111.23939797135608</v>
      </c>
      <c r="D349">
        <f t="shared" si="87"/>
        <v>0.12875629978952929</v>
      </c>
      <c r="E349">
        <f>MIN(VLOOKUP(C348+0.01,Gearing!$A$2:$G$7,2,TRUE)+1,5)</f>
        <v>4</v>
      </c>
      <c r="F349">
        <f>Misc!$B$4*Misc!$B$5/Misc!$B$2*VLOOKUP(E349,Gearing!$B$2:$G$7,6,FALSE)</f>
        <v>3877.5433905676741</v>
      </c>
      <c r="G349">
        <f t="shared" si="75"/>
        <v>4.1476073829612758</v>
      </c>
      <c r="H349">
        <f t="shared" si="76"/>
        <v>248.83544642840928</v>
      </c>
      <c r="I349">
        <f t="shared" si="78"/>
        <v>0.29700000000000004</v>
      </c>
      <c r="J349">
        <f t="shared" si="79"/>
        <v>2339.6099892220182</v>
      </c>
      <c r="K349">
        <f t="shared" si="80"/>
        <v>-29025040.214749955</v>
      </c>
      <c r="L349">
        <f t="shared" si="89"/>
        <v>6674.9270561244321</v>
      </c>
      <c r="M349">
        <f>2*$Y$1*VLOOKUP(E348,Gearing!$B$3:$D$7,3)+B347</f>
        <v>6679.1263953569032</v>
      </c>
      <c r="N349">
        <f>2*B348-B347+Misc!$B$6*$Y$1^2</f>
        <v>6675.0622363583416</v>
      </c>
      <c r="O349">
        <f t="shared" si="81"/>
        <v>0</v>
      </c>
      <c r="P349">
        <f t="shared" si="82"/>
        <v>0</v>
      </c>
      <c r="Q349">
        <f t="shared" si="83"/>
        <v>0</v>
      </c>
      <c r="R349">
        <f t="shared" si="84"/>
        <v>1</v>
      </c>
      <c r="S349">
        <f t="shared" si="85"/>
        <v>0</v>
      </c>
      <c r="T349">
        <f>C349/Misc!$B$2*60/2/PI()</f>
        <v>3540.860010741575</v>
      </c>
      <c r="U349">
        <f>C349/Misc!$B$2*60/2/PI()*VLOOKUP(E349,Gearing!$B$2:$G$7,6,FALSE)</f>
        <v>7626.4168925047934</v>
      </c>
      <c r="V349">
        <f ca="1">FORECAST(U349,OFFSET(Engine!$E$3:$E$26,MATCH(U349,Engine!$A$3:$A$26,1)-1,0,2),OFFSET(Engine!$A$3:$A$26,MATCH(U349,Engine!$A$3:$A$26,1)-1,0,2))</f>
        <v>571.8153378659523</v>
      </c>
    </row>
    <row r="350" spans="1:22" x14ac:dyDescent="0.25">
      <c r="A350">
        <f t="shared" si="77"/>
        <v>86.75</v>
      </c>
      <c r="B350">
        <f t="shared" si="88"/>
        <v>6702.7409292516395</v>
      </c>
      <c r="C350">
        <f t="shared" si="86"/>
        <v>111.27141877992472</v>
      </c>
      <c r="D350">
        <f t="shared" si="87"/>
        <v>0.12741016875952482</v>
      </c>
      <c r="E350">
        <f>MIN(VLOOKUP(C349+0.01,Gearing!$A$2:$G$7,2,TRUE)+1,5)</f>
        <v>4</v>
      </c>
      <c r="F350">
        <f>Misc!$B$4*Misc!$B$5/Misc!$B$2*VLOOKUP(E350,Gearing!$B$2:$G$7,6,FALSE)</f>
        <v>3877.5433905676741</v>
      </c>
      <c r="G350">
        <f t="shared" si="75"/>
        <v>4.1648901224670674</v>
      </c>
      <c r="H350">
        <f t="shared" si="76"/>
        <v>248.90707493719739</v>
      </c>
      <c r="I350">
        <f t="shared" si="78"/>
        <v>0.29700000000000004</v>
      </c>
      <c r="J350">
        <f t="shared" si="79"/>
        <v>2323.0933286620866</v>
      </c>
      <c r="K350">
        <f t="shared" si="80"/>
        <v>-29089966.575444981</v>
      </c>
      <c r="L350">
        <f t="shared" si="89"/>
        <v>6702.7409292516395</v>
      </c>
      <c r="M350">
        <f>2*$Y$1*VLOOKUP(E349,Gearing!$B$3:$D$7,3)+B348</f>
        <v>6706.924088949283</v>
      </c>
      <c r="N350">
        <f>2*B349-B348+Misc!$B$6*$Y$1^2</f>
        <v>6702.876194482903</v>
      </c>
      <c r="O350">
        <f t="shared" si="81"/>
        <v>0</v>
      </c>
      <c r="P350">
        <f t="shared" si="82"/>
        <v>0</v>
      </c>
      <c r="Q350">
        <f t="shared" si="83"/>
        <v>0</v>
      </c>
      <c r="R350">
        <f t="shared" si="84"/>
        <v>1</v>
      </c>
      <c r="S350">
        <f t="shared" si="85"/>
        <v>0</v>
      </c>
      <c r="T350">
        <f>C350/Misc!$B$2*60/2/PI()</f>
        <v>3541.879264734675</v>
      </c>
      <c r="U350">
        <f>C350/Misc!$B$2*60/2/PI()*VLOOKUP(E350,Gearing!$B$2:$G$7,6,FALSE)</f>
        <v>7628.6121941679912</v>
      </c>
      <c r="V350">
        <f ca="1">FORECAST(U350,OFFSET(Engine!$E$3:$E$26,MATCH(U350,Engine!$A$3:$A$26,1)-1,0,2),OFFSET(Engine!$A$3:$A$26,MATCH(U350,Engine!$A$3:$A$26,1)-1,0,2))</f>
        <v>571.76051271473716</v>
      </c>
    </row>
    <row r="351" spans="1:22" x14ac:dyDescent="0.25">
      <c r="A351">
        <f t="shared" si="77"/>
        <v>87</v>
      </c>
      <c r="B351">
        <f t="shared" si="88"/>
        <v>6730.5627655143944</v>
      </c>
      <c r="C351">
        <f t="shared" si="86"/>
        <v>111.30310476751765</v>
      </c>
      <c r="D351">
        <f t="shared" si="87"/>
        <v>0.12607773198396899</v>
      </c>
      <c r="E351">
        <f>MIN(VLOOKUP(C350+0.01,Gearing!$A$2:$G$7,2,TRUE)+1,5)</f>
        <v>4</v>
      </c>
      <c r="F351">
        <f>Misc!$B$4*Misc!$B$5/Misc!$B$2*VLOOKUP(E351,Gearing!$B$2:$G$7,6,FALSE)</f>
        <v>3877.5433905676741</v>
      </c>
      <c r="G351">
        <f t="shared" si="75"/>
        <v>4.1821778100358866</v>
      </c>
      <c r="H351">
        <f t="shared" si="76"/>
        <v>248.97795447279361</v>
      </c>
      <c r="I351">
        <f t="shared" si="78"/>
        <v>0.29700000000000004</v>
      </c>
      <c r="J351">
        <f t="shared" si="79"/>
        <v>2306.5718880245254</v>
      </c>
      <c r="K351">
        <f t="shared" si="80"/>
        <v>-29154451.180316813</v>
      </c>
      <c r="L351">
        <f t="shared" si="89"/>
        <v>6730.5627655143944</v>
      </c>
      <c r="M351">
        <f>2*$Y$1*VLOOKUP(E350,Gearing!$B$3:$D$7,3)+B349</f>
        <v>6734.7299148077536</v>
      </c>
      <c r="N351">
        <f>2*B350-B349+Misc!$B$6*$Y$1^2</f>
        <v>6730.6981148788473</v>
      </c>
      <c r="O351">
        <f t="shared" si="81"/>
        <v>0</v>
      </c>
      <c r="P351">
        <f t="shared" si="82"/>
        <v>0</v>
      </c>
      <c r="Q351">
        <f t="shared" si="83"/>
        <v>0</v>
      </c>
      <c r="R351">
        <f t="shared" si="84"/>
        <v>1</v>
      </c>
      <c r="S351">
        <f t="shared" si="85"/>
        <v>0</v>
      </c>
      <c r="T351">
        <f>C351/Misc!$B$2*60/2/PI()</f>
        <v>3542.8878610451075</v>
      </c>
      <c r="U351">
        <f>C351/Misc!$B$2*60/2/PI()*VLOOKUP(E351,Gearing!$B$2:$G$7,6,FALSE)</f>
        <v>7630.784540975339</v>
      </c>
      <c r="V351">
        <f ca="1">FORECAST(U351,OFFSET(Engine!$E$3:$E$26,MATCH(U351,Engine!$A$3:$A$26,1)-1,0,2),OFFSET(Engine!$A$3:$A$26,MATCH(U351,Engine!$A$3:$A$26,1)-1,0,2))</f>
        <v>571.70626083482421</v>
      </c>
    </row>
    <row r="352" spans="1:22" x14ac:dyDescent="0.25">
      <c r="A352">
        <f t="shared" si="77"/>
        <v>87.25</v>
      </c>
      <c r="B352">
        <f t="shared" si="88"/>
        <v>6758.3924816353983</v>
      </c>
      <c r="C352">
        <f t="shared" si="86"/>
        <v>111.33445934128758</v>
      </c>
      <c r="D352">
        <f t="shared" si="87"/>
        <v>0.1247588581754826</v>
      </c>
      <c r="E352">
        <f>MIN(VLOOKUP(C351+0.01,Gearing!$A$2:$G$7,2,TRUE)+1,5)</f>
        <v>4</v>
      </c>
      <c r="F352">
        <f>Misc!$B$4*Misc!$B$5/Misc!$B$2*VLOOKUP(E352,Gearing!$B$2:$G$7,6,FALSE)</f>
        <v>3877.5433905676741</v>
      </c>
      <c r="G352">
        <f t="shared" si="75"/>
        <v>4.1994703939216214</v>
      </c>
      <c r="H352">
        <f t="shared" si="76"/>
        <v>249.04809265678148</v>
      </c>
      <c r="I352">
        <f t="shared" si="78"/>
        <v>0.29700000000000004</v>
      </c>
      <c r="J352">
        <f t="shared" si="79"/>
        <v>2290.045717284449</v>
      </c>
      <c r="K352">
        <f t="shared" si="80"/>
        <v>-29218493.448602855</v>
      </c>
      <c r="L352">
        <f t="shared" si="89"/>
        <v>6758.3924816353983</v>
      </c>
      <c r="M352">
        <f>2*$Y$1*VLOOKUP(E351,Gearing!$B$3:$D$7,3)+B350</f>
        <v>6762.5437879349611</v>
      </c>
      <c r="N352">
        <f>2*B351-B350+Misc!$B$6*$Y$1^2</f>
        <v>6758.5279142771496</v>
      </c>
      <c r="O352">
        <f t="shared" si="81"/>
        <v>0</v>
      </c>
      <c r="P352">
        <f t="shared" si="82"/>
        <v>0</v>
      </c>
      <c r="Q352">
        <f t="shared" si="83"/>
        <v>0</v>
      </c>
      <c r="R352">
        <f t="shared" si="84"/>
        <v>1</v>
      </c>
      <c r="S352">
        <f t="shared" si="85"/>
        <v>0</v>
      </c>
      <c r="T352">
        <f>C352/Misc!$B$2*60/2/PI()</f>
        <v>3543.8859081259129</v>
      </c>
      <c r="U352">
        <f>C352/Misc!$B$2*60/2/PI()*VLOOKUP(E352,Gearing!$B$2:$G$7,6,FALSE)</f>
        <v>7632.9341665164447</v>
      </c>
      <c r="V352">
        <f ca="1">FORECAST(U352,OFFSET(Engine!$E$3:$E$26,MATCH(U352,Engine!$A$3:$A$26,1)-1,0,2),OFFSET(Engine!$A$3:$A$26,MATCH(U352,Engine!$A$3:$A$26,1)-1,0,2))</f>
        <v>571.6525763925797</v>
      </c>
    </row>
    <row r="353" spans="1:22" x14ac:dyDescent="0.25">
      <c r="A353">
        <f t="shared" si="77"/>
        <v>87.5</v>
      </c>
      <c r="B353">
        <f t="shared" si="88"/>
        <v>6786.2299951850382</v>
      </c>
      <c r="C353">
        <f t="shared" si="86"/>
        <v>111.36548587569268</v>
      </c>
      <c r="D353">
        <f t="shared" si="87"/>
        <v>0.12345341706532054</v>
      </c>
      <c r="E353">
        <f>MIN(VLOOKUP(C352+0.01,Gearing!$A$2:$G$7,2,TRUE)+1,5)</f>
        <v>4</v>
      </c>
      <c r="F353">
        <f>Misc!$B$4*Misc!$B$5/Misc!$B$2*VLOOKUP(E353,Gearing!$B$2:$G$7,6,FALSE)</f>
        <v>3877.5433905676741</v>
      </c>
      <c r="G353">
        <f t="shared" si="75"/>
        <v>4.2167678229048846</v>
      </c>
      <c r="H353">
        <f t="shared" si="76"/>
        <v>249.1174970376089</v>
      </c>
      <c r="I353">
        <f t="shared" si="78"/>
        <v>0.29700000000000004</v>
      </c>
      <c r="J353">
        <f t="shared" si="79"/>
        <v>2273.514865908573</v>
      </c>
      <c r="K353">
        <f t="shared" si="80"/>
        <v>-29282092.806831017</v>
      </c>
      <c r="L353">
        <f t="shared" si="89"/>
        <v>6786.2299951850382</v>
      </c>
      <c r="M353">
        <f>2*$Y$1*VLOOKUP(E352,Gearing!$B$3:$D$7,3)+B351</f>
        <v>6790.365624197716</v>
      </c>
      <c r="N353">
        <f>2*B352-B351+Misc!$B$6*$Y$1^2</f>
        <v>6786.3655102564026</v>
      </c>
      <c r="O353">
        <f t="shared" si="81"/>
        <v>0</v>
      </c>
      <c r="P353">
        <f t="shared" si="82"/>
        <v>0</v>
      </c>
      <c r="Q353">
        <f t="shared" si="83"/>
        <v>0</v>
      </c>
      <c r="R353">
        <f t="shared" si="84"/>
        <v>1</v>
      </c>
      <c r="S353">
        <f t="shared" si="85"/>
        <v>0</v>
      </c>
      <c r="T353">
        <f>C353/Misc!$B$2*60/2/PI()</f>
        <v>3544.8735133894293</v>
      </c>
      <c r="U353">
        <f>C353/Misc!$B$2*60/2/PI()*VLOOKUP(E353,Gearing!$B$2:$G$7,6,FALSE)</f>
        <v>7635.0613021394174</v>
      </c>
      <c r="V353">
        <f ca="1">FORECAST(U353,OFFSET(Engine!$E$3:$E$26,MATCH(U353,Engine!$A$3:$A$26,1)-1,0,2),OFFSET(Engine!$A$3:$A$26,MATCH(U353,Engine!$A$3:$A$26,1)-1,0,2))</f>
        <v>571.5994536103492</v>
      </c>
    </row>
    <row r="354" spans="1:22" x14ac:dyDescent="0.25">
      <c r="A354">
        <f t="shared" si="77"/>
        <v>87.75</v>
      </c>
      <c r="B354">
        <f t="shared" si="88"/>
        <v>6814.0752245732447</v>
      </c>
      <c r="C354">
        <f t="shared" si="86"/>
        <v>111.39618771276582</v>
      </c>
      <c r="D354">
        <f t="shared" si="87"/>
        <v>0.12216127951978706</v>
      </c>
      <c r="E354">
        <f>MIN(VLOOKUP(C353+0.01,Gearing!$A$2:$G$7,2,TRUE)+1,5)</f>
        <v>4</v>
      </c>
      <c r="F354">
        <f>Misc!$B$4*Misc!$B$5/Misc!$B$2*VLOOKUP(E354,Gearing!$B$2:$G$7,6,FALSE)</f>
        <v>3877.5433905676741</v>
      </c>
      <c r="G354">
        <f t="shared" si="75"/>
        <v>4.2340700462879566</v>
      </c>
      <c r="H354">
        <f t="shared" si="76"/>
        <v>249.18617509119056</v>
      </c>
      <c r="I354">
        <f t="shared" si="78"/>
        <v>0.29700000000000004</v>
      </c>
      <c r="J354">
        <f t="shared" si="79"/>
        <v>2256.9793828600868</v>
      </c>
      <c r="K354">
        <f t="shared" si="80"/>
        <v>-29345248.688735157</v>
      </c>
      <c r="L354">
        <f t="shared" si="89"/>
        <v>6814.0752245732447</v>
      </c>
      <c r="M354">
        <f>2*$Y$1*VLOOKUP(E353,Gearing!$B$3:$D$7,3)+B352</f>
        <v>6818.1953403187199</v>
      </c>
      <c r="N354">
        <f>2*B353-B352+Misc!$B$6*$Y$1^2</f>
        <v>6814.2108212346784</v>
      </c>
      <c r="O354">
        <f t="shared" si="81"/>
        <v>0</v>
      </c>
      <c r="P354">
        <f t="shared" si="82"/>
        <v>0</v>
      </c>
      <c r="Q354">
        <f t="shared" si="83"/>
        <v>0</v>
      </c>
      <c r="R354">
        <f t="shared" si="84"/>
        <v>1</v>
      </c>
      <c r="S354">
        <f t="shared" si="85"/>
        <v>0</v>
      </c>
      <c r="T354">
        <f>C354/Misc!$B$2*60/2/PI()</f>
        <v>3545.8507832158671</v>
      </c>
      <c r="U354">
        <f>C354/Misc!$B$2*60/2/PI()*VLOOKUP(E354,Gearing!$B$2:$G$7,6,FALSE)</f>
        <v>7637.1661769693374</v>
      </c>
      <c r="V354">
        <f ca="1">FORECAST(U354,OFFSET(Engine!$E$3:$E$26,MATCH(U354,Engine!$A$3:$A$26,1)-1,0,2),OFFSET(Engine!$A$3:$A$26,MATCH(U354,Engine!$A$3:$A$26,1)-1,0,2))</f>
        <v>571.54688676599517</v>
      </c>
    </row>
    <row r="355" spans="1:22" x14ac:dyDescent="0.25">
      <c r="A355">
        <f t="shared" si="77"/>
        <v>88</v>
      </c>
      <c r="B355">
        <f t="shared" si="88"/>
        <v>6841.9280890414211</v>
      </c>
      <c r="C355">
        <f t="shared" si="86"/>
        <v>111.42656816239469</v>
      </c>
      <c r="D355">
        <f t="shared" si="87"/>
        <v>0.12088231751113199</v>
      </c>
      <c r="E355">
        <f>MIN(VLOOKUP(C354+0.01,Gearing!$A$2:$G$7,2,TRUE)+1,5)</f>
        <v>4</v>
      </c>
      <c r="F355">
        <f>Misc!$B$4*Misc!$B$5/Misc!$B$2*VLOOKUP(E355,Gearing!$B$2:$G$7,6,FALSE)</f>
        <v>3877.5433905676741</v>
      </c>
      <c r="G355">
        <f t="shared" si="75"/>
        <v>4.2513770138897717</v>
      </c>
      <c r="H355">
        <f t="shared" si="76"/>
        <v>249.25413422153429</v>
      </c>
      <c r="I355">
        <f t="shared" si="78"/>
        <v>0.29700000000000004</v>
      </c>
      <c r="J355">
        <f t="shared" si="79"/>
        <v>2240.439316603492</v>
      </c>
      <c r="K355">
        <f t="shared" si="80"/>
        <v>-29407960.535171546</v>
      </c>
      <c r="L355">
        <f t="shared" si="89"/>
        <v>6841.9280890414211</v>
      </c>
      <c r="M355">
        <f>2*$Y$1*VLOOKUP(E354,Gearing!$B$3:$D$7,3)+B353</f>
        <v>6846.0328538683598</v>
      </c>
      <c r="N355">
        <f>2*B354-B353+Misc!$B$6*$Y$1^2</f>
        <v>6842.0637664614515</v>
      </c>
      <c r="O355">
        <f t="shared" si="81"/>
        <v>0</v>
      </c>
      <c r="P355">
        <f t="shared" si="82"/>
        <v>0</v>
      </c>
      <c r="Q355">
        <f t="shared" si="83"/>
        <v>0</v>
      </c>
      <c r="R355">
        <f t="shared" si="84"/>
        <v>1</v>
      </c>
      <c r="S355">
        <f t="shared" si="85"/>
        <v>0</v>
      </c>
      <c r="T355">
        <f>C355/Misc!$B$2*60/2/PI()</f>
        <v>3546.8178229622249</v>
      </c>
      <c r="U355">
        <f>C355/Misc!$B$2*60/2/PI()*VLOOKUP(E355,Gearing!$B$2:$G$7,6,FALSE)</f>
        <v>7639.2490179274591</v>
      </c>
      <c r="V355">
        <f ca="1">FORECAST(U355,OFFSET(Engine!$E$3:$E$26,MATCH(U355,Engine!$A$3:$A$26,1)-1,0,2),OFFSET(Engine!$A$3:$A$26,MATCH(U355,Engine!$A$3:$A$26,1)-1,0,2))</f>
        <v>571.49487019241883</v>
      </c>
    </row>
    <row r="356" spans="1:22" x14ac:dyDescent="0.25">
      <c r="A356">
        <f t="shared" si="77"/>
        <v>88.25</v>
      </c>
      <c r="B356">
        <f t="shared" si="88"/>
        <v>6869.788508654442</v>
      </c>
      <c r="C356">
        <f t="shared" si="86"/>
        <v>111.45663050258554</v>
      </c>
      <c r="D356">
        <f t="shared" si="87"/>
        <v>0.11961640401568729</v>
      </c>
      <c r="E356">
        <f>MIN(VLOOKUP(C355+0.01,Gearing!$A$2:$G$7,2,TRUE)+1,5)</f>
        <v>4</v>
      </c>
      <c r="F356">
        <f>Misc!$B$4*Misc!$B$5/Misc!$B$2*VLOOKUP(E356,Gearing!$B$2:$G$7,6,FALSE)</f>
        <v>3877.5433905676741</v>
      </c>
      <c r="G356">
        <f t="shared" si="75"/>
        <v>4.2686886760409468</v>
      </c>
      <c r="H356">
        <f t="shared" si="76"/>
        <v>249.32138176133128</v>
      </c>
      <c r="I356">
        <f t="shared" si="78"/>
        <v>0.29700000000000004</v>
      </c>
      <c r="J356">
        <f t="shared" si="79"/>
        <v>2223.8947151093953</v>
      </c>
      <c r="K356">
        <f t="shared" si="80"/>
        <v>-29470227.79403609</v>
      </c>
      <c r="L356">
        <f t="shared" si="89"/>
        <v>6869.788508654442</v>
      </c>
      <c r="M356">
        <f>2*$Y$1*VLOOKUP(E355,Gearing!$B$3:$D$7,3)+B354</f>
        <v>6873.8780832565662</v>
      </c>
      <c r="N356">
        <f>2*B355-B354+Misc!$B$6*$Y$1^2</f>
        <v>6869.9242660095979</v>
      </c>
      <c r="O356">
        <f t="shared" si="81"/>
        <v>0</v>
      </c>
      <c r="P356">
        <f t="shared" si="82"/>
        <v>0</v>
      </c>
      <c r="Q356">
        <f t="shared" si="83"/>
        <v>0</v>
      </c>
      <c r="R356">
        <f t="shared" si="84"/>
        <v>1</v>
      </c>
      <c r="S356">
        <f t="shared" si="85"/>
        <v>0</v>
      </c>
      <c r="T356">
        <f>C356/Misc!$B$2*60/2/PI()</f>
        <v>3547.7747369706822</v>
      </c>
      <c r="U356">
        <f>C356/Misc!$B$2*60/2/PI()*VLOOKUP(E356,Gearing!$B$2:$G$7,6,FALSE)</f>
        <v>7641.310049749286</v>
      </c>
      <c r="V356">
        <f ca="1">FORECAST(U356,OFFSET(Engine!$E$3:$E$26,MATCH(U356,Engine!$A$3:$A$26,1)-1,0,2),OFFSET(Engine!$A$3:$A$26,MATCH(U356,Engine!$A$3:$A$26,1)-1,0,2))</f>
        <v>571.44339827710746</v>
      </c>
    </row>
    <row r="357" spans="1:22" x14ac:dyDescent="0.25">
      <c r="A357">
        <f t="shared" si="77"/>
        <v>88.5</v>
      </c>
      <c r="B357">
        <f t="shared" si="88"/>
        <v>6897.6564042927139</v>
      </c>
      <c r="C357">
        <f t="shared" si="86"/>
        <v>111.48637797973061</v>
      </c>
      <c r="D357">
        <f t="shared" si="87"/>
        <v>0.11836341314483434</v>
      </c>
      <c r="E357">
        <f>MIN(VLOOKUP(C356+0.01,Gearing!$A$2:$G$7,2,TRUE)+1,5)</f>
        <v>4</v>
      </c>
      <c r="F357">
        <f>Misc!$B$4*Misc!$B$5/Misc!$B$2*VLOOKUP(E357,Gearing!$B$2:$G$7,6,FALSE)</f>
        <v>3877.5433905676741</v>
      </c>
      <c r="G357">
        <f t="shared" si="75"/>
        <v>4.2860049835788461</v>
      </c>
      <c r="H357">
        <f t="shared" si="76"/>
        <v>249.38792497255415</v>
      </c>
      <c r="I357">
        <f t="shared" si="78"/>
        <v>0.29700000000000004</v>
      </c>
      <c r="J357">
        <f t="shared" si="79"/>
        <v>2207.345625859261</v>
      </c>
      <c r="K357">
        <f t="shared" si="80"/>
        <v>-29532049.920182418</v>
      </c>
      <c r="L357">
        <f t="shared" si="89"/>
        <v>6897.6564042927139</v>
      </c>
      <c r="M357">
        <f>2*$Y$1*VLOOKUP(E356,Gearing!$B$3:$D$7,3)+B355</f>
        <v>6901.7309477247427</v>
      </c>
      <c r="N357">
        <f>2*B356-B355+Misc!$B$6*$Y$1^2</f>
        <v>6897.7922407674632</v>
      </c>
      <c r="O357">
        <f t="shared" si="81"/>
        <v>0</v>
      </c>
      <c r="P357">
        <f t="shared" si="82"/>
        <v>0</v>
      </c>
      <c r="Q357">
        <f t="shared" si="83"/>
        <v>0</v>
      </c>
      <c r="R357">
        <f t="shared" si="84"/>
        <v>1</v>
      </c>
      <c r="S357">
        <f t="shared" si="85"/>
        <v>0</v>
      </c>
      <c r="T357">
        <f>C357/Misc!$B$2*60/2/PI()</f>
        <v>3548.7216285771119</v>
      </c>
      <c r="U357">
        <f>C357/Misc!$B$2*60/2/PI()*VLOOKUP(E357,Gearing!$B$2:$G$7,6,FALSE)</f>
        <v>7643.349495002908</v>
      </c>
      <c r="V357">
        <f ca="1">FORECAST(U357,OFFSET(Engine!$E$3:$E$26,MATCH(U357,Engine!$A$3:$A$26,1)-1,0,2),OFFSET(Engine!$A$3:$A$26,MATCH(U357,Engine!$A$3:$A$26,1)-1,0,2))</f>
        <v>571.39246546167749</v>
      </c>
    </row>
    <row r="358" spans="1:22" x14ac:dyDescent="0.25">
      <c r="A358">
        <f t="shared" si="77"/>
        <v>88.75</v>
      </c>
      <c r="B358">
        <f t="shared" si="88"/>
        <v>6925.5316976443073</v>
      </c>
      <c r="C358">
        <f t="shared" si="86"/>
        <v>111.51581380888092</v>
      </c>
      <c r="D358">
        <f t="shared" si="87"/>
        <v>0.11712322005769238</v>
      </c>
      <c r="E358">
        <f>MIN(VLOOKUP(C357+0.01,Gearing!$A$2:$G$7,2,TRUE)+1,5)</f>
        <v>4</v>
      </c>
      <c r="F358">
        <f>Misc!$B$4*Misc!$B$5/Misc!$B$2*VLOOKUP(E358,Gearing!$B$2:$G$7,6,FALSE)</f>
        <v>3877.5433905676741</v>
      </c>
      <c r="G358">
        <f t="shared" si="75"/>
        <v>4.303325887842691</v>
      </c>
      <c r="H358">
        <f t="shared" si="76"/>
        <v>249.45377104706719</v>
      </c>
      <c r="I358">
        <f t="shared" si="78"/>
        <v>0.29700000000000004</v>
      </c>
      <c r="J358">
        <f t="shared" si="79"/>
        <v>2190.7920958501272</v>
      </c>
      <c r="K358">
        <f t="shared" si="80"/>
        <v>-29593426.375340819</v>
      </c>
      <c r="L358">
        <f t="shared" si="89"/>
        <v>6925.5316976443073</v>
      </c>
      <c r="M358">
        <f>2*$Y$1*VLOOKUP(E357,Gearing!$B$3:$D$7,3)+B356</f>
        <v>6929.5913673377636</v>
      </c>
      <c r="N358">
        <f>2*B357-B356+Misc!$B$6*$Y$1^2</f>
        <v>6925.6676124309861</v>
      </c>
      <c r="O358">
        <f t="shared" si="81"/>
        <v>0</v>
      </c>
      <c r="P358">
        <f t="shared" si="82"/>
        <v>0</v>
      </c>
      <c r="Q358">
        <f t="shared" si="83"/>
        <v>0</v>
      </c>
      <c r="R358">
        <f t="shared" si="84"/>
        <v>1</v>
      </c>
      <c r="S358">
        <f t="shared" si="85"/>
        <v>0</v>
      </c>
      <c r="T358">
        <f>C358/Misc!$B$2*60/2/PI()</f>
        <v>3549.6586001197679</v>
      </c>
      <c r="U358">
        <f>C358/Misc!$B$2*60/2/PI()*VLOOKUP(E358,Gearing!$B$2:$G$7,6,FALSE)</f>
        <v>7645.3675741077104</v>
      </c>
      <c r="V358">
        <f ca="1">FORECAST(U358,OFFSET(Engine!$E$3:$E$26,MATCH(U358,Engine!$A$3:$A$26,1)-1,0,2),OFFSET(Engine!$A$3:$A$26,MATCH(U358,Engine!$A$3:$A$26,1)-1,0,2))</f>
        <v>571.34206624140643</v>
      </c>
    </row>
    <row r="359" spans="1:22" x14ac:dyDescent="0.25">
      <c r="A359">
        <f t="shared" si="77"/>
        <v>89</v>
      </c>
      <c r="B359">
        <f t="shared" si="88"/>
        <v>6953.4143111971543</v>
      </c>
      <c r="C359">
        <f t="shared" si="86"/>
        <v>111.544941174001</v>
      </c>
      <c r="D359">
        <f t="shared" si="87"/>
        <v>0.1158957009029109</v>
      </c>
      <c r="E359">
        <f>MIN(VLOOKUP(C358+0.01,Gearing!$A$2:$G$7,2,TRUE)+1,5)</f>
        <v>4</v>
      </c>
      <c r="F359">
        <f>Misc!$B$4*Misc!$B$5/Misc!$B$2*VLOOKUP(E359,Gearing!$B$2:$G$7,6,FALSE)</f>
        <v>3877.5433905676741</v>
      </c>
      <c r="G359">
        <f t="shared" si="75"/>
        <v>4.3206513406687161</v>
      </c>
      <c r="H359">
        <f t="shared" si="76"/>
        <v>249.51892710719622</v>
      </c>
      <c r="I359">
        <f t="shared" si="78"/>
        <v>0.29700000000000004</v>
      </c>
      <c r="J359">
        <f t="shared" si="79"/>
        <v>2174.2341715992807</v>
      </c>
      <c r="K359">
        <f t="shared" si="80"/>
        <v>-29654356.628038067</v>
      </c>
      <c r="L359">
        <f t="shared" si="89"/>
        <v>6953.4143111971543</v>
      </c>
      <c r="M359">
        <f>2*$Y$1*VLOOKUP(E358,Gearing!$B$3:$D$7,3)+B357</f>
        <v>6957.4592629760355</v>
      </c>
      <c r="N359">
        <f>2*B358-B357+Misc!$B$6*$Y$1^2</f>
        <v>6953.5503034959011</v>
      </c>
      <c r="O359">
        <f t="shared" si="81"/>
        <v>0</v>
      </c>
      <c r="P359">
        <f t="shared" si="82"/>
        <v>0</v>
      </c>
      <c r="Q359">
        <f t="shared" si="83"/>
        <v>0</v>
      </c>
      <c r="R359">
        <f t="shared" si="84"/>
        <v>1</v>
      </c>
      <c r="S359">
        <f t="shared" si="85"/>
        <v>0</v>
      </c>
      <c r="T359">
        <f>C359/Misc!$B$2*60/2/PI()</f>
        <v>3550.5857529473883</v>
      </c>
      <c r="U359">
        <f>C359/Misc!$B$2*60/2/PI()*VLOOKUP(E359,Gearing!$B$2:$G$7,6,FALSE)</f>
        <v>7647.3645053518285</v>
      </c>
      <c r="V359">
        <f ca="1">FORECAST(U359,OFFSET(Engine!$E$3:$E$26,MATCH(U359,Engine!$A$3:$A$26,1)-1,0,2),OFFSET(Engine!$A$3:$A$26,MATCH(U359,Engine!$A$3:$A$26,1)-1,0,2))</f>
        <v>571.29219516479748</v>
      </c>
    </row>
    <row r="360" spans="1:22" x14ac:dyDescent="0.25">
      <c r="A360">
        <f t="shared" si="77"/>
        <v>89.25</v>
      </c>
      <c r="B360">
        <f t="shared" si="88"/>
        <v>6981.3041682313078</v>
      </c>
      <c r="C360">
        <f t="shared" si="86"/>
        <v>111.5737632282362</v>
      </c>
      <c r="D360">
        <f t="shared" si="87"/>
        <v>0.11468073297874071</v>
      </c>
      <c r="E360">
        <f>MIN(VLOOKUP(C359+0.01,Gearing!$A$2:$G$7,2,TRUE)+1,5)</f>
        <v>4</v>
      </c>
      <c r="F360">
        <f>Misc!$B$4*Misc!$B$5/Misc!$B$2*VLOOKUP(E360,Gearing!$B$2:$G$7,6,FALSE)</f>
        <v>3877.5433905676741</v>
      </c>
      <c r="G360">
        <f t="shared" si="75"/>
        <v>4.3379812943853571</v>
      </c>
      <c r="H360">
        <f t="shared" si="76"/>
        <v>249.5834002063265</v>
      </c>
      <c r="I360">
        <f t="shared" si="78"/>
        <v>0.29700000000000004</v>
      </c>
      <c r="J360">
        <f t="shared" si="79"/>
        <v>2157.6718991488897</v>
      </c>
      <c r="K360">
        <f t="shared" si="80"/>
        <v>-29714840.153517932</v>
      </c>
      <c r="L360">
        <f t="shared" si="89"/>
        <v>6981.3041682313078</v>
      </c>
      <c r="M360">
        <f>2*$Y$1*VLOOKUP(E359,Gearing!$B$3:$D$7,3)+B358</f>
        <v>6985.3345563276289</v>
      </c>
      <c r="N360">
        <f>2*B359-B358+Misc!$B$6*$Y$1^2</f>
        <v>6981.4402372500017</v>
      </c>
      <c r="O360">
        <f t="shared" si="81"/>
        <v>0</v>
      </c>
      <c r="P360">
        <f t="shared" si="82"/>
        <v>0</v>
      </c>
      <c r="Q360">
        <f t="shared" si="83"/>
        <v>0</v>
      </c>
      <c r="R360">
        <f t="shared" si="84"/>
        <v>1</v>
      </c>
      <c r="S360">
        <f t="shared" si="85"/>
        <v>0</v>
      </c>
      <c r="T360">
        <f>C360/Misc!$B$2*60/2/PI()</f>
        <v>3551.5031874277074</v>
      </c>
      <c r="U360">
        <f>C360/Misc!$B$2*60/2/PI()*VLOOKUP(E360,Gearing!$B$2:$G$7,6,FALSE)</f>
        <v>7649.3405049104795</v>
      </c>
      <c r="V360">
        <f ca="1">FORECAST(U360,OFFSET(Engine!$E$3:$E$26,MATCH(U360,Engine!$A$3:$A$26,1)-1,0,2),OFFSET(Engine!$A$3:$A$26,MATCH(U360,Engine!$A$3:$A$26,1)-1,0,2))</f>
        <v>571.24284683312158</v>
      </c>
    </row>
    <row r="361" spans="1:22" x14ac:dyDescent="0.25">
      <c r="A361">
        <f t="shared" si="77"/>
        <v>89.5</v>
      </c>
      <c r="B361">
        <f t="shared" si="88"/>
        <v>7009.2011928112724</v>
      </c>
      <c r="C361">
        <f t="shared" si="86"/>
        <v>111.60228309417471</v>
      </c>
      <c r="D361">
        <f t="shared" si="87"/>
        <v>0.11347819452930707</v>
      </c>
      <c r="E361">
        <f>MIN(VLOOKUP(C360+0.01,Gearing!$A$2:$G$7,2,TRUE)+1,5)</f>
        <v>4</v>
      </c>
      <c r="F361">
        <f>Misc!$B$4*Misc!$B$5/Misc!$B$2*VLOOKUP(E361,Gearing!$B$2:$G$7,6,FALSE)</f>
        <v>3877.5433905676741</v>
      </c>
      <c r="G361">
        <f t="shared" si="75"/>
        <v>4.3553157018084843</v>
      </c>
      <c r="H361">
        <f t="shared" si="76"/>
        <v>249.64719732948888</v>
      </c>
      <c r="I361">
        <f t="shared" si="78"/>
        <v>0.29700000000000004</v>
      </c>
      <c r="J361">
        <f t="shared" si="79"/>
        <v>2141.1053240706024</v>
      </c>
      <c r="K361">
        <f t="shared" si="80"/>
        <v>-29774876.433662683</v>
      </c>
      <c r="L361">
        <f t="shared" si="89"/>
        <v>7009.2011928112724</v>
      </c>
      <c r="M361">
        <f>2*$Y$1*VLOOKUP(E360,Gearing!$B$3:$D$7,3)+B359</f>
        <v>7013.2171698804759</v>
      </c>
      <c r="N361">
        <f>2*B360-B359+Misc!$B$6*$Y$1^2</f>
        <v>7009.3373377654616</v>
      </c>
      <c r="O361">
        <f t="shared" si="81"/>
        <v>0</v>
      </c>
      <c r="P361">
        <f t="shared" si="82"/>
        <v>0</v>
      </c>
      <c r="Q361">
        <f t="shared" si="83"/>
        <v>0</v>
      </c>
      <c r="R361">
        <f t="shared" si="84"/>
        <v>1</v>
      </c>
      <c r="S361">
        <f t="shared" si="85"/>
        <v>0</v>
      </c>
      <c r="T361">
        <f>C361/Misc!$B$2*60/2/PI()</f>
        <v>3552.4110029557946</v>
      </c>
      <c r="U361">
        <f>C361/Misc!$B$2*60/2/PI()*VLOOKUP(E361,Gearing!$B$2:$G$7,6,FALSE)</f>
        <v>7651.295786863926</v>
      </c>
      <c r="V361">
        <f ca="1">FORECAST(U361,OFFSET(Engine!$E$3:$E$26,MATCH(U361,Engine!$A$3:$A$26,1)-1,0,2),OFFSET(Engine!$A$3:$A$26,MATCH(U361,Engine!$A$3:$A$26,1)-1,0,2))</f>
        <v>571.1940158999688</v>
      </c>
    </row>
    <row r="362" spans="1:22" x14ac:dyDescent="0.25">
      <c r="A362">
        <f t="shared" si="77"/>
        <v>89.75</v>
      </c>
      <c r="B362">
        <f t="shared" si="88"/>
        <v>7037.1053097783952</v>
      </c>
      <c r="C362">
        <f t="shared" si="86"/>
        <v>111.63050386410578</v>
      </c>
      <c r="D362">
        <f t="shared" si="87"/>
        <v>0.11228796491923276</v>
      </c>
      <c r="E362">
        <f>MIN(VLOOKUP(C361+0.01,Gearing!$A$2:$G$7,2,TRUE)+1,5)</f>
        <v>4</v>
      </c>
      <c r="F362">
        <f>Misc!$B$4*Misc!$B$5/Misc!$B$2*VLOOKUP(E362,Gearing!$B$2:$G$7,6,FALSE)</f>
        <v>3877.5433905676741</v>
      </c>
      <c r="G362">
        <f t="shared" si="75"/>
        <v>4.3726545162366746</v>
      </c>
      <c r="H362">
        <f t="shared" si="76"/>
        <v>249.71032539393741</v>
      </c>
      <c r="I362">
        <f t="shared" si="78"/>
        <v>0.29700000000000004</v>
      </c>
      <c r="J362">
        <f t="shared" si="79"/>
        <v>2124.5344914701036</v>
      </c>
      <c r="K362">
        <f t="shared" si="80"/>
        <v>-29834464.956915285</v>
      </c>
      <c r="L362">
        <f t="shared" si="89"/>
        <v>7037.1053097783952</v>
      </c>
      <c r="M362">
        <f>2*$Y$1*VLOOKUP(E361,Gearing!$B$3:$D$7,3)+B360</f>
        <v>7041.1070269146294</v>
      </c>
      <c r="N362">
        <f>2*B361-B360+Misc!$B$6*$Y$1^2</f>
        <v>7037.2415298912374</v>
      </c>
      <c r="O362">
        <f t="shared" si="81"/>
        <v>0</v>
      </c>
      <c r="P362">
        <f t="shared" si="82"/>
        <v>0</v>
      </c>
      <c r="Q362">
        <f t="shared" si="83"/>
        <v>0</v>
      </c>
      <c r="R362">
        <f t="shared" si="84"/>
        <v>1</v>
      </c>
      <c r="S362">
        <f t="shared" si="85"/>
        <v>0</v>
      </c>
      <c r="T362">
        <f>C362/Misc!$B$2*60/2/PI()</f>
        <v>3553.3092979622716</v>
      </c>
      <c r="U362">
        <f>C362/Misc!$B$2*60/2/PI()*VLOOKUP(E362,Gearing!$B$2:$G$7,6,FALSE)</f>
        <v>7653.2305632151702</v>
      </c>
      <c r="V362">
        <f ca="1">FORECAST(U362,OFFSET(Engine!$E$3:$E$26,MATCH(U362,Engine!$A$3:$A$26,1)-1,0,2),OFFSET(Engine!$A$3:$A$26,MATCH(U362,Engine!$A$3:$A$26,1)-1,0,2))</f>
        <v>571.14569707080614</v>
      </c>
    </row>
    <row r="363" spans="1:22" x14ac:dyDescent="0.25">
      <c r="A363">
        <f t="shared" si="77"/>
        <v>90</v>
      </c>
      <c r="B363">
        <f t="shared" si="88"/>
        <v>7065.0164447433253</v>
      </c>
      <c r="C363">
        <f t="shared" si="86"/>
        <v>111.65842860028715</v>
      </c>
      <c r="D363">
        <f t="shared" si="87"/>
        <v>0.1111099245317746</v>
      </c>
      <c r="E363">
        <f>MIN(VLOOKUP(C362+0.01,Gearing!$A$2:$G$7,2,TRUE)+1,5)</f>
        <v>4</v>
      </c>
      <c r="F363">
        <f>Misc!$B$4*Misc!$B$5/Misc!$B$2*VLOOKUP(E363,Gearing!$B$2:$G$7,6,FALSE)</f>
        <v>3877.5433905676741</v>
      </c>
      <c r="G363">
        <f t="shared" si="75"/>
        <v>4.3899976914465304</v>
      </c>
      <c r="H363">
        <f t="shared" si="76"/>
        <v>249.77279124974757</v>
      </c>
      <c r="I363">
        <f t="shared" si="78"/>
        <v>0.29700000000000004</v>
      </c>
      <c r="J363">
        <f t="shared" si="79"/>
        <v>2107.9594459916325</v>
      </c>
      <c r="K363">
        <f t="shared" si="80"/>
        <v>-29893605.218202498</v>
      </c>
      <c r="L363">
        <f t="shared" si="89"/>
        <v>7065.0164447433253</v>
      </c>
      <c r="M363">
        <f>2*$Y$1*VLOOKUP(E362,Gearing!$B$3:$D$7,3)+B361</f>
        <v>7069.004051494594</v>
      </c>
      <c r="N363">
        <f>2*B362-B361+Misc!$B$6*$Y$1^2</f>
        <v>7065.1527392455182</v>
      </c>
      <c r="O363">
        <f t="shared" si="81"/>
        <v>0</v>
      </c>
      <c r="P363">
        <f t="shared" si="82"/>
        <v>0</v>
      </c>
      <c r="Q363">
        <f t="shared" si="83"/>
        <v>0</v>
      </c>
      <c r="R363">
        <f t="shared" si="84"/>
        <v>1</v>
      </c>
      <c r="S363">
        <f t="shared" si="85"/>
        <v>0</v>
      </c>
      <c r="T363">
        <f>C363/Misc!$B$2*60/2/PI()</f>
        <v>3554.1981699218327</v>
      </c>
      <c r="U363">
        <f>C363/Misc!$B$2*60/2/PI()*VLOOKUP(E363,Gearing!$B$2:$G$7,6,FALSE)</f>
        <v>7655.1450439083083</v>
      </c>
      <c r="V363">
        <f ca="1">FORECAST(U363,OFFSET(Engine!$E$3:$E$26,MATCH(U363,Engine!$A$3:$A$26,1)-1,0,2),OFFSET(Engine!$A$3:$A$26,MATCH(U363,Engine!$A$3:$A$26,1)-1,0,2))</f>
        <v>571.09788510251985</v>
      </c>
    </row>
    <row r="364" spans="1:22" x14ac:dyDescent="0.25">
      <c r="A364">
        <f t="shared" si="77"/>
        <v>90.25</v>
      </c>
      <c r="B364">
        <f t="shared" si="88"/>
        <v>7092.9345240785387</v>
      </c>
      <c r="C364">
        <f t="shared" si="86"/>
        <v>111.68606033519245</v>
      </c>
      <c r="D364">
        <f t="shared" si="87"/>
        <v>0.1099439547106158</v>
      </c>
      <c r="E364">
        <f>MIN(VLOOKUP(C363+0.01,Gearing!$A$2:$G$7,2,TRUE)+1,5)</f>
        <v>4</v>
      </c>
      <c r="F364">
        <f>Misc!$B$4*Misc!$B$5/Misc!$B$2*VLOOKUP(E364,Gearing!$B$2:$G$7,6,FALSE)</f>
        <v>3877.5433905676741</v>
      </c>
      <c r="G364">
        <f t="shared" si="75"/>
        <v>4.4073451816880285</v>
      </c>
      <c r="H364">
        <f t="shared" si="76"/>
        <v>249.83460168036967</v>
      </c>
      <c r="I364">
        <f t="shared" si="78"/>
        <v>0.29700000000000004</v>
      </c>
      <c r="J364">
        <f t="shared" si="79"/>
        <v>2091.3802318224643</v>
      </c>
      <c r="K364">
        <f t="shared" si="80"/>
        <v>-29952296.718858711</v>
      </c>
      <c r="L364">
        <f t="shared" si="89"/>
        <v>7092.9345240785387</v>
      </c>
      <c r="M364">
        <f>2*$Y$1*VLOOKUP(E363,Gearing!$B$3:$D$7,3)+B362</f>
        <v>7096.9081684617167</v>
      </c>
      <c r="N364">
        <f>2*B363-B362+Misc!$B$6*$Y$1^2</f>
        <v>7093.0708922082558</v>
      </c>
      <c r="O364">
        <f t="shared" si="81"/>
        <v>0</v>
      </c>
      <c r="P364">
        <f t="shared" si="82"/>
        <v>0</v>
      </c>
      <c r="Q364">
        <f t="shared" si="83"/>
        <v>0</v>
      </c>
      <c r="R364">
        <f t="shared" si="84"/>
        <v>1</v>
      </c>
      <c r="S364">
        <f t="shared" si="85"/>
        <v>0</v>
      </c>
      <c r="T364">
        <f>C364/Misc!$B$2*60/2/PI()</f>
        <v>3555.0777153611089</v>
      </c>
      <c r="U364">
        <f>C364/Misc!$B$2*60/2/PI()*VLOOKUP(E364,Gearing!$B$2:$G$7,6,FALSE)</f>
        <v>7657.0394368454681</v>
      </c>
      <c r="V364">
        <f ca="1">FORECAST(U364,OFFSET(Engine!$E$3:$E$26,MATCH(U364,Engine!$A$3:$A$26,1)-1,0,2),OFFSET(Engine!$A$3:$A$26,MATCH(U364,Engine!$A$3:$A$26,1)-1,0,2))</f>
        <v>571.0505748029916</v>
      </c>
    </row>
    <row r="365" spans="1:22" x14ac:dyDescent="0.25">
      <c r="A365">
        <f t="shared" si="77"/>
        <v>90.5</v>
      </c>
      <c r="B365">
        <f t="shared" si="88"/>
        <v>7120.8594749109216</v>
      </c>
      <c r="C365">
        <f t="shared" si="86"/>
        <v>111.71340207177309</v>
      </c>
      <c r="D365">
        <f t="shared" si="87"/>
        <v>0.10878993793448899</v>
      </c>
      <c r="E365">
        <f>MIN(VLOOKUP(C364+0.01,Gearing!$A$2:$G$7,2,TRUE)+1,5)</f>
        <v>4</v>
      </c>
      <c r="F365">
        <f>Misc!$B$4*Misc!$B$5/Misc!$B$2*VLOOKUP(E365,Gearing!$B$2:$G$7,6,FALSE)</f>
        <v>3877.5433905676741</v>
      </c>
      <c r="G365">
        <f t="shared" si="75"/>
        <v>4.4246969416799153</v>
      </c>
      <c r="H365">
        <f t="shared" si="76"/>
        <v>249.89576340321469</v>
      </c>
      <c r="I365">
        <f t="shared" si="78"/>
        <v>0.29700000000000004</v>
      </c>
      <c r="J365">
        <f t="shared" si="79"/>
        <v>2074.7968926973472</v>
      </c>
      <c r="K365">
        <f t="shared" si="80"/>
        <v>-30010538.966550559</v>
      </c>
      <c r="L365">
        <f t="shared" si="89"/>
        <v>7120.8594749109216</v>
      </c>
      <c r="M365">
        <f>2*$Y$1*VLOOKUP(E364,Gearing!$B$3:$D$7,3)+B363</f>
        <v>7124.8193034266469</v>
      </c>
      <c r="N365">
        <f>2*B364-B363+Misc!$B$6*$Y$1^2</f>
        <v>7120.9959159137525</v>
      </c>
      <c r="O365">
        <f t="shared" si="81"/>
        <v>0</v>
      </c>
      <c r="P365">
        <f t="shared" si="82"/>
        <v>0</v>
      </c>
      <c r="Q365">
        <f t="shared" si="83"/>
        <v>0</v>
      </c>
      <c r="R365">
        <f t="shared" si="84"/>
        <v>1</v>
      </c>
      <c r="S365">
        <f t="shared" si="85"/>
        <v>0</v>
      </c>
      <c r="T365">
        <f>C365/Misc!$B$2*60/2/PI()</f>
        <v>3555.9480298670137</v>
      </c>
      <c r="U365">
        <f>C365/Misc!$B$2*60/2/PI()*VLOOKUP(E365,Gearing!$B$2:$G$7,6,FALSE)</f>
        <v>7658.9139479047844</v>
      </c>
      <c r="V365">
        <f ca="1">FORECAST(U365,OFFSET(Engine!$E$3:$E$26,MATCH(U365,Engine!$A$3:$A$26,1)-1,0,2),OFFSET(Engine!$A$3:$A$26,MATCH(U365,Engine!$A$3:$A$26,1)-1,0,2))</f>
        <v>571.00376103065025</v>
      </c>
    </row>
    <row r="366" spans="1:22" x14ac:dyDescent="0.25">
      <c r="A366">
        <f t="shared" si="77"/>
        <v>90.75</v>
      </c>
      <c r="B366">
        <f t="shared" si="88"/>
        <v>7148.7912251144253</v>
      </c>
      <c r="C366">
        <f t="shared" si="86"/>
        <v>111.74045678371658</v>
      </c>
      <c r="D366">
        <f t="shared" si="87"/>
        <v>0.10764775761344936</v>
      </c>
      <c r="E366">
        <f>MIN(VLOOKUP(C365+0.01,Gearing!$A$2:$G$7,2,TRUE)+1,5)</f>
        <v>4</v>
      </c>
      <c r="F366">
        <f>Misc!$B$4*Misc!$B$5/Misc!$B$2*VLOOKUP(E366,Gearing!$B$2:$G$7,6,FALSE)</f>
        <v>3877.5433905676741</v>
      </c>
      <c r="G366">
        <f t="shared" si="75"/>
        <v>4.4420529266051414</v>
      </c>
      <c r="H366">
        <f t="shared" si="76"/>
        <v>249.95628307023216</v>
      </c>
      <c r="I366">
        <f t="shared" si="78"/>
        <v>0.29700000000000004</v>
      </c>
      <c r="J366">
        <f t="shared" si="79"/>
        <v>2058.2094719029119</v>
      </c>
      <c r="K366">
        <f t="shared" si="80"/>
        <v>-30068331.475202471</v>
      </c>
      <c r="L366">
        <f t="shared" si="89"/>
        <v>7148.7912251144253</v>
      </c>
      <c r="M366">
        <f>2*$Y$1*VLOOKUP(E365,Gearing!$B$3:$D$7,3)+B364</f>
        <v>7152.7373827618603</v>
      </c>
      <c r="N366">
        <f>2*B365-B364+Misc!$B$6*$Y$1^2</f>
        <v>7148.9277382433047</v>
      </c>
      <c r="O366">
        <f t="shared" si="81"/>
        <v>0</v>
      </c>
      <c r="P366">
        <f t="shared" si="82"/>
        <v>0</v>
      </c>
      <c r="Q366">
        <f t="shared" si="83"/>
        <v>0</v>
      </c>
      <c r="R366">
        <f t="shared" si="84"/>
        <v>1</v>
      </c>
      <c r="S366">
        <f t="shared" si="85"/>
        <v>0</v>
      </c>
      <c r="T366">
        <f>C366/Misc!$B$2*60/2/PI()</f>
        <v>3556.8092080949614</v>
      </c>
      <c r="U366">
        <f>C366/Misc!$B$2*60/2/PI()*VLOOKUP(E366,Gearing!$B$2:$G$7,6,FALSE)</f>
        <v>7660.7687809580975</v>
      </c>
      <c r="V366">
        <f ca="1">FORECAST(U366,OFFSET(Engine!$E$3:$E$26,MATCH(U366,Engine!$A$3:$A$26,1)-1,0,2),OFFSET(Engine!$A$3:$A$26,MATCH(U366,Engine!$A$3:$A$26,1)-1,0,2))</f>
        <v>570.95743869402952</v>
      </c>
    </row>
    <row r="367" spans="1:22" x14ac:dyDescent="0.25">
      <c r="A367">
        <f t="shared" si="77"/>
        <v>91</v>
      </c>
      <c r="B367">
        <f t="shared" si="88"/>
        <v>7176.7297033027799</v>
      </c>
      <c r="C367">
        <f t="shared" si="86"/>
        <v>111.76722741568665</v>
      </c>
      <c r="D367">
        <f t="shared" si="87"/>
        <v>0.10651729814708233</v>
      </c>
      <c r="E367">
        <f>MIN(VLOOKUP(C366+0.01,Gearing!$A$2:$G$7,2,TRUE)+1,5)</f>
        <v>4</v>
      </c>
      <c r="F367">
        <f>Misc!$B$4*Misc!$B$5/Misc!$B$2*VLOOKUP(E367,Gearing!$B$2:$G$7,6,FALSE)</f>
        <v>3877.5433905676741</v>
      </c>
      <c r="G367">
        <f t="shared" si="75"/>
        <v>4.4594130921063364</v>
      </c>
      <c r="H367">
        <f t="shared" si="76"/>
        <v>250.01616726844722</v>
      </c>
      <c r="I367">
        <f t="shared" si="78"/>
        <v>0.29700000000000004</v>
      </c>
      <c r="J367">
        <f t="shared" si="79"/>
        <v>2041.6180122820306</v>
      </c>
      <c r="K367">
        <f t="shared" si="80"/>
        <v>-30125673.764922809</v>
      </c>
      <c r="L367">
        <f t="shared" si="89"/>
        <v>7176.7297033027799</v>
      </c>
      <c r="M367">
        <f>2*$Y$1*VLOOKUP(E366,Gearing!$B$3:$D$7,3)+B365</f>
        <v>7180.6623335942431</v>
      </c>
      <c r="N367">
        <f>2*B366-B365+Misc!$B$6*$Y$1^2</f>
        <v>7176.8662878179293</v>
      </c>
      <c r="O367">
        <f t="shared" si="81"/>
        <v>0</v>
      </c>
      <c r="P367">
        <f t="shared" si="82"/>
        <v>0</v>
      </c>
      <c r="Q367">
        <f t="shared" si="83"/>
        <v>0</v>
      </c>
      <c r="R367">
        <f t="shared" si="84"/>
        <v>1</v>
      </c>
      <c r="S367">
        <f t="shared" si="85"/>
        <v>0</v>
      </c>
      <c r="T367">
        <f>C367/Misc!$B$2*60/2/PI()</f>
        <v>3557.6613437765072</v>
      </c>
      <c r="U367">
        <f>C367/Misc!$B$2*60/2/PI()*VLOOKUP(E367,Gearing!$B$2:$G$7,6,FALSE)</f>
        <v>7662.6041378874115</v>
      </c>
      <c r="V367">
        <f ca="1">FORECAST(U367,OFFSET(Engine!$E$3:$E$26,MATCH(U367,Engine!$A$3:$A$26,1)-1,0,2),OFFSET(Engine!$A$3:$A$26,MATCH(U367,Engine!$A$3:$A$26,1)-1,0,2))</f>
        <v>570.9116027513569</v>
      </c>
    </row>
    <row r="368" spans="1:22" x14ac:dyDescent="0.25">
      <c r="A368">
        <f t="shared" si="77"/>
        <v>91.25</v>
      </c>
      <c r="B368">
        <f t="shared" si="88"/>
        <v>7204.6748388222686</v>
      </c>
      <c r="C368">
        <f t="shared" si="86"/>
        <v>111.79371688358515</v>
      </c>
      <c r="D368">
        <f t="shared" si="87"/>
        <v>0.10539844504091889</v>
      </c>
      <c r="E368">
        <f>MIN(VLOOKUP(C367+0.01,Gearing!$A$2:$G$7,2,TRUE)+1,5)</f>
        <v>4</v>
      </c>
      <c r="F368">
        <f>Misc!$B$4*Misc!$B$5/Misc!$B$2*VLOOKUP(E368,Gearing!$B$2:$G$7,6,FALSE)</f>
        <v>3877.5433905676741</v>
      </c>
      <c r="G368">
        <f t="shared" si="75"/>
        <v>4.4767773942813154</v>
      </c>
      <c r="H368">
        <f t="shared" si="76"/>
        <v>250.0754225205466</v>
      </c>
      <c r="I368">
        <f t="shared" si="78"/>
        <v>0.29700000000000004</v>
      </c>
      <c r="J368">
        <f t="shared" si="79"/>
        <v>2025.0225562381484</v>
      </c>
      <c r="K368">
        <f t="shared" si="80"/>
        <v>-30182565.361930899</v>
      </c>
      <c r="L368">
        <f t="shared" si="89"/>
        <v>7204.6748388222686</v>
      </c>
      <c r="M368">
        <f>2*$Y$1*VLOOKUP(E367,Gearing!$B$3:$D$7,3)+B366</f>
        <v>7208.5940837977469</v>
      </c>
      <c r="N368">
        <f>2*B367-B366+Misc!$B$6*$Y$1^2</f>
        <v>7204.8114939911347</v>
      </c>
      <c r="O368">
        <f t="shared" si="81"/>
        <v>0</v>
      </c>
      <c r="P368">
        <f t="shared" si="82"/>
        <v>0</v>
      </c>
      <c r="Q368">
        <f t="shared" si="83"/>
        <v>0</v>
      </c>
      <c r="R368">
        <f t="shared" si="84"/>
        <v>1</v>
      </c>
      <c r="S368">
        <f t="shared" si="85"/>
        <v>0</v>
      </c>
      <c r="T368">
        <f>C368/Misc!$B$2*60/2/PI()</f>
        <v>3558.5045297276915</v>
      </c>
      <c r="U368">
        <f>C368/Misc!$B$2*60/2/PI()*VLOOKUP(E368,Gearing!$B$2:$G$7,6,FALSE)</f>
        <v>7664.420218602867</v>
      </c>
      <c r="V368">
        <f ca="1">FORECAST(U368,OFFSET(Engine!$E$3:$E$26,MATCH(U368,Engine!$A$3:$A$26,1)-1,0,2),OFFSET(Engine!$A$3:$A$26,MATCH(U368,Engine!$A$3:$A$26,1)-1,0,2))</f>
        <v>570.86624821010514</v>
      </c>
    </row>
    <row r="369" spans="1:22" x14ac:dyDescent="0.25">
      <c r="A369">
        <f t="shared" si="77"/>
        <v>91.5</v>
      </c>
      <c r="B369">
        <f t="shared" si="88"/>
        <v>7232.6265617445724</v>
      </c>
      <c r="C369">
        <f t="shared" si="86"/>
        <v>111.81992807480128</v>
      </c>
      <c r="D369">
        <f t="shared" si="87"/>
        <v>0.10429108468815684</v>
      </c>
      <c r="E369">
        <f>MIN(VLOOKUP(C368+0.01,Gearing!$A$2:$G$7,2,TRUE)+1,5)</f>
        <v>4</v>
      </c>
      <c r="F369">
        <f>Misc!$B$4*Misc!$B$5/Misc!$B$2*VLOOKUP(E369,Gearing!$B$2:$G$7,6,FALSE)</f>
        <v>3877.5433905676741</v>
      </c>
      <c r="G369">
        <f t="shared" si="75"/>
        <v>4.4941457896786341</v>
      </c>
      <c r="H369">
        <f t="shared" si="76"/>
        <v>250.13405528543595</v>
      </c>
      <c r="I369">
        <f t="shared" si="78"/>
        <v>0.29700000000000004</v>
      </c>
      <c r="J369">
        <f t="shared" si="79"/>
        <v>2008.4231457395717</v>
      </c>
      <c r="K369">
        <f t="shared" si="80"/>
        <v>-30239005.798484828</v>
      </c>
      <c r="L369">
        <f t="shared" si="89"/>
        <v>7232.6265617445724</v>
      </c>
      <c r="M369">
        <f>2*$Y$1*VLOOKUP(E368,Gearing!$B$3:$D$7,3)+B367</f>
        <v>7236.5325619861014</v>
      </c>
      <c r="N369">
        <f>2*B368-B367+Misc!$B$6*$Y$1^2</f>
        <v>7232.7632868417577</v>
      </c>
      <c r="O369">
        <f t="shared" si="81"/>
        <v>0</v>
      </c>
      <c r="P369">
        <f t="shared" si="82"/>
        <v>0</v>
      </c>
      <c r="Q369">
        <f t="shared" si="83"/>
        <v>0</v>
      </c>
      <c r="R369">
        <f t="shared" si="84"/>
        <v>1</v>
      </c>
      <c r="S369">
        <f t="shared" si="85"/>
        <v>0</v>
      </c>
      <c r="T369">
        <f>C369/Misc!$B$2*60/2/PI()</f>
        <v>3559.3388578569657</v>
      </c>
      <c r="U369">
        <f>C369/Misc!$B$2*60/2/PI()*VLOOKUP(E369,Gearing!$B$2:$G$7,6,FALSE)</f>
        <v>7666.2172210598083</v>
      </c>
      <c r="V369">
        <f ca="1">FORECAST(U369,OFFSET(Engine!$E$3:$E$26,MATCH(U369,Engine!$A$3:$A$26,1)-1,0,2),OFFSET(Engine!$A$3:$A$26,MATCH(U369,Engine!$A$3:$A$26,1)-1,0,2))</f>
        <v>570.8213701265654</v>
      </c>
    </row>
    <row r="370" spans="1:22" x14ac:dyDescent="0.25">
      <c r="A370">
        <f t="shared" si="77"/>
        <v>91.75</v>
      </c>
      <c r="B370">
        <f t="shared" si="88"/>
        <v>7260.5848028596693</v>
      </c>
      <c r="C370">
        <f t="shared" si="86"/>
        <v>111.84586384845534</v>
      </c>
      <c r="D370">
        <f t="shared" si="87"/>
        <v>0.10319510454428382</v>
      </c>
      <c r="E370">
        <f>MIN(VLOOKUP(C369+0.01,Gearing!$A$2:$G$7,2,TRUE)+1,5)</f>
        <v>4</v>
      </c>
      <c r="F370">
        <f>Misc!$B$4*Misc!$B$5/Misc!$B$2*VLOOKUP(E370,Gearing!$B$2:$G$7,6,FALSE)</f>
        <v>3877.5433905676741</v>
      </c>
      <c r="G370">
        <f t="shared" si="75"/>
        <v>4.5115182352931811</v>
      </c>
      <c r="H370">
        <f t="shared" si="76"/>
        <v>250.19207195878522</v>
      </c>
      <c r="I370">
        <f t="shared" si="78"/>
        <v>0.29700000000000004</v>
      </c>
      <c r="J370">
        <f t="shared" si="79"/>
        <v>1991.8198223237232</v>
      </c>
      <c r="K370">
        <f t="shared" si="80"/>
        <v>-30294994.612809993</v>
      </c>
      <c r="L370">
        <f t="shared" si="89"/>
        <v>7260.5848028596693</v>
      </c>
      <c r="M370">
        <f>2*$Y$1*VLOOKUP(E369,Gearing!$B$3:$D$7,3)+B368</f>
        <v>7264.4776975055902</v>
      </c>
      <c r="N370">
        <f>2*B369-B368+Misc!$B$6*$Y$1^2</f>
        <v>7260.7215971668766</v>
      </c>
      <c r="O370">
        <f t="shared" si="81"/>
        <v>0</v>
      </c>
      <c r="P370">
        <f t="shared" si="82"/>
        <v>0</v>
      </c>
      <c r="Q370">
        <f t="shared" si="83"/>
        <v>0</v>
      </c>
      <c r="R370">
        <f t="shared" si="84"/>
        <v>1</v>
      </c>
      <c r="S370">
        <f t="shared" si="85"/>
        <v>0</v>
      </c>
      <c r="T370">
        <f>C370/Misc!$B$2*60/2/PI()</f>
        <v>3560.164419172957</v>
      </c>
      <c r="U370">
        <f>C370/Misc!$B$2*60/2/PI()*VLOOKUP(E370,Gearing!$B$2:$G$7,6,FALSE)</f>
        <v>7667.9953412755121</v>
      </c>
      <c r="V370">
        <f ca="1">FORECAST(U370,OFFSET(Engine!$E$3:$E$26,MATCH(U370,Engine!$A$3:$A$26,1)-1,0,2),OFFSET(Engine!$A$3:$A$26,MATCH(U370,Engine!$A$3:$A$26,1)-1,0,2))</f>
        <v>570.7769636054303</v>
      </c>
    </row>
    <row r="371" spans="1:22" x14ac:dyDescent="0.25">
      <c r="A371">
        <f t="shared" si="77"/>
        <v>92</v>
      </c>
      <c r="B371">
        <f t="shared" si="88"/>
        <v>7288.5494936688001</v>
      </c>
      <c r="C371">
        <f t="shared" si="86"/>
        <v>111.87152703565334</v>
      </c>
      <c r="D371">
        <f t="shared" si="87"/>
        <v>0.10211039303976577</v>
      </c>
      <c r="E371">
        <f>MIN(VLOOKUP(C370+0.01,Gearing!$A$2:$G$7,2,TRUE)+1,5)</f>
        <v>4</v>
      </c>
      <c r="F371">
        <f>Misc!$B$4*Misc!$B$5/Misc!$B$2*VLOOKUP(E371,Gearing!$B$2:$G$7,6,FALSE)</f>
        <v>3877.5433905676741</v>
      </c>
      <c r="G371">
        <f t="shared" si="75"/>
        <v>4.5288946885617989</v>
      </c>
      <c r="H371">
        <f t="shared" si="76"/>
        <v>250.24947887359821</v>
      </c>
      <c r="I371">
        <f t="shared" si="78"/>
        <v>0.29700000000000004</v>
      </c>
      <c r="J371">
        <f t="shared" si="79"/>
        <v>1975.2126271013558</v>
      </c>
      <c r="K371">
        <f t="shared" si="80"/>
        <v>-30350531.349028386</v>
      </c>
      <c r="L371">
        <f t="shared" si="89"/>
        <v>7288.5494936688001</v>
      </c>
      <c r="M371">
        <f>2*$Y$1*VLOOKUP(E370,Gearing!$B$3:$D$7,3)+B369</f>
        <v>7292.429420427894</v>
      </c>
      <c r="N371">
        <f>2*B370-B369+Misc!$B$6*$Y$1^2</f>
        <v>7288.6863564747664</v>
      </c>
      <c r="O371">
        <f t="shared" si="81"/>
        <v>0</v>
      </c>
      <c r="P371">
        <f t="shared" si="82"/>
        <v>0</v>
      </c>
      <c r="Q371">
        <f t="shared" si="83"/>
        <v>0</v>
      </c>
      <c r="R371">
        <f t="shared" si="84"/>
        <v>1</v>
      </c>
      <c r="S371">
        <f t="shared" si="85"/>
        <v>0</v>
      </c>
      <c r="T371">
        <f>C371/Misc!$B$2*60/2/PI()</f>
        <v>3560.9813037925678</v>
      </c>
      <c r="U371">
        <f>C371/Misc!$B$2*60/2/PI()*VLOOKUP(E371,Gearing!$B$2:$G$7,6,FALSE)</f>
        <v>7669.7547733466272</v>
      </c>
      <c r="V371">
        <f ca="1">FORECAST(U371,OFFSET(Engine!$E$3:$E$26,MATCH(U371,Engine!$A$3:$A$26,1)-1,0,2),OFFSET(Engine!$A$3:$A$26,MATCH(U371,Engine!$A$3:$A$26,1)-1,0,2))</f>
        <v>570.73302379935785</v>
      </c>
    </row>
    <row r="372" spans="1:22" x14ac:dyDescent="0.25">
      <c r="A372">
        <f t="shared" si="77"/>
        <v>92.25</v>
      </c>
      <c r="B372">
        <f t="shared" si="88"/>
        <v>7316.5205663774959</v>
      </c>
      <c r="C372">
        <f t="shared" si="86"/>
        <v>111.89692043973082</v>
      </c>
      <c r="D372">
        <f t="shared" si="87"/>
        <v>0.10103683958004694</v>
      </c>
      <c r="E372">
        <f>MIN(VLOOKUP(C371+0.01,Gearing!$A$2:$G$7,2,TRUE)+1,5)</f>
        <v>4</v>
      </c>
      <c r="F372">
        <f>Misc!$B$4*Misc!$B$5/Misc!$B$2*VLOOKUP(E372,Gearing!$B$2:$G$7,6,FALSE)</f>
        <v>3877.5433905676741</v>
      </c>
      <c r="G372">
        <f t="shared" si="75"/>
        <v>4.5462751073589587</v>
      </c>
      <c r="H372">
        <f t="shared" si="76"/>
        <v>250.30628230075791</v>
      </c>
      <c r="I372">
        <f t="shared" si="78"/>
        <v>0.29700000000000004</v>
      </c>
      <c r="J372">
        <f t="shared" si="79"/>
        <v>1958.6016007607323</v>
      </c>
      <c r="K372">
        <f t="shared" si="80"/>
        <v>-30405615.557088681</v>
      </c>
      <c r="L372">
        <f t="shared" si="89"/>
        <v>7316.5205663774959</v>
      </c>
      <c r="M372">
        <f>2*$Y$1*VLOOKUP(E371,Gearing!$B$3:$D$7,3)+B370</f>
        <v>7320.3876615429908</v>
      </c>
      <c r="N372">
        <f>2*B371-B370+Misc!$B$6*$Y$1^2</f>
        <v>7316.6574969779313</v>
      </c>
      <c r="O372">
        <f t="shared" si="81"/>
        <v>0</v>
      </c>
      <c r="P372">
        <f t="shared" si="82"/>
        <v>0</v>
      </c>
      <c r="Q372">
        <f t="shared" si="83"/>
        <v>0</v>
      </c>
      <c r="R372">
        <f t="shared" si="84"/>
        <v>1</v>
      </c>
      <c r="S372">
        <f t="shared" si="85"/>
        <v>0</v>
      </c>
      <c r="T372">
        <f>C372/Misc!$B$2*60/2/PI()</f>
        <v>3561.7896009487399</v>
      </c>
      <c r="U372">
        <f>C372/Misc!$B$2*60/2/PI()*VLOOKUP(E372,Gearing!$B$2:$G$7,6,FALSE)</f>
        <v>7671.4957094659012</v>
      </c>
      <c r="V372">
        <f ca="1">FORECAST(U372,OFFSET(Engine!$E$3:$E$26,MATCH(U372,Engine!$A$3:$A$26,1)-1,0,2),OFFSET(Engine!$A$3:$A$26,MATCH(U372,Engine!$A$3:$A$26,1)-1,0,2))</f>
        <v>570.68954590855344</v>
      </c>
    </row>
    <row r="373" spans="1:22" x14ac:dyDescent="0.25">
      <c r="A373">
        <f t="shared" si="77"/>
        <v>92.5</v>
      </c>
      <c r="B373">
        <f t="shared" si="88"/>
        <v>7344.4979538886655</v>
      </c>
      <c r="C373">
        <f t="shared" si="86"/>
        <v>111.9220468364947</v>
      </c>
      <c r="D373">
        <f t="shared" si="87"/>
        <v>9.9974334530998021E-2</v>
      </c>
      <c r="E373">
        <f>MIN(VLOOKUP(C372+0.01,Gearing!$A$2:$G$7,2,TRUE)+1,5)</f>
        <v>4</v>
      </c>
      <c r="F373">
        <f>Misc!$B$4*Misc!$B$5/Misc!$B$2*VLOOKUP(E373,Gearing!$B$2:$G$7,6,FALSE)</f>
        <v>3877.5433905676741</v>
      </c>
      <c r="G373">
        <f t="shared" si="75"/>
        <v>4.5636594499924596</v>
      </c>
      <c r="H373">
        <f t="shared" si="76"/>
        <v>250.36248844956759</v>
      </c>
      <c r="I373">
        <f t="shared" si="78"/>
        <v>0.29700000000000004</v>
      </c>
      <c r="J373">
        <f t="shared" si="79"/>
        <v>1941.9867835717669</v>
      </c>
      <c r="K373">
        <f t="shared" si="80"/>
        <v>-30460246.79269702</v>
      </c>
      <c r="L373">
        <f t="shared" si="89"/>
        <v>7344.4979538886655</v>
      </c>
      <c r="M373">
        <f>2*$Y$1*VLOOKUP(E372,Gearing!$B$3:$D$7,3)+B371</f>
        <v>7348.3523523521217</v>
      </c>
      <c r="N373">
        <f>2*B372-B371+Misc!$B$6*$Y$1^2</f>
        <v>7344.6349515861921</v>
      </c>
      <c r="O373">
        <f t="shared" si="81"/>
        <v>0</v>
      </c>
      <c r="P373">
        <f t="shared" si="82"/>
        <v>0</v>
      </c>
      <c r="Q373">
        <f t="shared" si="83"/>
        <v>0</v>
      </c>
      <c r="R373">
        <f t="shared" si="84"/>
        <v>1</v>
      </c>
      <c r="S373">
        <f t="shared" si="85"/>
        <v>0</v>
      </c>
      <c r="T373">
        <f>C373/Misc!$B$2*60/2/PI()</f>
        <v>3562.5893989981519</v>
      </c>
      <c r="U373">
        <f>C373/Misc!$B$2*60/2/PI()*VLOOKUP(E373,Gearing!$B$2:$G$7,6,FALSE)</f>
        <v>7673.2183399387595</v>
      </c>
      <c r="V373">
        <f ca="1">FORECAST(U373,OFFSET(Engine!$E$3:$E$26,MATCH(U373,Engine!$A$3:$A$26,1)-1,0,2),OFFSET(Engine!$A$3:$A$26,MATCH(U373,Engine!$A$3:$A$26,1)-1,0,2))</f>
        <v>570.64652518035678</v>
      </c>
    </row>
    <row r="374" spans="1:22" x14ac:dyDescent="0.25">
      <c r="A374">
        <f t="shared" si="77"/>
        <v>92.75</v>
      </c>
      <c r="B374">
        <f t="shared" si="88"/>
        <v>7372.4815897957433</v>
      </c>
      <c r="C374">
        <f t="shared" si="86"/>
        <v>111.94690897446344</v>
      </c>
      <c r="D374">
        <f t="shared" si="87"/>
        <v>9.8922769218916073E-2</v>
      </c>
      <c r="E374">
        <f>MIN(VLOOKUP(C373+0.01,Gearing!$A$2:$G$7,2,TRUE)+1,5)</f>
        <v>4</v>
      </c>
      <c r="F374">
        <f>Misc!$B$4*Misc!$B$5/Misc!$B$2*VLOOKUP(E374,Gearing!$B$2:$G$7,6,FALSE)</f>
        <v>3877.5433905676741</v>
      </c>
      <c r="G374">
        <f t="shared" si="75"/>
        <v>4.5810476751991764</v>
      </c>
      <c r="H374">
        <f t="shared" si="76"/>
        <v>250.41810346828794</v>
      </c>
      <c r="I374">
        <f t="shared" si="78"/>
        <v>0.29700000000000004</v>
      </c>
      <c r="J374">
        <f t="shared" si="79"/>
        <v>1925.3682153901318</v>
      </c>
      <c r="K374">
        <f t="shared" si="80"/>
        <v>-30514424.617248565</v>
      </c>
      <c r="L374">
        <f t="shared" si="89"/>
        <v>7372.4815897957433</v>
      </c>
      <c r="M374">
        <f>2*$Y$1*VLOOKUP(E373,Gearing!$B$3:$D$7,3)+B372</f>
        <v>7376.3234250608175</v>
      </c>
      <c r="N374">
        <f>2*B373-B372+Misc!$B$6*$Y$1^2</f>
        <v>7372.6186538998354</v>
      </c>
      <c r="O374">
        <f t="shared" si="81"/>
        <v>0</v>
      </c>
      <c r="P374">
        <f t="shared" si="82"/>
        <v>0</v>
      </c>
      <c r="Q374">
        <f t="shared" si="83"/>
        <v>0</v>
      </c>
      <c r="R374">
        <f t="shared" si="84"/>
        <v>1</v>
      </c>
      <c r="S374">
        <f t="shared" si="85"/>
        <v>0</v>
      </c>
      <c r="T374">
        <f>C374/Misc!$B$2*60/2/PI()</f>
        <v>3563.3807854288639</v>
      </c>
      <c r="U374">
        <f>C374/Misc!$B$2*60/2/PI()*VLOOKUP(E374,Gearing!$B$2:$G$7,6,FALSE)</f>
        <v>7674.9228531997669</v>
      </c>
      <c r="V374">
        <f ca="1">FORECAST(U374,OFFSET(Engine!$E$3:$E$26,MATCH(U374,Engine!$A$3:$A$26,1)-1,0,2),OFFSET(Engine!$A$3:$A$26,MATCH(U374,Engine!$A$3:$A$26,1)-1,0,2))</f>
        <v>570.60395690882956</v>
      </c>
    </row>
    <row r="375" spans="1:22" x14ac:dyDescent="0.25">
      <c r="A375">
        <f t="shared" si="77"/>
        <v>93</v>
      </c>
      <c r="B375">
        <f t="shared" si="88"/>
        <v>7400.4714083758972</v>
      </c>
      <c r="C375">
        <f t="shared" si="86"/>
        <v>111.97150957510894</v>
      </c>
      <c r="D375">
        <f t="shared" si="87"/>
        <v>9.7882035945076495E-2</v>
      </c>
      <c r="E375">
        <f>MIN(VLOOKUP(C374+0.01,Gearing!$A$2:$G$7,2,TRUE)+1,5)</f>
        <v>4</v>
      </c>
      <c r="F375">
        <f>Misc!$B$4*Misc!$B$5/Misc!$B$2*VLOOKUP(E375,Gearing!$B$2:$G$7,6,FALSE)</f>
        <v>3877.5433905676741</v>
      </c>
      <c r="G375">
        <f t="shared" si="75"/>
        <v>4.5984397421408332</v>
      </c>
      <c r="H375">
        <f t="shared" si="76"/>
        <v>250.47313344467818</v>
      </c>
      <c r="I375">
        <f t="shared" si="78"/>
        <v>0.29700000000000004</v>
      </c>
      <c r="J375">
        <f t="shared" si="79"/>
        <v>1908.7459356613281</v>
      </c>
      <c r="K375">
        <f t="shared" si="80"/>
        <v>-30568148.597759776</v>
      </c>
      <c r="L375">
        <f t="shared" si="89"/>
        <v>7400.4714083758972</v>
      </c>
      <c r="M375">
        <f>2*$Y$1*VLOOKUP(E374,Gearing!$B$3:$D$7,3)+B373</f>
        <v>7404.3008125719871</v>
      </c>
      <c r="N375">
        <f>2*B374-B373+Misc!$B$6*$Y$1^2</f>
        <v>7400.6085382028214</v>
      </c>
      <c r="O375">
        <f t="shared" si="81"/>
        <v>0</v>
      </c>
      <c r="P375">
        <f t="shared" si="82"/>
        <v>0</v>
      </c>
      <c r="Q375">
        <f t="shared" si="83"/>
        <v>0</v>
      </c>
      <c r="R375">
        <f t="shared" si="84"/>
        <v>1</v>
      </c>
      <c r="S375">
        <f t="shared" si="85"/>
        <v>0</v>
      </c>
      <c r="T375">
        <f>C375/Misc!$B$2*60/2/PI()</f>
        <v>3564.1638468680153</v>
      </c>
      <c r="U375">
        <f>C375/Misc!$B$2*60/2/PI()*VLOOKUP(E375,Gearing!$B$2:$G$7,6,FALSE)</f>
        <v>7676.6094358292121</v>
      </c>
      <c r="V375">
        <f ca="1">FORECAST(U375,OFFSET(Engine!$E$3:$E$26,MATCH(U375,Engine!$A$3:$A$26,1)-1,0,2),OFFSET(Engine!$A$3:$A$26,MATCH(U375,Engine!$A$3:$A$26,1)-1,0,2))</f>
        <v>570.56183643434247</v>
      </c>
    </row>
    <row r="376" spans="1:22" x14ac:dyDescent="0.25">
      <c r="A376">
        <f t="shared" si="77"/>
        <v>93.25</v>
      </c>
      <c r="B376">
        <f t="shared" si="88"/>
        <v>7428.4673445832977</v>
      </c>
      <c r="C376">
        <f t="shared" si="86"/>
        <v>111.99585133309665</v>
      </c>
      <c r="D376">
        <f t="shared" si="87"/>
        <v>9.6852027956629172E-2</v>
      </c>
      <c r="E376">
        <f>MIN(VLOOKUP(C375+0.01,Gearing!$A$2:$G$7,2,TRUE)+1,5)</f>
        <v>4</v>
      </c>
      <c r="F376">
        <f>Misc!$B$4*Misc!$B$5/Misc!$B$2*VLOOKUP(E376,Gearing!$B$2:$G$7,6,FALSE)</f>
        <v>3877.5433905676741</v>
      </c>
      <c r="G376">
        <f t="shared" si="75"/>
        <v>4.6158356103998264</v>
      </c>
      <c r="H376">
        <f t="shared" si="76"/>
        <v>250.52758440653332</v>
      </c>
      <c r="I376">
        <f t="shared" si="78"/>
        <v>0.29700000000000004</v>
      </c>
      <c r="J376">
        <f t="shared" si="79"/>
        <v>1892.1199834247163</v>
      </c>
      <c r="K376">
        <f t="shared" si="80"/>
        <v>-30621418.306801379</v>
      </c>
      <c r="L376">
        <f t="shared" si="89"/>
        <v>7428.4673445832977</v>
      </c>
      <c r="M376">
        <f>2*$Y$1*VLOOKUP(E375,Gearing!$B$3:$D$7,3)+B374</f>
        <v>7432.2844484790648</v>
      </c>
      <c r="N376">
        <f>2*B375-B374+Misc!$B$6*$Y$1^2</f>
        <v>7428.6045394560515</v>
      </c>
      <c r="O376">
        <f t="shared" si="81"/>
        <v>0</v>
      </c>
      <c r="P376">
        <f t="shared" si="82"/>
        <v>0</v>
      </c>
      <c r="Q376">
        <f t="shared" si="83"/>
        <v>0</v>
      </c>
      <c r="R376">
        <f t="shared" si="84"/>
        <v>1</v>
      </c>
      <c r="S376">
        <f t="shared" si="85"/>
        <v>0</v>
      </c>
      <c r="T376">
        <f>C376/Misc!$B$2*60/2/PI()</f>
        <v>3564.9386690894744</v>
      </c>
      <c r="U376">
        <f>C376/Misc!$B$2*60/2/PI()*VLOOKUP(E376,Gearing!$B$2:$G$7,6,FALSE)</f>
        <v>7678.2782725695797</v>
      </c>
      <c r="V376">
        <f ca="1">FORECAST(U376,OFFSET(Engine!$E$3:$E$26,MATCH(U376,Engine!$A$3:$A$26,1)-1,0,2),OFFSET(Engine!$A$3:$A$26,MATCH(U376,Engine!$A$3:$A$26,1)-1,0,2))</f>
        <v>570.52015914316291</v>
      </c>
    </row>
    <row r="377" spans="1:22" x14ac:dyDescent="0.25">
      <c r="A377">
        <f t="shared" si="77"/>
        <v>93.5</v>
      </c>
      <c r="B377">
        <f t="shared" si="88"/>
        <v>7456.4693340424456</v>
      </c>
      <c r="C377">
        <f t="shared" si="86"/>
        <v>112.01993691653297</v>
      </c>
      <c r="D377">
        <f t="shared" si="87"/>
        <v>9.5832639533909969E-2</v>
      </c>
      <c r="E377">
        <f>MIN(VLOOKUP(C376+0.01,Gearing!$A$2:$G$7,2,TRUE)+1,5)</f>
        <v>4</v>
      </c>
      <c r="F377">
        <f>Misc!$B$4*Misc!$B$5/Misc!$B$2*VLOOKUP(E377,Gearing!$B$2:$G$7,6,FALSE)</f>
        <v>3877.5433905676741</v>
      </c>
      <c r="G377">
        <f t="shared" si="75"/>
        <v>4.6332352399750736</v>
      </c>
      <c r="H377">
        <f t="shared" si="76"/>
        <v>250.58146232223731</v>
      </c>
      <c r="I377">
        <f t="shared" si="78"/>
        <v>0.29700000000000004</v>
      </c>
      <c r="J377">
        <f t="shared" si="79"/>
        <v>1875.4903973175205</v>
      </c>
      <c r="K377">
        <f t="shared" si="80"/>
        <v>-30674233.322432153</v>
      </c>
      <c r="L377">
        <f t="shared" si="89"/>
        <v>7456.4693340424456</v>
      </c>
      <c r="M377">
        <f>2*$Y$1*VLOOKUP(E376,Gearing!$B$3:$D$7,3)+B375</f>
        <v>7460.2742670592188</v>
      </c>
      <c r="N377">
        <f>2*B376-B375+Misc!$B$6*$Y$1^2</f>
        <v>7456.6065932906986</v>
      </c>
      <c r="O377">
        <f t="shared" si="81"/>
        <v>0</v>
      </c>
      <c r="P377">
        <f t="shared" si="82"/>
        <v>0</v>
      </c>
      <c r="Q377">
        <f t="shared" si="83"/>
        <v>0</v>
      </c>
      <c r="R377">
        <f t="shared" si="84"/>
        <v>1</v>
      </c>
      <c r="S377">
        <f t="shared" si="85"/>
        <v>0</v>
      </c>
      <c r="T377">
        <f>C377/Misc!$B$2*60/2/PI()</f>
        <v>3565.7053370217022</v>
      </c>
      <c r="U377">
        <f>C377/Misc!$B$2*60/2/PI()*VLOOKUP(E377,Gearing!$B$2:$G$7,6,FALSE)</f>
        <v>7679.9295463424896</v>
      </c>
      <c r="V377">
        <f ca="1">FORECAST(U377,OFFSET(Engine!$E$3:$E$26,MATCH(U377,Engine!$A$3:$A$26,1)-1,0,2),OFFSET(Engine!$A$3:$A$26,MATCH(U377,Engine!$A$3:$A$26,1)-1,0,2))</f>
        <v>570.47892046703248</v>
      </c>
    </row>
    <row r="378" spans="1:22" x14ac:dyDescent="0.25">
      <c r="A378">
        <f t="shared" si="77"/>
        <v>93.75</v>
      </c>
      <c r="B378">
        <f t="shared" si="88"/>
        <v>7484.4773130415642</v>
      </c>
      <c r="C378">
        <f t="shared" si="86"/>
        <v>112.04376896719259</v>
      </c>
      <c r="D378">
        <f t="shared" si="87"/>
        <v>9.4823765743058175E-2</v>
      </c>
      <c r="E378">
        <f>MIN(VLOOKUP(C377+0.01,Gearing!$A$2:$G$7,2,TRUE)+1,5)</f>
        <v>4</v>
      </c>
      <c r="F378">
        <f>Misc!$B$4*Misc!$B$5/Misc!$B$2*VLOOKUP(E378,Gearing!$B$2:$G$7,6,FALSE)</f>
        <v>3877.5433905676741</v>
      </c>
      <c r="G378">
        <f t="shared" si="75"/>
        <v>4.6506385912779145</v>
      </c>
      <c r="H378">
        <f t="shared" si="76"/>
        <v>250.63477310127192</v>
      </c>
      <c r="I378">
        <f t="shared" si="78"/>
        <v>0.29700000000000004</v>
      </c>
      <c r="J378">
        <f t="shared" si="79"/>
        <v>1858.857215578787</v>
      </c>
      <c r="K378">
        <f t="shared" si="80"/>
        <v>-30726593.22813338</v>
      </c>
      <c r="L378">
        <f t="shared" si="89"/>
        <v>7484.4773130415642</v>
      </c>
      <c r="M378">
        <f>2*$Y$1*VLOOKUP(E377,Gearing!$B$3:$D$7,3)+B376</f>
        <v>7488.2702032666193</v>
      </c>
      <c r="N378">
        <f>2*B377-B376+Misc!$B$6*$Y$1^2</f>
        <v>7484.6146360015937</v>
      </c>
      <c r="O378">
        <f t="shared" si="81"/>
        <v>0</v>
      </c>
      <c r="P378">
        <f t="shared" si="82"/>
        <v>0</v>
      </c>
      <c r="Q378">
        <f t="shared" si="83"/>
        <v>0</v>
      </c>
      <c r="R378">
        <f t="shared" si="84"/>
        <v>1</v>
      </c>
      <c r="S378">
        <f t="shared" si="85"/>
        <v>0</v>
      </c>
      <c r="T378">
        <f>C378/Misc!$B$2*60/2/PI()</f>
        <v>3566.4639347550014</v>
      </c>
      <c r="U378">
        <f>C378/Misc!$B$2*60/2/PI()*VLOOKUP(E378,Gearing!$B$2:$G$7,6,FALSE)</f>
        <v>7681.5634382643102</v>
      </c>
      <c r="V378">
        <f ca="1">FORECAST(U378,OFFSET(Engine!$E$3:$E$26,MATCH(U378,Engine!$A$3:$A$26,1)-1,0,2),OFFSET(Engine!$A$3:$A$26,MATCH(U378,Engine!$A$3:$A$26,1)-1,0,2))</f>
        <v>570.43811588277663</v>
      </c>
    </row>
    <row r="379" spans="1:22" x14ac:dyDescent="0.25">
      <c r="A379">
        <f t="shared" si="77"/>
        <v>94</v>
      </c>
      <c r="B379">
        <f t="shared" si="88"/>
        <v>7512.4912185260418</v>
      </c>
      <c r="C379">
        <f t="shared" si="86"/>
        <v>112.06735010074954</v>
      </c>
      <c r="D379">
        <f t="shared" si="87"/>
        <v>9.3825302712502889E-2</v>
      </c>
      <c r="E379">
        <f>MIN(VLOOKUP(C378+0.01,Gearing!$A$2:$G$7,2,TRUE)+1,5)</f>
        <v>4</v>
      </c>
      <c r="F379">
        <f>Misc!$B$4*Misc!$B$5/Misc!$B$2*VLOOKUP(E379,Gearing!$B$2:$G$7,6,FALSE)</f>
        <v>3877.5433905676741</v>
      </c>
      <c r="G379">
        <f t="shared" si="75"/>
        <v>4.6680456251280287</v>
      </c>
      <c r="H379">
        <f t="shared" si="76"/>
        <v>250.68752259473322</v>
      </c>
      <c r="I379">
        <f t="shared" si="78"/>
        <v>0.29700000000000004</v>
      </c>
      <c r="J379">
        <f t="shared" si="79"/>
        <v>1842.2204760533104</v>
      </c>
      <c r="K379">
        <f t="shared" si="80"/>
        <v>-30778497.612743922</v>
      </c>
      <c r="L379">
        <f t="shared" si="89"/>
        <v>7512.4912185260418</v>
      </c>
      <c r="M379">
        <f>2*$Y$1*VLOOKUP(E378,Gearing!$B$3:$D$7,3)+B377</f>
        <v>7516.2721927257671</v>
      </c>
      <c r="N379">
        <f>2*B378-B377+Misc!$B$6*$Y$1^2</f>
        <v>7512.6286045406832</v>
      </c>
      <c r="O379">
        <f t="shared" si="81"/>
        <v>0</v>
      </c>
      <c r="P379">
        <f t="shared" si="82"/>
        <v>0</v>
      </c>
      <c r="Q379">
        <f t="shared" si="83"/>
        <v>0</v>
      </c>
      <c r="R379">
        <f t="shared" si="84"/>
        <v>1</v>
      </c>
      <c r="S379">
        <f t="shared" si="85"/>
        <v>0</v>
      </c>
      <c r="T379">
        <f>C379/Misc!$B$2*60/2/PI()</f>
        <v>3567.2145455488608</v>
      </c>
      <c r="U379">
        <f>C379/Misc!$B$2*60/2/PI()*VLOOKUP(E379,Gearing!$B$2:$G$7,6,FALSE)</f>
        <v>7683.1801276619763</v>
      </c>
      <c r="V379">
        <f ca="1">FORECAST(U379,OFFSET(Engine!$E$3:$E$26,MATCH(U379,Engine!$A$3:$A$26,1)-1,0,2),OFFSET(Engine!$A$3:$A$26,MATCH(U379,Engine!$A$3:$A$26,1)-1,0,2))</f>
        <v>570.39774091190998</v>
      </c>
    </row>
    <row r="380" spans="1:22" x14ac:dyDescent="0.25">
      <c r="A380">
        <f t="shared" si="77"/>
        <v>94.25</v>
      </c>
      <c r="B380">
        <f t="shared" si="88"/>
        <v>7540.510988091939</v>
      </c>
      <c r="C380">
        <f t="shared" si="86"/>
        <v>112.09068290701725</v>
      </c>
      <c r="D380">
        <f t="shared" si="87"/>
        <v>9.2837147429236211E-2</v>
      </c>
      <c r="E380">
        <f>MIN(VLOOKUP(C379+0.01,Gearing!$A$2:$G$7,2,TRUE)+1,5)</f>
        <v>4</v>
      </c>
      <c r="F380">
        <f>Misc!$B$4*Misc!$B$5/Misc!$B$2*VLOOKUP(E380,Gearing!$B$2:$G$7,6,FALSE)</f>
        <v>3877.5433905676741</v>
      </c>
      <c r="G380">
        <f t="shared" si="75"/>
        <v>4.6854563027494054</v>
      </c>
      <c r="H380">
        <f t="shared" si="76"/>
        <v>250.73971659586894</v>
      </c>
      <c r="I380">
        <f t="shared" si="78"/>
        <v>0.29700000000000004</v>
      </c>
      <c r="J380">
        <f t="shared" si="79"/>
        <v>1825.5802161955307</v>
      </c>
      <c r="K380">
        <f t="shared" si="80"/>
        <v>-30829946.07039614</v>
      </c>
      <c r="L380">
        <f t="shared" si="89"/>
        <v>7540.510988091939</v>
      </c>
      <c r="M380">
        <f>2*$Y$1*VLOOKUP(E379,Gearing!$B$3:$D$7,3)+B378</f>
        <v>7544.2801717248858</v>
      </c>
      <c r="N380">
        <f>2*B379-B378+Misc!$B$6*$Y$1^2</f>
        <v>7540.6484365105198</v>
      </c>
      <c r="O380">
        <f t="shared" si="81"/>
        <v>0</v>
      </c>
      <c r="P380">
        <f t="shared" si="82"/>
        <v>0</v>
      </c>
      <c r="Q380">
        <f t="shared" si="83"/>
        <v>0</v>
      </c>
      <c r="R380">
        <f t="shared" si="84"/>
        <v>1</v>
      </c>
      <c r="S380">
        <f t="shared" si="85"/>
        <v>0</v>
      </c>
      <c r="T380">
        <f>C380/Misc!$B$2*60/2/PI()</f>
        <v>3567.9572518396039</v>
      </c>
      <c r="U380">
        <f>C380/Misc!$B$2*60/2/PI()*VLOOKUP(E380,Gearing!$B$2:$G$7,6,FALSE)</f>
        <v>7684.7797920894627</v>
      </c>
      <c r="V380">
        <f ca="1">FORECAST(U380,OFFSET(Engine!$E$3:$E$26,MATCH(U380,Engine!$A$3:$A$26,1)-1,0,2),OFFSET(Engine!$A$3:$A$26,MATCH(U380,Engine!$A$3:$A$26,1)-1,0,2))</f>
        <v>570.35779112022499</v>
      </c>
    </row>
    <row r="381" spans="1:22" x14ac:dyDescent="0.25">
      <c r="A381">
        <f t="shared" si="77"/>
        <v>94.5</v>
      </c>
      <c r="B381">
        <f t="shared" si="88"/>
        <v>7568.5365599795505</v>
      </c>
      <c r="C381">
        <f t="shared" si="86"/>
        <v>112.11376995018327</v>
      </c>
      <c r="D381">
        <f t="shared" si="87"/>
        <v>9.1859197898884304E-2</v>
      </c>
      <c r="E381">
        <f>MIN(VLOOKUP(C380+0.01,Gearing!$A$2:$G$7,2,TRUE)+1,5)</f>
        <v>4</v>
      </c>
      <c r="F381">
        <f>Misc!$B$4*Misc!$B$5/Misc!$B$2*VLOOKUP(E381,Gearing!$B$2:$G$7,6,FALSE)</f>
        <v>3877.5433905676741</v>
      </c>
      <c r="G381">
        <f t="shared" si="75"/>
        <v>4.7028705857663429</v>
      </c>
      <c r="H381">
        <f t="shared" si="76"/>
        <v>250.79136084060323</v>
      </c>
      <c r="I381">
        <f t="shared" si="78"/>
        <v>0.29700000000000004</v>
      </c>
      <c r="J381">
        <f t="shared" si="79"/>
        <v>1808.9364730733878</v>
      </c>
      <c r="K381">
        <f t="shared" si="80"/>
        <v>-30880938.200452384</v>
      </c>
      <c r="L381">
        <f t="shared" si="89"/>
        <v>7568.5365599795505</v>
      </c>
      <c r="M381">
        <f>2*$Y$1*VLOOKUP(E380,Gearing!$B$3:$D$7,3)+B379</f>
        <v>7572.2940772093634</v>
      </c>
      <c r="N381">
        <f>2*B380-B379+Misc!$B$6*$Y$1^2</f>
        <v>7568.6740701578365</v>
      </c>
      <c r="O381">
        <f t="shared" si="81"/>
        <v>0</v>
      </c>
      <c r="P381">
        <f t="shared" si="82"/>
        <v>0</v>
      </c>
      <c r="Q381">
        <f t="shared" si="83"/>
        <v>0</v>
      </c>
      <c r="R381">
        <f t="shared" si="84"/>
        <v>1</v>
      </c>
      <c r="S381">
        <f t="shared" si="85"/>
        <v>0</v>
      </c>
      <c r="T381">
        <f>C381/Misc!$B$2*60/2/PI()</f>
        <v>3568.6921352478535</v>
      </c>
      <c r="U381">
        <f>C381/Misc!$B$2*60/2/PI()*VLOOKUP(E381,Gearing!$B$2:$G$7,6,FALSE)</f>
        <v>7686.3626073438627</v>
      </c>
      <c r="V381">
        <f ca="1">FORECAST(U381,OFFSET(Engine!$E$3:$E$26,MATCH(U381,Engine!$A$3:$A$26,1)-1,0,2),OFFSET(Engine!$A$3:$A$26,MATCH(U381,Engine!$A$3:$A$26,1)-1,0,2))</f>
        <v>570.31826211739008</v>
      </c>
    </row>
    <row r="382" spans="1:22" x14ac:dyDescent="0.25">
      <c r="A382">
        <f t="shared" si="77"/>
        <v>94.75</v>
      </c>
      <c r="B382">
        <f t="shared" si="88"/>
        <v>7596.5678730670306</v>
      </c>
      <c r="C382">
        <f t="shared" si="86"/>
        <v>112.13661376903292</v>
      </c>
      <c r="D382">
        <f t="shared" si="87"/>
        <v>9.089135289832484E-2</v>
      </c>
      <c r="E382">
        <f>MIN(VLOOKUP(C381+0.01,Gearing!$A$2:$G$7,2,TRUE)+1,5)</f>
        <v>4</v>
      </c>
      <c r="F382">
        <f>Misc!$B$4*Misc!$B$5/Misc!$B$2*VLOOKUP(E382,Gearing!$B$2:$G$7,6,FALSE)</f>
        <v>3877.5433905676741</v>
      </c>
      <c r="G382">
        <f t="shared" si="75"/>
        <v>4.7202884361994899</v>
      </c>
      <c r="H382">
        <f t="shared" si="76"/>
        <v>250.84246100803713</v>
      </c>
      <c r="I382">
        <f t="shared" si="78"/>
        <v>0.29700000000000004</v>
      </c>
      <c r="J382">
        <f t="shared" si="79"/>
        <v>1792.2892833721462</v>
      </c>
      <c r="K382">
        <f t="shared" si="80"/>
        <v>-30931473.607442323</v>
      </c>
      <c r="L382">
        <f t="shared" si="89"/>
        <v>7596.5678730670306</v>
      </c>
      <c r="M382">
        <f>2*$Y$1*VLOOKUP(E381,Gearing!$B$3:$D$7,3)+B380</f>
        <v>7600.3138467752606</v>
      </c>
      <c r="N382">
        <f>2*B381-B380+Misc!$B$6*$Y$1^2</f>
        <v>7596.7054443671623</v>
      </c>
      <c r="O382">
        <f t="shared" si="81"/>
        <v>0</v>
      </c>
      <c r="P382">
        <f t="shared" si="82"/>
        <v>0</v>
      </c>
      <c r="Q382">
        <f t="shared" si="83"/>
        <v>0</v>
      </c>
      <c r="R382">
        <f t="shared" si="84"/>
        <v>1</v>
      </c>
      <c r="S382">
        <f t="shared" si="85"/>
        <v>0</v>
      </c>
      <c r="T382">
        <f>C382/Misc!$B$2*60/2/PI()</f>
        <v>3569.4192765856565</v>
      </c>
      <c r="U382">
        <f>C382/Misc!$B$2*60/2/PI()*VLOOKUP(E382,Gearing!$B$2:$G$7,6,FALSE)</f>
        <v>7687.9287474807325</v>
      </c>
      <c r="V382">
        <f ca="1">FORECAST(U382,OFFSET(Engine!$E$3:$E$26,MATCH(U382,Engine!$A$3:$A$26,1)-1,0,2),OFFSET(Engine!$A$3:$A$26,MATCH(U382,Engine!$A$3:$A$26,1)-1,0,2))</f>
        <v>570.27914955656649</v>
      </c>
    </row>
    <row r="383" spans="1:22" x14ac:dyDescent="0.25">
      <c r="A383">
        <f t="shared" si="77"/>
        <v>95</v>
      </c>
      <c r="B383">
        <f t="shared" si="88"/>
        <v>7624.6048668640669</v>
      </c>
      <c r="C383">
        <f t="shared" si="86"/>
        <v>112.15921687717127</v>
      </c>
      <c r="D383">
        <f t="shared" si="87"/>
        <v>8.9933512208517641E-2</v>
      </c>
      <c r="E383">
        <f>MIN(VLOOKUP(C382+0.01,Gearing!$A$2:$G$7,2,TRUE)+1,5)</f>
        <v>4</v>
      </c>
      <c r="F383">
        <f>Misc!$B$4*Misc!$B$5/Misc!$B$2*VLOOKUP(E383,Gearing!$B$2:$G$7,6,FALSE)</f>
        <v>3877.5433905676741</v>
      </c>
      <c r="G383">
        <f t="shared" si="75"/>
        <v>4.737709816461904</v>
      </c>
      <c r="H383">
        <f t="shared" si="76"/>
        <v>250.89302272094505</v>
      </c>
      <c r="I383">
        <f t="shared" si="78"/>
        <v>0.29700000000000004</v>
      </c>
      <c r="J383">
        <f t="shared" si="79"/>
        <v>1775.6386833981833</v>
      </c>
      <c r="K383">
        <f t="shared" si="80"/>
        <v>-30981551.901000753</v>
      </c>
      <c r="L383">
        <f t="shared" si="89"/>
        <v>7624.6048668640669</v>
      </c>
      <c r="M383">
        <f>2*$Y$1*VLOOKUP(E382,Gearing!$B$3:$D$7,3)+B381</f>
        <v>7628.339418662872</v>
      </c>
      <c r="N383">
        <f>2*B382-B381+Misc!$B$6*$Y$1^2</f>
        <v>7624.7424986545111</v>
      </c>
      <c r="O383">
        <f t="shared" si="81"/>
        <v>0</v>
      </c>
      <c r="P383">
        <f t="shared" si="82"/>
        <v>0</v>
      </c>
      <c r="Q383">
        <f t="shared" si="83"/>
        <v>0</v>
      </c>
      <c r="R383">
        <f t="shared" si="84"/>
        <v>1</v>
      </c>
      <c r="S383">
        <f t="shared" si="85"/>
        <v>0</v>
      </c>
      <c r="T383">
        <f>C383/Misc!$B$2*60/2/PI()</f>
        <v>3570.1387558635488</v>
      </c>
      <c r="U383">
        <f>C383/Misc!$B$2*60/2/PI()*VLOOKUP(E383,Gearing!$B$2:$G$7,6,FALSE)</f>
        <v>7689.4783848293091</v>
      </c>
      <c r="V383">
        <f ca="1">FORECAST(U383,OFFSET(Engine!$E$3:$E$26,MATCH(U383,Engine!$A$3:$A$26,1)-1,0,2),OFFSET(Engine!$A$3:$A$26,MATCH(U383,Engine!$A$3:$A$26,1)-1,0,2))</f>
        <v>570.24044913402838</v>
      </c>
    </row>
    <row r="384" spans="1:22" x14ac:dyDescent="0.25">
      <c r="A384">
        <f t="shared" si="77"/>
        <v>95.25</v>
      </c>
      <c r="B384">
        <f t="shared" si="88"/>
        <v>7652.6474815056163</v>
      </c>
      <c r="C384">
        <f t="shared" si="86"/>
        <v>112.18158176326506</v>
      </c>
      <c r="D384">
        <f t="shared" si="87"/>
        <v>8.8985576541745104E-2</v>
      </c>
      <c r="E384">
        <f>MIN(VLOOKUP(C383+0.01,Gearing!$A$2:$G$7,2,TRUE)+1,5)</f>
        <v>4</v>
      </c>
      <c r="F384">
        <f>Misc!$B$4*Misc!$B$5/Misc!$B$2*VLOOKUP(E384,Gearing!$B$2:$G$7,6,FALSE)</f>
        <v>3877.5433905676741</v>
      </c>
      <c r="G384">
        <f t="shared" si="75"/>
        <v>4.7551346893551756</v>
      </c>
      <c r="H384">
        <f t="shared" si="76"/>
        <v>250.9430515463159</v>
      </c>
      <c r="I384">
        <f t="shared" si="78"/>
        <v>0.29700000000000004</v>
      </c>
      <c r="J384">
        <f t="shared" si="79"/>
        <v>1758.9847090827434</v>
      </c>
      <c r="K384">
        <f t="shared" si="80"/>
        <v>-31031172.695806272</v>
      </c>
      <c r="L384">
        <f t="shared" si="89"/>
        <v>7652.6474815056163</v>
      </c>
      <c r="M384">
        <f>2*$Y$1*VLOOKUP(E383,Gearing!$B$3:$D$7,3)+B382</f>
        <v>7656.3707317503522</v>
      </c>
      <c r="N384">
        <f>2*B383-B382+Misc!$B$6*$Y$1^2</f>
        <v>7652.7851731611036</v>
      </c>
      <c r="O384">
        <f t="shared" si="81"/>
        <v>0</v>
      </c>
      <c r="P384">
        <f t="shared" si="82"/>
        <v>0</v>
      </c>
      <c r="Q384">
        <f t="shared" si="83"/>
        <v>0</v>
      </c>
      <c r="R384">
        <f t="shared" si="84"/>
        <v>1</v>
      </c>
      <c r="S384">
        <f t="shared" si="85"/>
        <v>0</v>
      </c>
      <c r="T384">
        <f>C384/Misc!$B$2*60/2/PI()</f>
        <v>3570.8506522982516</v>
      </c>
      <c r="U384">
        <f>C384/Misc!$B$2*60/2/PI()*VLOOKUP(E384,Gearing!$B$2:$G$7,6,FALSE)</f>
        <v>7691.0116900090843</v>
      </c>
      <c r="V384">
        <f ca="1">FORECAST(U384,OFFSET(Engine!$E$3:$E$26,MATCH(U384,Engine!$A$3:$A$26,1)-1,0,2),OFFSET(Engine!$A$3:$A$26,MATCH(U384,Engine!$A$3:$A$26,1)-1,0,2))</f>
        <v>570.20215658874884</v>
      </c>
    </row>
    <row r="385" spans="1:22" x14ac:dyDescent="0.25">
      <c r="A385">
        <f t="shared" si="77"/>
        <v>95.5</v>
      </c>
      <c r="B385">
        <f t="shared" si="88"/>
        <v>7680.6956577456995</v>
      </c>
      <c r="C385">
        <f t="shared" si="86"/>
        <v>112.2037108912682</v>
      </c>
      <c r="D385">
        <f t="shared" si="87"/>
        <v>8.804744748340454E-2</v>
      </c>
      <c r="E385">
        <f>MIN(VLOOKUP(C384+0.01,Gearing!$A$2:$G$7,2,TRUE)+1,5)</f>
        <v>4</v>
      </c>
      <c r="F385">
        <f>Misc!$B$4*Misc!$B$5/Misc!$B$2*VLOOKUP(E385,Gearing!$B$2:$G$7,6,FALSE)</f>
        <v>3877.5433905676741</v>
      </c>
      <c r="G385">
        <f t="shared" si="75"/>
        <v>4.7725630180655596</v>
      </c>
      <c r="H385">
        <f t="shared" si="76"/>
        <v>250.99255299585764</v>
      </c>
      <c r="I385">
        <f t="shared" si="78"/>
        <v>0.29700000000000004</v>
      </c>
      <c r="J385">
        <f t="shared" si="79"/>
        <v>1742.3273959856633</v>
      </c>
      <c r="K385">
        <f t="shared" si="80"/>
        <v>-31080335.611520551</v>
      </c>
      <c r="L385">
        <f t="shared" si="89"/>
        <v>7680.6956577456995</v>
      </c>
      <c r="M385">
        <f>2*$Y$1*VLOOKUP(E384,Gearing!$B$3:$D$7,3)+B383</f>
        <v>7684.4077255473885</v>
      </c>
      <c r="N385">
        <f>2*B384-B383+Misc!$B$6*$Y$1^2</f>
        <v>7680.8334086471659</v>
      </c>
      <c r="O385">
        <f t="shared" si="81"/>
        <v>0</v>
      </c>
      <c r="P385">
        <f t="shared" si="82"/>
        <v>0</v>
      </c>
      <c r="Q385">
        <f t="shared" si="83"/>
        <v>0</v>
      </c>
      <c r="R385">
        <f t="shared" si="84"/>
        <v>1</v>
      </c>
      <c r="S385">
        <f t="shared" si="85"/>
        <v>0</v>
      </c>
      <c r="T385">
        <f>C385/Misc!$B$2*60/2/PI()</f>
        <v>3571.555044319854</v>
      </c>
      <c r="U385">
        <f>C385/Misc!$B$2*60/2/PI()*VLOOKUP(E385,Gearing!$B$2:$G$7,6,FALSE)</f>
        <v>7692.5288319452802</v>
      </c>
      <c r="V385">
        <f ca="1">FORECAST(U385,OFFSET(Engine!$E$3:$E$26,MATCH(U385,Engine!$A$3:$A$26,1)-1,0,2),OFFSET(Engine!$A$3:$A$26,MATCH(U385,Engine!$A$3:$A$26,1)-1,0,2))</f>
        <v>570.1642677020136</v>
      </c>
    </row>
    <row r="386" spans="1:22" x14ac:dyDescent="0.25">
      <c r="A386">
        <f t="shared" si="77"/>
        <v>95.75</v>
      </c>
      <c r="B386">
        <f t="shared" si="88"/>
        <v>7708.7493369512504</v>
      </c>
      <c r="C386">
        <f t="shared" si="86"/>
        <v>112.22560670063649</v>
      </c>
      <c r="D386">
        <f t="shared" si="87"/>
        <v>8.7119027462904342E-2</v>
      </c>
      <c r="E386">
        <f>MIN(VLOOKUP(C385+0.01,Gearing!$A$2:$G$7,2,TRUE)+1,5)</f>
        <v>4</v>
      </c>
      <c r="F386">
        <f>Misc!$B$4*Misc!$B$5/Misc!$B$2*VLOOKUP(E386,Gearing!$B$2:$G$7,6,FALSE)</f>
        <v>3877.5433905676741</v>
      </c>
      <c r="G386">
        <f t="shared" si="75"/>
        <v>4.7899947661601558</v>
      </c>
      <c r="H386">
        <f t="shared" si="76"/>
        <v>251.04153252647748</v>
      </c>
      <c r="I386">
        <f t="shared" si="78"/>
        <v>0.29700000000000004</v>
      </c>
      <c r="J386">
        <f t="shared" si="79"/>
        <v>1725.6667792990538</v>
      </c>
      <c r="K386">
        <f t="shared" si="80"/>
        <v>-31129040.272728257</v>
      </c>
      <c r="L386">
        <f t="shared" si="89"/>
        <v>7708.7493369512504</v>
      </c>
      <c r="M386">
        <f>2*$Y$1*VLOOKUP(E385,Gearing!$B$3:$D$7,3)+B384</f>
        <v>7712.4503401889378</v>
      </c>
      <c r="N386">
        <f>2*B385-B384+Misc!$B$6*$Y$1^2</f>
        <v>7708.887146485783</v>
      </c>
      <c r="O386">
        <f t="shared" si="81"/>
        <v>0</v>
      </c>
      <c r="P386">
        <f t="shared" si="82"/>
        <v>0</v>
      </c>
      <c r="Q386">
        <f t="shared" si="83"/>
        <v>0</v>
      </c>
      <c r="R386">
        <f t="shared" si="84"/>
        <v>1</v>
      </c>
      <c r="S386">
        <f t="shared" si="85"/>
        <v>0</v>
      </c>
      <c r="T386">
        <f>C386/Misc!$B$2*60/2/PI()</f>
        <v>3572.2520095786463</v>
      </c>
      <c r="U386">
        <f>C386/Misc!$B$2*60/2/PI()*VLOOKUP(E386,Gearing!$B$2:$G$7,6,FALSE)</f>
        <v>7694.0299778835606</v>
      </c>
      <c r="V386">
        <f ca="1">FORECAST(U386,OFFSET(Engine!$E$3:$E$26,MATCH(U386,Engine!$A$3:$A$26,1)-1,0,2),OFFSET(Engine!$A$3:$A$26,MATCH(U386,Engine!$A$3:$A$26,1)-1,0,2))</f>
        <v>570.12677829705297</v>
      </c>
    </row>
    <row r="387" spans="1:22" x14ac:dyDescent="0.25">
      <c r="A387">
        <f t="shared" si="77"/>
        <v>96</v>
      </c>
      <c r="B387">
        <f t="shared" si="88"/>
        <v>7736.8084610960177</v>
      </c>
      <c r="C387">
        <f t="shared" si="86"/>
        <v>112.24727160654948</v>
      </c>
      <c r="D387">
        <f t="shared" si="87"/>
        <v>8.6200219840975478E-2</v>
      </c>
      <c r="E387">
        <f>MIN(VLOOKUP(C386+0.01,Gearing!$A$2:$G$7,2,TRUE)+1,5)</f>
        <v>4</v>
      </c>
      <c r="F387">
        <f>Misc!$B$4*Misc!$B$5/Misc!$B$2*VLOOKUP(E387,Gearing!$B$2:$G$7,6,FALSE)</f>
        <v>3877.5433905676741</v>
      </c>
      <c r="G387">
        <f t="shared" ref="G387:G450" si="90">CONVERT(B387,$B$1,$G$1)</f>
        <v>4.8074298975831251</v>
      </c>
      <c r="H387">
        <f t="shared" ref="H387:H450" si="91">CONVERT(C387,$C$1,$H$1)</f>
        <v>251.08999554077818</v>
      </c>
      <c r="I387">
        <f t="shared" si="78"/>
        <v>0.29700000000000004</v>
      </c>
      <c r="J387">
        <f t="shared" si="79"/>
        <v>1709.0028938509568</v>
      </c>
      <c r="K387">
        <f t="shared" si="80"/>
        <v>-31177286.308877632</v>
      </c>
      <c r="L387">
        <f t="shared" si="89"/>
        <v>7736.8084610960177</v>
      </c>
      <c r="M387">
        <f>2*$Y$1*VLOOKUP(E386,Gearing!$B$3:$D$7,3)+B385</f>
        <v>7740.498516429021</v>
      </c>
      <c r="N387">
        <f>2*B386-B385+Misc!$B$6*$Y$1^2</f>
        <v>7736.9463286568016</v>
      </c>
      <c r="O387">
        <f t="shared" si="81"/>
        <v>0</v>
      </c>
      <c r="P387">
        <f t="shared" si="82"/>
        <v>0</v>
      </c>
      <c r="Q387">
        <f t="shared" si="83"/>
        <v>0</v>
      </c>
      <c r="R387">
        <f t="shared" si="84"/>
        <v>1</v>
      </c>
      <c r="S387">
        <f t="shared" si="85"/>
        <v>0</v>
      </c>
      <c r="T387">
        <f>C387/Misc!$B$2*60/2/PI()</f>
        <v>3572.9416249521805</v>
      </c>
      <c r="U387">
        <f>C387/Misc!$B$2*60/2/PI()*VLOOKUP(E387,Gearing!$B$2:$G$7,6,FALSE)</f>
        <v>7695.5152934052412</v>
      </c>
      <c r="V387">
        <f ca="1">FORECAST(U387,OFFSET(Engine!$E$3:$E$26,MATCH(U387,Engine!$A$3:$A$26,1)-1,0,2),OFFSET(Engine!$A$3:$A$26,MATCH(U387,Engine!$A$3:$A$26,1)-1,0,2))</f>
        <v>570.08968423866304</v>
      </c>
    </row>
    <row r="388" spans="1:22" x14ac:dyDescent="0.25">
      <c r="A388">
        <f t="shared" ref="A388:A451" si="92">A387+$Y$1</f>
        <v>96.25</v>
      </c>
      <c r="B388">
        <f t="shared" si="88"/>
        <v>7764.8729727545251</v>
      </c>
      <c r="C388">
        <f t="shared" si="86"/>
        <v>112.26870800013603</v>
      </c>
      <c r="D388">
        <f t="shared" si="87"/>
        <v>8.5290928851463832E-2</v>
      </c>
      <c r="E388">
        <f>MIN(VLOOKUP(C387+0.01,Gearing!$A$2:$G$7,2,TRUE)+1,5)</f>
        <v>4</v>
      </c>
      <c r="F388">
        <f>Misc!$B$4*Misc!$B$5/Misc!$B$2*VLOOKUP(E388,Gearing!$B$2:$G$7,6,FALSE)</f>
        <v>3877.5433905676741</v>
      </c>
      <c r="G388">
        <f t="shared" si="90"/>
        <v>4.8248683766519305</v>
      </c>
      <c r="H388">
        <f t="shared" si="91"/>
        <v>251.13794738756272</v>
      </c>
      <c r="I388">
        <f t="shared" ref="I388:I451" si="93">$Y$3</f>
        <v>0.29700000000000004</v>
      </c>
      <c r="J388">
        <f t="shared" ref="J388:J451" si="94">(4*$Y$2-2*$Y$3*B387)</f>
        <v>1692.3357741089649</v>
      </c>
      <c r="K388">
        <f t="shared" ref="K388:K451" si="95">4*$Y$2*(B387-2*B388)+$Y$3*B387*B387-4*F388*$Y$1*$Y$1</f>
        <v>-31225073.354221769</v>
      </c>
      <c r="L388">
        <f t="shared" si="89"/>
        <v>7764.8729727545251</v>
      </c>
      <c r="M388">
        <f>2*$Y$1*VLOOKUP(E387,Gearing!$B$3:$D$7,3)+B386</f>
        <v>7768.5521956345719</v>
      </c>
      <c r="N388">
        <f>2*B387-B386+Misc!$B$6*$Y$1^2</f>
        <v>7765.0108977407854</v>
      </c>
      <c r="O388">
        <f t="shared" ref="O388:O451" si="96">IF(AND(E388=1,G388&lt;=5),1,0)</f>
        <v>0</v>
      </c>
      <c r="P388">
        <f t="shared" ref="P388:P451" si="97">IF(AND(E388=2,G388&lt;=5),1,0)</f>
        <v>0</v>
      </c>
      <c r="Q388">
        <f t="shared" ref="Q388:Q451" si="98">IF(AND(E388=3,G388&lt;=5),1,0)</f>
        <v>0</v>
      </c>
      <c r="R388">
        <f t="shared" ref="R388:R451" si="99">IF(AND(E388=4,G388&lt;=5),1,0)</f>
        <v>1</v>
      </c>
      <c r="S388">
        <f t="shared" ref="S388:S451" si="100">IF(AND(E388=5,G388&lt;=5),1,0)</f>
        <v>0</v>
      </c>
      <c r="T388">
        <f>C388/Misc!$B$2*60/2/PI()</f>
        <v>3573.6239665524536</v>
      </c>
      <c r="U388">
        <f>C388/Misc!$B$2*60/2/PI()*VLOOKUP(E388,Gearing!$B$2:$G$7,6,FALSE)</f>
        <v>7696.9849424427612</v>
      </c>
      <c r="V388">
        <f ca="1">FORECAST(U388,OFFSET(Engine!$E$3:$E$26,MATCH(U388,Engine!$A$3:$A$26,1)-1,0,2),OFFSET(Engine!$A$3:$A$26,MATCH(U388,Engine!$A$3:$A$26,1)-1,0,2))</f>
        <v>570.05298143281811</v>
      </c>
    </row>
    <row r="389" spans="1:22" x14ac:dyDescent="0.25">
      <c r="A389">
        <f t="shared" si="92"/>
        <v>96.5</v>
      </c>
      <c r="B389">
        <f t="shared" si="88"/>
        <v>7792.9428150960857</v>
      </c>
      <c r="C389">
        <f t="shared" ref="C389:C452" si="101">(B390-B388)/2/$Y$1</f>
        <v>112.28991824869263</v>
      </c>
      <c r="D389">
        <f t="shared" ref="D389:D452" si="102">(B390-2*B389+B388)/$Y$1^2</f>
        <v>8.4391059601330198E-2</v>
      </c>
      <c r="E389">
        <f>MIN(VLOOKUP(C388+0.01,Gearing!$A$2:$G$7,2,TRUE)+1,5)</f>
        <v>4</v>
      </c>
      <c r="F389">
        <f>Misc!$B$4*Misc!$B$5/Misc!$B$2*VLOOKUP(E389,Gearing!$B$2:$G$7,6,FALSE)</f>
        <v>3877.5433905676741</v>
      </c>
      <c r="G389">
        <f t="shared" si="90"/>
        <v>4.8423101680536202</v>
      </c>
      <c r="H389">
        <f t="shared" si="91"/>
        <v>251.18539336232246</v>
      </c>
      <c r="I389">
        <f t="shared" si="93"/>
        <v>0.29700000000000004</v>
      </c>
      <c r="J389">
        <f t="shared" si="94"/>
        <v>1675.6654541838116</v>
      </c>
      <c r="K389">
        <f t="shared" si="95"/>
        <v>-31272401.047760494</v>
      </c>
      <c r="L389">
        <f t="shared" si="89"/>
        <v>7792.9428150960857</v>
      </c>
      <c r="M389">
        <f>2*$Y$1*VLOOKUP(E388,Gearing!$B$3:$D$7,3)+B387</f>
        <v>7796.6113197793393</v>
      </c>
      <c r="N389">
        <f>2*B388-B387+Misc!$B$6*$Y$1^2</f>
        <v>7793.0807969130328</v>
      </c>
      <c r="O389">
        <f t="shared" si="96"/>
        <v>0</v>
      </c>
      <c r="P389">
        <f t="shared" si="97"/>
        <v>0</v>
      </c>
      <c r="Q389">
        <f t="shared" si="98"/>
        <v>0</v>
      </c>
      <c r="R389">
        <f t="shared" si="99"/>
        <v>1</v>
      </c>
      <c r="S389">
        <f t="shared" si="100"/>
        <v>0</v>
      </c>
      <c r="T389">
        <f>C389/Misc!$B$2*60/2/PI()</f>
        <v>3574.2991097328513</v>
      </c>
      <c r="U389">
        <f>C389/Misc!$B$2*60/2/PI()*VLOOKUP(E389,Gearing!$B$2:$G$7,6,FALSE)</f>
        <v>7698.4390872946406</v>
      </c>
      <c r="V389">
        <f ca="1">FORECAST(U389,OFFSET(Engine!$E$3:$E$26,MATCH(U389,Engine!$A$3:$A$26,1)-1,0,2),OFFSET(Engine!$A$3:$A$26,MATCH(U389,Engine!$A$3:$A$26,1)-1,0,2))</f>
        <v>570.01666582629832</v>
      </c>
    </row>
    <row r="390" spans="1:22" x14ac:dyDescent="0.25">
      <c r="A390">
        <f t="shared" si="92"/>
        <v>96.75</v>
      </c>
      <c r="B390">
        <f t="shared" ref="B390:B453" si="103">MIN(L390:N390)</f>
        <v>7821.0179318788714</v>
      </c>
      <c r="C390">
        <f t="shared" si="101"/>
        <v>112.31090469590526</v>
      </c>
      <c r="D390">
        <f t="shared" si="102"/>
        <v>8.3500518099754117E-2</v>
      </c>
      <c r="E390">
        <f>MIN(VLOOKUP(C389+0.01,Gearing!$A$2:$G$7,2,TRUE)+1,5)</f>
        <v>4</v>
      </c>
      <c r="F390">
        <f>Misc!$B$4*Misc!$B$5/Misc!$B$2*VLOOKUP(E390,Gearing!$B$2:$G$7,6,FALSE)</f>
        <v>3877.5433905676741</v>
      </c>
      <c r="G390">
        <f t="shared" si="90"/>
        <v>4.859755236841143</v>
      </c>
      <c r="H390">
        <f t="shared" si="91"/>
        <v>251.23233870773367</v>
      </c>
      <c r="I390">
        <f t="shared" si="93"/>
        <v>0.29700000000000004</v>
      </c>
      <c r="J390">
        <f t="shared" si="94"/>
        <v>1658.9919678329243</v>
      </c>
      <c r="K390">
        <f t="shared" si="95"/>
        <v>-31319269.0331829</v>
      </c>
      <c r="L390">
        <f t="shared" ref="L390:L453" si="104">(-J389+SQRT(J389^2-4*I389*K389))/2/I389</f>
        <v>7821.0179318788714</v>
      </c>
      <c r="M390">
        <f>2*$Y$1*VLOOKUP(E389,Gearing!$B$3:$D$7,3)+B388</f>
        <v>7824.6758314378467</v>
      </c>
      <c r="N390">
        <f>2*B389-B388+Misc!$B$6*$Y$1^2</f>
        <v>7821.1559699376467</v>
      </c>
      <c r="O390">
        <f t="shared" si="96"/>
        <v>0</v>
      </c>
      <c r="P390">
        <f t="shared" si="97"/>
        <v>0</v>
      </c>
      <c r="Q390">
        <f t="shared" si="98"/>
        <v>0</v>
      </c>
      <c r="R390">
        <f t="shared" si="99"/>
        <v>1</v>
      </c>
      <c r="S390">
        <f t="shared" si="100"/>
        <v>0</v>
      </c>
      <c r="T390">
        <f>C390/Misc!$B$2*60/2/PI()</f>
        <v>3574.9671290952169</v>
      </c>
      <c r="U390">
        <f>C390/Misc!$B$2*60/2/PI()*VLOOKUP(E390,Gearing!$B$2:$G$7,6,FALSE)</f>
        <v>7699.8778886407008</v>
      </c>
      <c r="V390">
        <f ca="1">FORECAST(U390,OFFSET(Engine!$E$3:$E$26,MATCH(U390,Engine!$A$3:$A$26,1)-1,0,2),OFFSET(Engine!$A$3:$A$26,MATCH(U390,Engine!$A$3:$A$26,1)-1,0,2))</f>
        <v>569.98073340630856</v>
      </c>
    </row>
    <row r="391" spans="1:22" x14ac:dyDescent="0.25">
      <c r="A391">
        <f t="shared" si="92"/>
        <v>97</v>
      </c>
      <c r="B391">
        <f t="shared" si="103"/>
        <v>7849.0982674440384</v>
      </c>
      <c r="C391">
        <f t="shared" si="101"/>
        <v>112.33166966205863</v>
      </c>
      <c r="D391">
        <f t="shared" si="102"/>
        <v>8.2619211127166636E-2</v>
      </c>
      <c r="E391">
        <f>MIN(VLOOKUP(C390+0.01,Gearing!$A$2:$G$7,2,TRUE)+1,5)</f>
        <v>4</v>
      </c>
      <c r="F391">
        <f>Misc!$B$4*Misc!$B$5/Misc!$B$2*VLOOKUP(E391,Gearing!$B$2:$G$7,6,FALSE)</f>
        <v>3877.5433905676741</v>
      </c>
      <c r="G391">
        <f t="shared" si="90"/>
        <v>4.8772035484296952</v>
      </c>
      <c r="H391">
        <f t="shared" si="91"/>
        <v>251.27878861412543</v>
      </c>
      <c r="I391">
        <f t="shared" si="93"/>
        <v>0.29700000000000004</v>
      </c>
      <c r="J391">
        <f t="shared" si="94"/>
        <v>1642.3153484639497</v>
      </c>
      <c r="K391">
        <f t="shared" si="95"/>
        <v>-31365676.958810583</v>
      </c>
      <c r="L391">
        <f t="shared" si="104"/>
        <v>7849.0982674440384</v>
      </c>
      <c r="M391">
        <f>2*$Y$1*VLOOKUP(E390,Gearing!$B$3:$D$7,3)+B389</f>
        <v>7852.7456737794073</v>
      </c>
      <c r="N391">
        <f>2*B390-B389+Misc!$B$6*$Y$1^2</f>
        <v>7849.2363611616574</v>
      </c>
      <c r="O391">
        <f t="shared" si="96"/>
        <v>0</v>
      </c>
      <c r="P391">
        <f t="shared" si="97"/>
        <v>0</v>
      </c>
      <c r="Q391">
        <f t="shared" si="98"/>
        <v>0</v>
      </c>
      <c r="R391">
        <f t="shared" si="99"/>
        <v>1</v>
      </c>
      <c r="S391">
        <f t="shared" si="100"/>
        <v>0</v>
      </c>
      <c r="T391">
        <f>C391/Misc!$B$2*60/2/PI()</f>
        <v>3575.6280984965056</v>
      </c>
      <c r="U391">
        <f>C391/Misc!$B$2*60/2/PI()*VLOOKUP(E391,Gearing!$B$2:$G$7,6,FALSE)</f>
        <v>7701.3015055564001</v>
      </c>
      <c r="V391">
        <f ca="1">FORECAST(U391,OFFSET(Engine!$E$3:$E$26,MATCH(U391,Engine!$A$3:$A$26,1)-1,0,2),OFFSET(Engine!$A$3:$A$26,MATCH(U391,Engine!$A$3:$A$26,1)-1,0,2))</f>
        <v>569.94518020012094</v>
      </c>
    </row>
    <row r="392" spans="1:22" x14ac:dyDescent="0.25">
      <c r="A392">
        <f t="shared" si="92"/>
        <v>97.25</v>
      </c>
      <c r="B392">
        <f t="shared" si="103"/>
        <v>7877.1837667099007</v>
      </c>
      <c r="C392">
        <f t="shared" si="101"/>
        <v>112.35221544424894</v>
      </c>
      <c r="D392">
        <f t="shared" si="102"/>
        <v>8.1747046395321377E-2</v>
      </c>
      <c r="E392">
        <f>MIN(VLOOKUP(C391+0.01,Gearing!$A$2:$G$7,2,TRUE)+1,5)</f>
        <v>4</v>
      </c>
      <c r="F392">
        <f>Misc!$B$4*Misc!$B$5/Misc!$B$2*VLOOKUP(E392,Gearing!$B$2:$G$7,6,FALSE)</f>
        <v>3877.5433905676741</v>
      </c>
      <c r="G392">
        <f t="shared" si="90"/>
        <v>4.8946550685931038</v>
      </c>
      <c r="H392">
        <f t="shared" si="91"/>
        <v>251.32474821995558</v>
      </c>
      <c r="I392">
        <f t="shared" si="93"/>
        <v>0.29700000000000004</v>
      </c>
      <c r="J392">
        <f t="shared" si="94"/>
        <v>1625.6356291382408</v>
      </c>
      <c r="K392">
        <f t="shared" si="95"/>
        <v>-31411624.477541316</v>
      </c>
      <c r="L392">
        <f t="shared" si="104"/>
        <v>7877.1837667099007</v>
      </c>
      <c r="M392">
        <f>2*$Y$1*VLOOKUP(E391,Gearing!$B$3:$D$7,3)+B390</f>
        <v>7880.820790562193</v>
      </c>
      <c r="N392">
        <f>2*B391-B390+Misc!$B$6*$Y$1^2</f>
        <v>7877.3219155092056</v>
      </c>
      <c r="O392">
        <f t="shared" si="96"/>
        <v>0</v>
      </c>
      <c r="P392">
        <f t="shared" si="97"/>
        <v>0</v>
      </c>
      <c r="Q392">
        <f t="shared" si="98"/>
        <v>0</v>
      </c>
      <c r="R392">
        <f t="shared" si="99"/>
        <v>1</v>
      </c>
      <c r="S392">
        <f t="shared" si="100"/>
        <v>0</v>
      </c>
      <c r="T392">
        <f>C392/Misc!$B$2*60/2/PI()</f>
        <v>3576.2820910555615</v>
      </c>
      <c r="U392">
        <f>C392/Misc!$B$2*60/2/PI()*VLOOKUP(E392,Gearing!$B$2:$G$7,6,FALSE)</f>
        <v>7702.7100955274318</v>
      </c>
      <c r="V392">
        <f ca="1">FORECAST(U392,OFFSET(Engine!$E$3:$E$26,MATCH(U392,Engine!$A$3:$A$26,1)-1,0,2),OFFSET(Engine!$A$3:$A$26,MATCH(U392,Engine!$A$3:$A$26,1)-1,0,2))</f>
        <v>569.91000227471022</v>
      </c>
    </row>
    <row r="393" spans="1:22" x14ac:dyDescent="0.25">
      <c r="A393">
        <f t="shared" si="92"/>
        <v>97.5</v>
      </c>
      <c r="B393">
        <f t="shared" si="103"/>
        <v>7905.2743751661628</v>
      </c>
      <c r="C393">
        <f t="shared" si="101"/>
        <v>112.37254431660949</v>
      </c>
      <c r="D393">
        <f t="shared" si="102"/>
        <v>8.0883932489086874E-2</v>
      </c>
      <c r="E393">
        <f>MIN(VLOOKUP(C392+0.01,Gearing!$A$2:$G$7,2,TRUE)+1,5)</f>
        <v>4</v>
      </c>
      <c r="F393">
        <f>Misc!$B$4*Misc!$B$5/Misc!$B$2*VLOOKUP(E393,Gearing!$B$2:$G$7,6,FALSE)</f>
        <v>3877.5433905676741</v>
      </c>
      <c r="G393">
        <f t="shared" si="90"/>
        <v>4.9121097634602435</v>
      </c>
      <c r="H393">
        <f t="shared" si="91"/>
        <v>251.37022261231544</v>
      </c>
      <c r="I393">
        <f t="shared" si="93"/>
        <v>0.29700000000000004</v>
      </c>
      <c r="J393">
        <f t="shared" si="94"/>
        <v>1608.9528425743183</v>
      </c>
      <c r="K393">
        <f t="shared" si="95"/>
        <v>-31457111.246793613</v>
      </c>
      <c r="L393">
        <f t="shared" si="104"/>
        <v>7905.2743751661628</v>
      </c>
      <c r="M393">
        <f>2*$Y$1*VLOOKUP(E392,Gearing!$B$3:$D$7,3)+B391</f>
        <v>7908.9011261273599</v>
      </c>
      <c r="N393">
        <f>2*B392-B391+Misc!$B$6*$Y$1^2</f>
        <v>7905.4125784757634</v>
      </c>
      <c r="O393">
        <f t="shared" si="96"/>
        <v>0</v>
      </c>
      <c r="P393">
        <f t="shared" si="97"/>
        <v>0</v>
      </c>
      <c r="Q393">
        <f t="shared" si="98"/>
        <v>0</v>
      </c>
      <c r="R393">
        <f t="shared" si="99"/>
        <v>1</v>
      </c>
      <c r="S393">
        <f t="shared" si="100"/>
        <v>0</v>
      </c>
      <c r="T393">
        <f>C393/Misc!$B$2*60/2/PI()</f>
        <v>3576.9291791602941</v>
      </c>
      <c r="U393">
        <f>C393/Misc!$B$2*60/2/PI()*VLOOKUP(E393,Gearing!$B$2:$G$7,6,FALSE)</f>
        <v>7704.1038144651757</v>
      </c>
      <c r="V393">
        <f ca="1">FORECAST(U393,OFFSET(Engine!$E$3:$E$26,MATCH(U393,Engine!$A$3:$A$26,1)-1,0,2),OFFSET(Engine!$A$3:$A$26,MATCH(U393,Engine!$A$3:$A$26,1)-1,0,2))</f>
        <v>569.8751957363678</v>
      </c>
    </row>
    <row r="394" spans="1:22" x14ac:dyDescent="0.25">
      <c r="A394">
        <f t="shared" si="92"/>
        <v>97.75</v>
      </c>
      <c r="B394">
        <f t="shared" si="103"/>
        <v>7933.3700388682055</v>
      </c>
      <c r="C394">
        <f t="shared" si="101"/>
        <v>112.39265853051256</v>
      </c>
      <c r="D394">
        <f t="shared" si="102"/>
        <v>8.002977873547934E-2</v>
      </c>
      <c r="E394">
        <f>MIN(VLOOKUP(C393+0.01,Gearing!$A$2:$G$7,2,TRUE)+1,5)</f>
        <v>4</v>
      </c>
      <c r="F394">
        <f>Misc!$B$4*Misc!$B$5/Misc!$B$2*VLOOKUP(E394,Gearing!$B$2:$G$7,6,FALSE)</f>
        <v>3877.5433905676741</v>
      </c>
      <c r="G394">
        <f t="shared" si="90"/>
        <v>4.9295675995114818</v>
      </c>
      <c r="H394">
        <f t="shared" si="91"/>
        <v>251.41521682738136</v>
      </c>
      <c r="I394">
        <f t="shared" si="93"/>
        <v>0.29700000000000004</v>
      </c>
      <c r="J394">
        <f t="shared" si="94"/>
        <v>1592.2670211512986</v>
      </c>
      <c r="K394">
        <f t="shared" si="95"/>
        <v>-31502136.928451709</v>
      </c>
      <c r="L394">
        <f t="shared" si="104"/>
        <v>7933.3700388682055</v>
      </c>
      <c r="M394">
        <f>2*$Y$1*VLOOKUP(E393,Gearing!$B$3:$D$7,3)+B392</f>
        <v>7936.9866253932223</v>
      </c>
      <c r="N394">
        <f>2*B393-B392+Misc!$B$6*$Y$1^2</f>
        <v>7933.5082961224252</v>
      </c>
      <c r="O394">
        <f t="shared" si="96"/>
        <v>0</v>
      </c>
      <c r="P394">
        <f t="shared" si="97"/>
        <v>0</v>
      </c>
      <c r="Q394">
        <f t="shared" si="98"/>
        <v>0</v>
      </c>
      <c r="R394">
        <f t="shared" si="99"/>
        <v>1</v>
      </c>
      <c r="S394">
        <f t="shared" si="100"/>
        <v>0</v>
      </c>
      <c r="T394">
        <f>C394/Misc!$B$2*60/2/PI()</f>
        <v>3577.5694344741109</v>
      </c>
      <c r="U394">
        <f>C394/Misc!$B$2*60/2/PI()*VLOOKUP(E394,Gearing!$B$2:$G$7,6,FALSE)</f>
        <v>7705.4828167205587</v>
      </c>
      <c r="V394">
        <f ca="1">FORECAST(U394,OFFSET(Engine!$E$3:$E$26,MATCH(U394,Engine!$A$3:$A$26,1)-1,0,2),OFFSET(Engine!$A$3:$A$26,MATCH(U394,Engine!$A$3:$A$26,1)-1,0,2))</f>
        <v>569.84075673035568</v>
      </c>
    </row>
    <row r="395" spans="1:22" x14ac:dyDescent="0.25">
      <c r="A395">
        <f t="shared" si="92"/>
        <v>98</v>
      </c>
      <c r="B395">
        <f t="shared" si="103"/>
        <v>7961.4707044314191</v>
      </c>
      <c r="C395">
        <f t="shared" si="101"/>
        <v>112.41256031478042</v>
      </c>
      <c r="D395">
        <f t="shared" si="102"/>
        <v>7.9184495407389477E-2</v>
      </c>
      <c r="E395">
        <f>MIN(VLOOKUP(C394+0.01,Gearing!$A$2:$G$7,2,TRUE)+1,5)</f>
        <v>4</v>
      </c>
      <c r="F395">
        <f>Misc!$B$4*Misc!$B$5/Misc!$B$2*VLOOKUP(E395,Gearing!$B$2:$G$7,6,FALSE)</f>
        <v>3877.5433905676741</v>
      </c>
      <c r="G395">
        <f t="shared" si="90"/>
        <v>4.9470285435751578</v>
      </c>
      <c r="H395">
        <f t="shared" si="91"/>
        <v>251.45973585088677</v>
      </c>
      <c r="I395">
        <f t="shared" si="93"/>
        <v>0.29700000000000004</v>
      </c>
      <c r="J395">
        <f t="shared" si="94"/>
        <v>1575.5781969122854</v>
      </c>
      <c r="K395">
        <f t="shared" si="95"/>
        <v>-31546701.188811217</v>
      </c>
      <c r="L395">
        <f t="shared" si="104"/>
        <v>7961.4707044314191</v>
      </c>
      <c r="M395">
        <f>2*$Y$1*VLOOKUP(E394,Gearing!$B$3:$D$7,3)+B393</f>
        <v>7965.0772338494844</v>
      </c>
      <c r="N395">
        <f>2*B394-B393+Misc!$B$6*$Y$1^2</f>
        <v>7961.6090150702485</v>
      </c>
      <c r="O395">
        <f t="shared" si="96"/>
        <v>0</v>
      </c>
      <c r="P395">
        <f t="shared" si="97"/>
        <v>0</v>
      </c>
      <c r="Q395">
        <f t="shared" si="98"/>
        <v>0</v>
      </c>
      <c r="R395">
        <f t="shared" si="99"/>
        <v>1</v>
      </c>
      <c r="S395">
        <f t="shared" si="100"/>
        <v>0</v>
      </c>
      <c r="T395">
        <f>C395/Misc!$B$2*60/2/PI()</f>
        <v>3578.2029279426265</v>
      </c>
      <c r="U395">
        <f>C395/Misc!$B$2*60/2/PI()*VLOOKUP(E395,Gearing!$B$2:$G$7,6,FALSE)</f>
        <v>7706.8472550985016</v>
      </c>
      <c r="V395">
        <f ca="1">FORECAST(U395,OFFSET(Engine!$E$3:$E$26,MATCH(U395,Engine!$A$3:$A$26,1)-1,0,2),OFFSET(Engine!$A$3:$A$26,MATCH(U395,Engine!$A$3:$A$26,1)-1,0,2))</f>
        <v>569.80668144054539</v>
      </c>
    </row>
    <row r="396" spans="1:22" x14ac:dyDescent="0.25">
      <c r="A396">
        <f t="shared" si="92"/>
        <v>98.25</v>
      </c>
      <c r="B396">
        <f t="shared" si="103"/>
        <v>7989.5763190255957</v>
      </c>
      <c r="C396">
        <f t="shared" si="101"/>
        <v>112.43225187589451</v>
      </c>
      <c r="D396">
        <f t="shared" si="102"/>
        <v>7.8347993505303748E-2</v>
      </c>
      <c r="E396">
        <f>MIN(VLOOKUP(C395+0.01,Gearing!$A$2:$G$7,2,TRUE)+1,5)</f>
        <v>4</v>
      </c>
      <c r="F396">
        <f>Misc!$B$4*Misc!$B$5/Misc!$B$2*VLOOKUP(E396,Gearing!$B$2:$G$7,6,FALSE)</f>
        <v>3877.5433905676741</v>
      </c>
      <c r="G396">
        <f t="shared" si="90"/>
        <v>4.9644925628241046</v>
      </c>
      <c r="H396">
        <f t="shared" si="91"/>
        <v>251.50378461859009</v>
      </c>
      <c r="I396">
        <f t="shared" si="93"/>
        <v>0.29700000000000004</v>
      </c>
      <c r="J396">
        <f t="shared" si="94"/>
        <v>1558.8864015677364</v>
      </c>
      <c r="K396">
        <f t="shared" si="95"/>
        <v>-31590803.698525414</v>
      </c>
      <c r="L396">
        <f t="shared" si="104"/>
        <v>7989.5763190255957</v>
      </c>
      <c r="M396">
        <f>2*$Y$1*VLOOKUP(E395,Gearing!$B$3:$D$7,3)+B394</f>
        <v>7993.1728975515271</v>
      </c>
      <c r="N396">
        <f>2*B395-B394+Misc!$B$6*$Y$1^2</f>
        <v>7989.7146824946331</v>
      </c>
      <c r="O396">
        <f t="shared" si="96"/>
        <v>0</v>
      </c>
      <c r="P396">
        <f t="shared" si="97"/>
        <v>0</v>
      </c>
      <c r="Q396">
        <f t="shared" si="98"/>
        <v>0</v>
      </c>
      <c r="R396">
        <f t="shared" si="99"/>
        <v>1</v>
      </c>
      <c r="S396">
        <f t="shared" si="100"/>
        <v>0</v>
      </c>
      <c r="T396">
        <f>C396/Misc!$B$2*60/2/PI()</f>
        <v>3578.8297298003267</v>
      </c>
      <c r="U396">
        <f>C396/Misc!$B$2*60/2/PI()*VLOOKUP(E396,Gearing!$B$2:$G$7,6,FALSE)</f>
        <v>7708.197280872273</v>
      </c>
      <c r="V396">
        <f ca="1">FORECAST(U396,OFFSET(Engine!$E$3:$E$26,MATCH(U396,Engine!$A$3:$A$26,1)-1,0,2),OFFSET(Engine!$A$3:$A$26,MATCH(U396,Engine!$A$3:$A$26,1)-1,0,2))</f>
        <v>569.77296608905988</v>
      </c>
    </row>
    <row r="397" spans="1:22" x14ac:dyDescent="0.25">
      <c r="A397">
        <f t="shared" si="92"/>
        <v>98.5</v>
      </c>
      <c r="B397">
        <f t="shared" si="103"/>
        <v>8017.6868303693664</v>
      </c>
      <c r="C397">
        <f t="shared" si="101"/>
        <v>112.45173539820098</v>
      </c>
      <c r="D397">
        <f t="shared" si="102"/>
        <v>7.7520184946479276E-2</v>
      </c>
      <c r="E397">
        <f>MIN(VLOOKUP(C396+0.01,Gearing!$A$2:$G$7,2,TRUE)+1,5)</f>
        <v>4</v>
      </c>
      <c r="F397">
        <f>Misc!$B$4*Misc!$B$5/Misc!$B$2*VLOOKUP(E397,Gearing!$B$2:$G$7,6,FALSE)</f>
        <v>3877.5433905676741</v>
      </c>
      <c r="G397">
        <f t="shared" si="90"/>
        <v>4.981959624772184</v>
      </c>
      <c r="H397">
        <f t="shared" si="91"/>
        <v>251.54736801673448</v>
      </c>
      <c r="I397">
        <f t="shared" si="93"/>
        <v>0.29700000000000004</v>
      </c>
      <c r="J397">
        <f t="shared" si="94"/>
        <v>1542.1916664987957</v>
      </c>
      <c r="K397">
        <f t="shared" si="95"/>
        <v>-31634444.132552072</v>
      </c>
      <c r="L397">
        <f t="shared" si="104"/>
        <v>8017.6868303693664</v>
      </c>
      <c r="M397">
        <f>2*$Y$1*VLOOKUP(E396,Gearing!$B$3:$D$7,3)+B395</f>
        <v>8021.2735631147407</v>
      </c>
      <c r="N397">
        <f>2*B396-B395+Misc!$B$6*$Y$1^2</f>
        <v>8017.8252461197726</v>
      </c>
      <c r="O397">
        <f t="shared" si="96"/>
        <v>0</v>
      </c>
      <c r="P397">
        <f t="shared" si="97"/>
        <v>0</v>
      </c>
      <c r="Q397">
        <f t="shared" si="98"/>
        <v>0</v>
      </c>
      <c r="R397">
        <f t="shared" si="99"/>
        <v>1</v>
      </c>
      <c r="S397">
        <f t="shared" si="100"/>
        <v>0</v>
      </c>
      <c r="T397">
        <f>C397/Misc!$B$2*60/2/PI()</f>
        <v>3579.4499095771098</v>
      </c>
      <c r="U397">
        <f>C397/Misc!$B$2*60/2/PI()*VLOOKUP(E397,Gearing!$B$2:$G$7,6,FALSE)</f>
        <v>7709.5330437975799</v>
      </c>
      <c r="V397">
        <f ca="1">FORECAST(U397,OFFSET(Engine!$E$3:$E$26,MATCH(U397,Engine!$A$3:$A$26,1)-1,0,2),OFFSET(Engine!$A$3:$A$26,MATCH(U397,Engine!$A$3:$A$26,1)-1,0,2))</f>
        <v>569.73960693592153</v>
      </c>
    </row>
    <row r="398" spans="1:22" x14ac:dyDescent="0.25">
      <c r="A398">
        <f t="shared" si="92"/>
        <v>98.75</v>
      </c>
      <c r="B398">
        <f t="shared" si="103"/>
        <v>8045.8021867246962</v>
      </c>
      <c r="C398">
        <f t="shared" si="101"/>
        <v>112.47101304412172</v>
      </c>
      <c r="D398">
        <f t="shared" si="102"/>
        <v>7.670098241942469E-2</v>
      </c>
      <c r="E398">
        <f>MIN(VLOOKUP(C397+0.01,Gearing!$A$2:$G$7,2,TRUE)+1,5)</f>
        <v>4</v>
      </c>
      <c r="F398">
        <f>Misc!$B$4*Misc!$B$5/Misc!$B$2*VLOOKUP(E398,Gearing!$B$2:$G$7,6,FALSE)</f>
        <v>3877.5433905676741</v>
      </c>
      <c r="G398">
        <f t="shared" si="90"/>
        <v>4.9994296972708741</v>
      </c>
      <c r="H398">
        <f t="shared" si="91"/>
        <v>251.59049088251996</v>
      </c>
      <c r="I398">
        <f t="shared" si="93"/>
        <v>0.29700000000000004</v>
      </c>
      <c r="J398">
        <f t="shared" si="94"/>
        <v>1525.4940227605957</v>
      </c>
      <c r="K398">
        <f t="shared" si="95"/>
        <v>-31677622.170100968</v>
      </c>
      <c r="L398">
        <f t="shared" si="104"/>
        <v>8045.8021867246962</v>
      </c>
      <c r="M398">
        <f>2*$Y$1*VLOOKUP(E397,Gearing!$B$3:$D$7,3)+B396</f>
        <v>8049.3791777089173</v>
      </c>
      <c r="N398">
        <f>2*B397-B396+Misc!$B$6*$Y$1^2</f>
        <v>8045.9406542131373</v>
      </c>
      <c r="O398">
        <f t="shared" si="96"/>
        <v>0</v>
      </c>
      <c r="P398">
        <f t="shared" si="97"/>
        <v>0</v>
      </c>
      <c r="Q398">
        <f t="shared" si="98"/>
        <v>0</v>
      </c>
      <c r="R398">
        <f t="shared" si="99"/>
        <v>1</v>
      </c>
      <c r="S398">
        <f t="shared" si="100"/>
        <v>0</v>
      </c>
      <c r="T398">
        <f>C398/Misc!$B$2*60/2/PI()</f>
        <v>3580.0635361050026</v>
      </c>
      <c r="U398">
        <f>C398/Misc!$B$2*60/2/PI()*VLOOKUP(E398,Gearing!$B$2:$G$7,6,FALSE)</f>
        <v>7710.854692127029</v>
      </c>
      <c r="V398">
        <f ca="1">FORECAST(U398,OFFSET(Engine!$E$3:$E$26,MATCH(U398,Engine!$A$3:$A$26,1)-1,0,2),OFFSET(Engine!$A$3:$A$26,MATCH(U398,Engine!$A$3:$A$26,1)-1,0,2))</f>
        <v>569.70660027869076</v>
      </c>
    </row>
    <row r="399" spans="1:22" x14ac:dyDescent="0.25">
      <c r="A399">
        <f t="shared" si="92"/>
        <v>99</v>
      </c>
      <c r="B399">
        <f t="shared" si="103"/>
        <v>8073.9223368914272</v>
      </c>
      <c r="C399">
        <f t="shared" si="101"/>
        <v>112.49008695435077</v>
      </c>
      <c r="D399">
        <f t="shared" si="102"/>
        <v>7.5890299413003959E-2</v>
      </c>
      <c r="E399">
        <f>MIN(VLOOKUP(C398+0.01,Gearing!$A$2:$G$7,2,TRUE)+1,5)</f>
        <v>4</v>
      </c>
      <c r="F399">
        <f>Misc!$B$4*Misc!$B$5/Misc!$B$2*VLOOKUP(E399,Gearing!$B$2:$G$7,6,FALSE)</f>
        <v>3877.5433905676741</v>
      </c>
      <c r="G399">
        <f t="shared" si="90"/>
        <v>5.016902748505867</v>
      </c>
      <c r="H399">
        <f t="shared" si="91"/>
        <v>251.63315800454271</v>
      </c>
      <c r="I399">
        <f t="shared" si="93"/>
        <v>0.29700000000000004</v>
      </c>
      <c r="J399">
        <f t="shared" si="94"/>
        <v>1508.7935010855299</v>
      </c>
      <c r="K399">
        <f t="shared" si="95"/>
        <v>-31720337.494581882</v>
      </c>
      <c r="L399">
        <f t="shared" si="104"/>
        <v>8073.9223368914272</v>
      </c>
      <c r="M399">
        <f>2*$Y$1*VLOOKUP(E398,Gearing!$B$3:$D$7,3)+B397</f>
        <v>8077.4896890526879</v>
      </c>
      <c r="N399">
        <f>2*B398-B397+Misc!$B$6*$Y$1^2</f>
        <v>8074.0608555800263</v>
      </c>
      <c r="O399">
        <f t="shared" si="96"/>
        <v>0</v>
      </c>
      <c r="P399">
        <f t="shared" si="97"/>
        <v>0</v>
      </c>
      <c r="Q399">
        <f t="shared" si="98"/>
        <v>0</v>
      </c>
      <c r="R399">
        <f t="shared" si="99"/>
        <v>0</v>
      </c>
      <c r="S399">
        <f t="shared" si="100"/>
        <v>0</v>
      </c>
      <c r="T399">
        <f>C399/Misc!$B$2*60/2/PI()</f>
        <v>3580.6706775244115</v>
      </c>
      <c r="U399">
        <f>C399/Misc!$B$2*60/2/PI()*VLOOKUP(E399,Gearing!$B$2:$G$7,6,FALSE)</f>
        <v>7712.1623726235957</v>
      </c>
      <c r="V399">
        <f ca="1">FORECAST(U399,OFFSET(Engine!$E$3:$E$26,MATCH(U399,Engine!$A$3:$A$26,1)-1,0,2),OFFSET(Engine!$A$3:$A$26,MATCH(U399,Engine!$A$3:$A$26,1)-1,0,2))</f>
        <v>569.67394245212995</v>
      </c>
    </row>
    <row r="400" spans="1:22" x14ac:dyDescent="0.25">
      <c r="A400">
        <f t="shared" si="92"/>
        <v>99.25</v>
      </c>
      <c r="B400">
        <f t="shared" si="103"/>
        <v>8102.0472302018716</v>
      </c>
      <c r="C400">
        <f t="shared" si="101"/>
        <v>112.50895924805627</v>
      </c>
      <c r="D400">
        <f t="shared" si="102"/>
        <v>7.5088050230988301E-2</v>
      </c>
      <c r="E400">
        <f>MIN(VLOOKUP(C399+0.01,Gearing!$A$2:$G$7,2,TRUE)+1,5)</f>
        <v>4</v>
      </c>
      <c r="F400">
        <f>Misc!$B$4*Misc!$B$5/Misc!$B$2*VLOOKUP(E400,Gearing!$B$2:$G$7,6,FALSE)</f>
        <v>3877.5433905676741</v>
      </c>
      <c r="G400">
        <f t="shared" si="90"/>
        <v>5.0343787469937267</v>
      </c>
      <c r="H400">
        <f t="shared" si="91"/>
        <v>251.67537412324685</v>
      </c>
      <c r="I400">
        <f t="shared" si="93"/>
        <v>0.29700000000000004</v>
      </c>
      <c r="J400">
        <f t="shared" si="94"/>
        <v>1492.0901318864917</v>
      </c>
      <c r="K400">
        <f t="shared" si="95"/>
        <v>-31762589.793553248</v>
      </c>
      <c r="L400">
        <f t="shared" si="104"/>
        <v>8102.0472302018716</v>
      </c>
      <c r="M400">
        <f>2*$Y$1*VLOOKUP(E399,Gearing!$B$3:$D$7,3)+B398</f>
        <v>8105.6050454080178</v>
      </c>
      <c r="N400">
        <f>2*B399-B398+Misc!$B$6*$Y$1^2</f>
        <v>8102.1857995581586</v>
      </c>
      <c r="O400">
        <f t="shared" si="96"/>
        <v>0</v>
      </c>
      <c r="P400">
        <f t="shared" si="97"/>
        <v>0</v>
      </c>
      <c r="Q400">
        <f t="shared" si="98"/>
        <v>0</v>
      </c>
      <c r="R400">
        <f t="shared" si="99"/>
        <v>0</v>
      </c>
      <c r="S400">
        <f t="shared" si="100"/>
        <v>0</v>
      </c>
      <c r="T400">
        <f>C400/Misc!$B$2*60/2/PI()</f>
        <v>3581.2714012905535</v>
      </c>
      <c r="U400">
        <f>C400/Misc!$B$2*60/2/PI()*VLOOKUP(E400,Gearing!$B$2:$G$7,6,FALSE)</f>
        <v>7713.4562305744712</v>
      </c>
      <c r="V400">
        <f ca="1">FORECAST(U400,OFFSET(Engine!$E$3:$E$26,MATCH(U400,Engine!$A$3:$A$26,1)-1,0,2),OFFSET(Engine!$A$3:$A$26,MATCH(U400,Engine!$A$3:$A$26,1)-1,0,2))</f>
        <v>569.64162982785751</v>
      </c>
    </row>
    <row r="401" spans="1:22" x14ac:dyDescent="0.25">
      <c r="A401">
        <f t="shared" si="92"/>
        <v>99.5</v>
      </c>
      <c r="B401">
        <f t="shared" si="103"/>
        <v>8130.1768165154554</v>
      </c>
      <c r="C401">
        <f t="shared" si="101"/>
        <v>112.52763202309143</v>
      </c>
      <c r="D401">
        <f t="shared" si="102"/>
        <v>7.4294150050263852E-2</v>
      </c>
      <c r="E401">
        <f>MIN(VLOOKUP(C400+0.01,Gearing!$A$2:$G$7,2,TRUE)+1,5)</f>
        <v>4</v>
      </c>
      <c r="F401">
        <f>Misc!$B$4*Misc!$B$5/Misc!$B$2*VLOOKUP(E401,Gearing!$B$2:$G$7,6,FALSE)</f>
        <v>3877.5433905676741</v>
      </c>
      <c r="G401">
        <f t="shared" si="90"/>
        <v>5.0518576615785404</v>
      </c>
      <c r="H401">
        <f t="shared" si="91"/>
        <v>251.71714393139635</v>
      </c>
      <c r="I401">
        <f t="shared" si="93"/>
        <v>0.29700000000000004</v>
      </c>
      <c r="J401">
        <f t="shared" si="94"/>
        <v>1475.3839452600878</v>
      </c>
      <c r="K401">
        <f t="shared" si="95"/>
        <v>-31804378.758671362</v>
      </c>
      <c r="L401">
        <f t="shared" si="104"/>
        <v>8130.1768165154554</v>
      </c>
      <c r="M401">
        <f>2*$Y$1*VLOOKUP(E400,Gearing!$B$3:$D$7,3)+B399</f>
        <v>8133.7251955747488</v>
      </c>
      <c r="N401">
        <f>2*B400-B399+Misc!$B$6*$Y$1^2</f>
        <v>8130.3154360123162</v>
      </c>
      <c r="O401">
        <f t="shared" si="96"/>
        <v>0</v>
      </c>
      <c r="P401">
        <f t="shared" si="97"/>
        <v>0</v>
      </c>
      <c r="Q401">
        <f t="shared" si="98"/>
        <v>0</v>
      </c>
      <c r="R401">
        <f t="shared" si="99"/>
        <v>0</v>
      </c>
      <c r="S401">
        <f t="shared" si="100"/>
        <v>0</v>
      </c>
      <c r="T401">
        <f>C401/Misc!$B$2*60/2/PI()</f>
        <v>3581.8657741801712</v>
      </c>
      <c r="U401">
        <f>C401/Misc!$B$2*60/2/PI()*VLOOKUP(E401,Gearing!$B$2:$G$7,6,FALSE)</f>
        <v>7714.7364098055268</v>
      </c>
      <c r="V401">
        <f ca="1">FORECAST(U401,OFFSET(Engine!$E$3:$E$26,MATCH(U401,Engine!$A$3:$A$26,1)-1,0,2),OFFSET(Engine!$A$3:$A$26,MATCH(U401,Engine!$A$3:$A$26,1)-1,0,2))</f>
        <v>569.60965881398647</v>
      </c>
    </row>
    <row r="402" spans="1:22" x14ac:dyDescent="0.25">
      <c r="A402">
        <f t="shared" si="92"/>
        <v>99.75</v>
      </c>
      <c r="B402">
        <f t="shared" si="103"/>
        <v>8158.3110462134173</v>
      </c>
      <c r="C402">
        <f t="shared" si="101"/>
        <v>112.54610735618553</v>
      </c>
      <c r="D402">
        <f t="shared" si="102"/>
        <v>7.350851470255293E-2</v>
      </c>
      <c r="E402">
        <f>MIN(VLOOKUP(C401+0.01,Gearing!$A$2:$G$7,2,TRUE)+1,5)</f>
        <v>4</v>
      </c>
      <c r="F402">
        <f>Misc!$B$4*Misc!$B$5/Misc!$B$2*VLOOKUP(E402,Gearing!$B$2:$G$7,6,FALSE)</f>
        <v>3877.5433905676741</v>
      </c>
      <c r="G402">
        <f t="shared" si="90"/>
        <v>5.0693394614286422</v>
      </c>
      <c r="H402">
        <f t="shared" si="91"/>
        <v>251.75847207450235</v>
      </c>
      <c r="I402">
        <f t="shared" si="93"/>
        <v>0.29700000000000004</v>
      </c>
      <c r="J402">
        <f t="shared" si="94"/>
        <v>1458.6749709898186</v>
      </c>
      <c r="K402">
        <f t="shared" si="95"/>
        <v>-31845704.085640192</v>
      </c>
      <c r="L402">
        <f t="shared" si="104"/>
        <v>8158.3110462134173</v>
      </c>
      <c r="M402">
        <f>2*$Y$1*VLOOKUP(E401,Gearing!$B$3:$D$7,3)+B400</f>
        <v>8161.8500888851931</v>
      </c>
      <c r="N402">
        <f>2*B401-B400+Misc!$B$6*$Y$1^2</f>
        <v>8158.4497153290395</v>
      </c>
      <c r="O402">
        <f t="shared" si="96"/>
        <v>0</v>
      </c>
      <c r="P402">
        <f t="shared" si="97"/>
        <v>0</v>
      </c>
      <c r="Q402">
        <f t="shared" si="98"/>
        <v>0</v>
      </c>
      <c r="R402">
        <f t="shared" si="99"/>
        <v>0</v>
      </c>
      <c r="S402">
        <f t="shared" si="100"/>
        <v>0</v>
      </c>
      <c r="T402">
        <f>C402/Misc!$B$2*60/2/PI()</f>
        <v>3582.4538622976102</v>
      </c>
      <c r="U402">
        <f>C402/Misc!$B$2*60/2/PI()*VLOOKUP(E402,Gearing!$B$2:$G$7,6,FALSE)</f>
        <v>7716.0030526944047</v>
      </c>
      <c r="V402">
        <f ca="1">FORECAST(U402,OFFSET(Engine!$E$3:$E$26,MATCH(U402,Engine!$A$3:$A$26,1)-1,0,2),OFFSET(Engine!$A$3:$A$26,MATCH(U402,Engine!$A$3:$A$26,1)-1,0,2))</f>
        <v>569.57802585479806</v>
      </c>
    </row>
    <row r="403" spans="1:22" x14ac:dyDescent="0.25">
      <c r="A403">
        <f t="shared" si="92"/>
        <v>100</v>
      </c>
      <c r="B403">
        <f t="shared" si="103"/>
        <v>8186.4498701935481</v>
      </c>
      <c r="C403">
        <f t="shared" si="101"/>
        <v>112.56438730314039</v>
      </c>
      <c r="D403">
        <f t="shared" si="102"/>
        <v>7.2731060936348513E-2</v>
      </c>
      <c r="E403">
        <f>MIN(VLOOKUP(C402+0.01,Gearing!$A$2:$G$7,2,TRUE)+1,5)</f>
        <v>4</v>
      </c>
      <c r="F403">
        <f>Misc!$B$4*Misc!$B$5/Misc!$B$2*VLOOKUP(E403,Gearing!$B$2:$G$7,6,FALSE)</f>
        <v>3877.5433905676741</v>
      </c>
      <c r="G403">
        <f t="shared" si="90"/>
        <v>5.0868241160333332</v>
      </c>
      <c r="H403">
        <f t="shared" si="91"/>
        <v>251.79936315126253</v>
      </c>
      <c r="I403">
        <f t="shared" si="93"/>
        <v>0.29700000000000004</v>
      </c>
      <c r="J403">
        <f t="shared" si="94"/>
        <v>1441.9632385492296</v>
      </c>
      <c r="K403">
        <f t="shared" si="95"/>
        <v>-31886565.474161681</v>
      </c>
      <c r="L403">
        <f t="shared" si="104"/>
        <v>8186.4498701935481</v>
      </c>
      <c r="M403">
        <f>2*$Y$1*VLOOKUP(E402,Gearing!$B$3:$D$7,3)+B401</f>
        <v>8189.9796751987769</v>
      </c>
      <c r="N403">
        <f>2*B402-B401+Misc!$B$6*$Y$1^2</f>
        <v>8186.5885884113795</v>
      </c>
      <c r="O403">
        <f t="shared" si="96"/>
        <v>0</v>
      </c>
      <c r="P403">
        <f t="shared" si="97"/>
        <v>0</v>
      </c>
      <c r="Q403">
        <f t="shared" si="98"/>
        <v>0</v>
      </c>
      <c r="R403">
        <f t="shared" si="99"/>
        <v>0</v>
      </c>
      <c r="S403">
        <f t="shared" si="100"/>
        <v>0</v>
      </c>
      <c r="T403">
        <f>C403/Misc!$B$2*60/2/PI()</f>
        <v>3583.0357310810759</v>
      </c>
      <c r="U403">
        <f>C403/Misc!$B$2*60/2/PI()*VLOOKUP(E403,Gearing!$B$2:$G$7,6,FALSE)</f>
        <v>7717.2563001839926</v>
      </c>
      <c r="V403">
        <f ca="1">FORECAST(U403,OFFSET(Engine!$E$3:$E$26,MATCH(U403,Engine!$A$3:$A$26,1)-1,0,2),OFFSET(Engine!$A$3:$A$26,MATCH(U403,Engine!$A$3:$A$26,1)-1,0,2))</f>
        <v>569.54672743040442</v>
      </c>
    </row>
    <row r="404" spans="1:22" x14ac:dyDescent="0.25">
      <c r="A404">
        <f t="shared" si="92"/>
        <v>100.25</v>
      </c>
      <c r="B404">
        <f t="shared" si="103"/>
        <v>8214.5932398649875</v>
      </c>
      <c r="C404">
        <f t="shared" si="101"/>
        <v>112.58247389903045</v>
      </c>
      <c r="D404">
        <f t="shared" si="102"/>
        <v>7.1961706184083596E-2</v>
      </c>
      <c r="E404">
        <f>MIN(VLOOKUP(C403+0.01,Gearing!$A$2:$G$7,2,TRUE)+1,5)</f>
        <v>4</v>
      </c>
      <c r="F404">
        <f>Misc!$B$4*Misc!$B$5/Misc!$B$2*VLOOKUP(E404,Gearing!$B$2:$G$7,6,FALSE)</f>
        <v>3877.5433905676741</v>
      </c>
      <c r="G404">
        <f t="shared" si="90"/>
        <v>5.1043115951996514</v>
      </c>
      <c r="H404">
        <f t="shared" si="91"/>
        <v>251.83982171400871</v>
      </c>
      <c r="I404">
        <f t="shared" si="93"/>
        <v>0.29700000000000004</v>
      </c>
      <c r="J404">
        <f t="shared" si="94"/>
        <v>1425.2487771050319</v>
      </c>
      <c r="K404">
        <f t="shared" si="95"/>
        <v>-31926962.627886679</v>
      </c>
      <c r="L404">
        <f t="shared" si="104"/>
        <v>8214.5932398649875</v>
      </c>
      <c r="M404">
        <f>2*$Y$1*VLOOKUP(E403,Gearing!$B$3:$D$7,3)+B402</f>
        <v>8218.1139048967379</v>
      </c>
      <c r="N404">
        <f>2*B403-B402+Misc!$B$6*$Y$1^2</f>
        <v>8214.7320066736793</v>
      </c>
      <c r="O404">
        <f t="shared" si="96"/>
        <v>0</v>
      </c>
      <c r="P404">
        <f t="shared" si="97"/>
        <v>0</v>
      </c>
      <c r="Q404">
        <f t="shared" si="98"/>
        <v>0</v>
      </c>
      <c r="R404">
        <f t="shared" si="99"/>
        <v>0</v>
      </c>
      <c r="S404">
        <f t="shared" si="100"/>
        <v>0</v>
      </c>
      <c r="T404">
        <f>C404/Misc!$B$2*60/2/PI()</f>
        <v>3583.6114453089972</v>
      </c>
      <c r="U404">
        <f>C404/Misc!$B$2*60/2/PI()*VLOOKUP(E404,Gearing!$B$2:$G$7,6,FALSE)</f>
        <v>7718.4962917961302</v>
      </c>
      <c r="V404">
        <f ca="1">FORECAST(U404,OFFSET(Engine!$E$3:$E$26,MATCH(U404,Engine!$A$3:$A$26,1)-1,0,2),OFFSET(Engine!$A$3:$A$26,MATCH(U404,Engine!$A$3:$A$26,1)-1,0,2))</f>
        <v>569.5157600564072</v>
      </c>
    </row>
    <row r="405" spans="1:22" x14ac:dyDescent="0.25">
      <c r="A405">
        <f t="shared" si="92"/>
        <v>100.5</v>
      </c>
      <c r="B405">
        <f t="shared" si="103"/>
        <v>8242.7411071430633</v>
      </c>
      <c r="C405">
        <f t="shared" si="101"/>
        <v>112.60036915838646</v>
      </c>
      <c r="D405">
        <f t="shared" si="102"/>
        <v>7.1200368663994595E-2</v>
      </c>
      <c r="E405">
        <f>MIN(VLOOKUP(C404+0.01,Gearing!$A$2:$G$7,2,TRUE)+1,5)</f>
        <v>4</v>
      </c>
      <c r="F405">
        <f>Misc!$B$4*Misc!$B$5/Misc!$B$2*VLOOKUP(E405,Gearing!$B$2:$G$7,6,FALSE)</f>
        <v>3877.5433905676741</v>
      </c>
      <c r="G405">
        <f t="shared" si="90"/>
        <v>5.1218018690491682</v>
      </c>
      <c r="H405">
        <f t="shared" si="91"/>
        <v>251.87985226911789</v>
      </c>
      <c r="I405">
        <f t="shared" si="93"/>
        <v>0.29700000000000004</v>
      </c>
      <c r="J405">
        <f t="shared" si="94"/>
        <v>1408.5316155201972</v>
      </c>
      <c r="K405">
        <f t="shared" si="95"/>
        <v>-31966895.254366402</v>
      </c>
      <c r="L405">
        <f t="shared" si="104"/>
        <v>8242.7411071430633</v>
      </c>
      <c r="M405">
        <f>2*$Y$1*VLOOKUP(E404,Gearing!$B$3:$D$7,3)+B403</f>
        <v>8246.2527288768688</v>
      </c>
      <c r="N405">
        <f>2*B404-B403+Misc!$B$6*$Y$1^2</f>
        <v>8242.8799220364272</v>
      </c>
      <c r="O405">
        <f t="shared" si="96"/>
        <v>0</v>
      </c>
      <c r="P405">
        <f t="shared" si="97"/>
        <v>0</v>
      </c>
      <c r="Q405">
        <f t="shared" si="98"/>
        <v>0</v>
      </c>
      <c r="R405">
        <f t="shared" si="99"/>
        <v>0</v>
      </c>
      <c r="S405">
        <f t="shared" si="100"/>
        <v>0</v>
      </c>
      <c r="T405">
        <f>C405/Misc!$B$2*60/2/PI()</f>
        <v>3584.1810691058809</v>
      </c>
      <c r="U405">
        <f>C405/Misc!$B$2*60/2/PI()*VLOOKUP(E405,Gearing!$B$2:$G$7,6,FALSE)</f>
        <v>7719.7231656442209</v>
      </c>
      <c r="V405">
        <f ca="1">FORECAST(U405,OFFSET(Engine!$E$3:$E$26,MATCH(U405,Engine!$A$3:$A$26,1)-1,0,2),OFFSET(Engine!$A$3:$A$26,MATCH(U405,Engine!$A$3:$A$26,1)-1,0,2))</f>
        <v>569.48512028358186</v>
      </c>
    </row>
    <row r="406" spans="1:22" x14ac:dyDescent="0.25">
      <c r="A406">
        <f t="shared" si="92"/>
        <v>100.75</v>
      </c>
      <c r="B406">
        <f t="shared" si="103"/>
        <v>8270.8934244441807</v>
      </c>
      <c r="C406">
        <f t="shared" si="101"/>
        <v>112.61807507541016</v>
      </c>
      <c r="D406">
        <f t="shared" si="102"/>
        <v>7.0446967525640503E-2</v>
      </c>
      <c r="E406">
        <f>MIN(VLOOKUP(C405+0.01,Gearing!$A$2:$G$7,2,TRUE)+1,5)</f>
        <v>4</v>
      </c>
      <c r="F406">
        <f>Misc!$B$4*Misc!$B$5/Misc!$B$2*VLOOKUP(E406,Gearing!$B$2:$G$7,6,FALSE)</f>
        <v>3877.5433905676741</v>
      </c>
      <c r="G406">
        <f t="shared" si="90"/>
        <v>5.1392949080148069</v>
      </c>
      <c r="H406">
        <f t="shared" si="91"/>
        <v>251.91945927749231</v>
      </c>
      <c r="I406">
        <f t="shared" si="93"/>
        <v>0.29700000000000004</v>
      </c>
      <c r="J406">
        <f t="shared" si="94"/>
        <v>1391.8117823570201</v>
      </c>
      <c r="K406">
        <f t="shared" si="95"/>
        <v>-32006363.06500442</v>
      </c>
      <c r="L406">
        <f t="shared" si="104"/>
        <v>8270.8934244441807</v>
      </c>
      <c r="M406">
        <f>2*$Y$1*VLOOKUP(E405,Gearing!$B$3:$D$7,3)+B404</f>
        <v>8274.3960985483081</v>
      </c>
      <c r="N406">
        <f>2*B405-B404+Misc!$B$6*$Y$1^2</f>
        <v>8271.0322869211395</v>
      </c>
      <c r="O406">
        <f t="shared" si="96"/>
        <v>0</v>
      </c>
      <c r="P406">
        <f t="shared" si="97"/>
        <v>0</v>
      </c>
      <c r="Q406">
        <f t="shared" si="98"/>
        <v>0</v>
      </c>
      <c r="R406">
        <f t="shared" si="99"/>
        <v>0</v>
      </c>
      <c r="S406">
        <f t="shared" si="100"/>
        <v>0</v>
      </c>
      <c r="T406">
        <f>C406/Misc!$B$2*60/2/PI()</f>
        <v>3584.7446659491402</v>
      </c>
      <c r="U406">
        <f>C406/Misc!$B$2*60/2/PI()*VLOOKUP(E406,Gearing!$B$2:$G$7,6,FALSE)</f>
        <v>7720.9370584479339</v>
      </c>
      <c r="V406">
        <f ca="1">FORECAST(U406,OFFSET(Engine!$E$3:$E$26,MATCH(U406,Engine!$A$3:$A$26,1)-1,0,2),OFFSET(Engine!$A$3:$A$26,MATCH(U406,Engine!$A$3:$A$26,1)-1,0,2))</f>
        <v>569.45480469751089</v>
      </c>
    </row>
    <row r="407" spans="1:22" x14ac:dyDescent="0.25">
      <c r="A407">
        <f t="shared" si="92"/>
        <v>101</v>
      </c>
      <c r="B407">
        <f t="shared" si="103"/>
        <v>8299.0501446807684</v>
      </c>
      <c r="C407">
        <f t="shared" si="101"/>
        <v>112.63559362415617</v>
      </c>
      <c r="D407">
        <f t="shared" si="102"/>
        <v>6.9701422442449257E-2</v>
      </c>
      <c r="E407">
        <f>MIN(VLOOKUP(C406+0.01,Gearing!$A$2:$G$7,2,TRUE)+1,5)</f>
        <v>4</v>
      </c>
      <c r="F407">
        <f>Misc!$B$4*Misc!$B$5/Misc!$B$2*VLOOKUP(E407,Gearing!$B$2:$G$7,6,FALSE)</f>
        <v>3877.5433905676741</v>
      </c>
      <c r="G407">
        <f t="shared" si="90"/>
        <v>5.1567906828377081</v>
      </c>
      <c r="H407">
        <f t="shared" si="91"/>
        <v>251.9586471549664</v>
      </c>
      <c r="I407">
        <f t="shared" si="93"/>
        <v>0.29700000000000004</v>
      </c>
      <c r="J407">
        <f t="shared" si="94"/>
        <v>1375.0893058801557</v>
      </c>
      <c r="K407">
        <f t="shared" si="95"/>
        <v>-32045365.775009319</v>
      </c>
      <c r="L407">
        <f t="shared" si="104"/>
        <v>8299.0501446807684</v>
      </c>
      <c r="M407">
        <f>2*$Y$1*VLOOKUP(E406,Gearing!$B$3:$D$7,3)+B405</f>
        <v>8302.543965826384</v>
      </c>
      <c r="N407">
        <f>2*B406-B405+Misc!$B$6*$Y$1^2</f>
        <v>8299.1890542452984</v>
      </c>
      <c r="O407">
        <f t="shared" si="96"/>
        <v>0</v>
      </c>
      <c r="P407">
        <f t="shared" si="97"/>
        <v>0</v>
      </c>
      <c r="Q407">
        <f t="shared" si="98"/>
        <v>0</v>
      </c>
      <c r="R407">
        <f t="shared" si="99"/>
        <v>0</v>
      </c>
      <c r="S407">
        <f t="shared" si="100"/>
        <v>0</v>
      </c>
      <c r="T407">
        <f>C407/Misc!$B$2*60/2/PI()</f>
        <v>3585.3022986748852</v>
      </c>
      <c r="U407">
        <f>C407/Misc!$B$2*60/2/PI()*VLOOKUP(E407,Gearing!$B$2:$G$7,6,FALSE)</f>
        <v>7722.1381055456823</v>
      </c>
      <c r="V407">
        <f ca="1">FORECAST(U407,OFFSET(Engine!$E$3:$E$26,MATCH(U407,Engine!$A$3:$A$26,1)-1,0,2),OFFSET(Engine!$A$3:$A$26,MATCH(U407,Engine!$A$3:$A$26,1)-1,0,2))</f>
        <v>569.42480991827188</v>
      </c>
    </row>
    <row r="408" spans="1:22" x14ac:dyDescent="0.25">
      <c r="A408">
        <f t="shared" si="92"/>
        <v>101.25</v>
      </c>
      <c r="B408">
        <f t="shared" si="103"/>
        <v>8327.2112212562588</v>
      </c>
      <c r="C408">
        <f t="shared" si="101"/>
        <v>112.65292675871387</v>
      </c>
      <c r="D408">
        <f t="shared" si="102"/>
        <v>6.8963654019171372E-2</v>
      </c>
      <c r="E408">
        <f>MIN(VLOOKUP(C407+0.01,Gearing!$A$2:$G$7,2,TRUE)+1,5)</f>
        <v>4</v>
      </c>
      <c r="F408">
        <f>Misc!$B$4*Misc!$B$5/Misc!$B$2*VLOOKUP(E408,Gearing!$B$2:$G$7,6,FALSE)</f>
        <v>3877.5433905676741</v>
      </c>
      <c r="G408">
        <f t="shared" si="90"/>
        <v>5.174289164564108</v>
      </c>
      <c r="H408">
        <f t="shared" si="91"/>
        <v>251.99742027271358</v>
      </c>
      <c r="I408">
        <f t="shared" si="93"/>
        <v>0.29700000000000004</v>
      </c>
      <c r="J408">
        <f t="shared" si="94"/>
        <v>1358.364214059623</v>
      </c>
      <c r="K408">
        <f t="shared" si="95"/>
        <v>-32083903.103347693</v>
      </c>
      <c r="L408">
        <f t="shared" si="104"/>
        <v>8327.2112212562588</v>
      </c>
      <c r="M408">
        <f>2*$Y$1*VLOOKUP(E407,Gearing!$B$3:$D$7,3)+B406</f>
        <v>8330.6962831275014</v>
      </c>
      <c r="N408">
        <f>2*B407-B406+Misc!$B$6*$Y$1^2</f>
        <v>8327.3501774173565</v>
      </c>
      <c r="O408">
        <f t="shared" si="96"/>
        <v>0</v>
      </c>
      <c r="P408">
        <f t="shared" si="97"/>
        <v>0</v>
      </c>
      <c r="Q408">
        <f t="shared" si="98"/>
        <v>0</v>
      </c>
      <c r="R408">
        <f t="shared" si="99"/>
        <v>0</v>
      </c>
      <c r="S408">
        <f t="shared" si="100"/>
        <v>0</v>
      </c>
      <c r="T408">
        <f>C408/Misc!$B$2*60/2/PI()</f>
        <v>3585.8540294837126</v>
      </c>
      <c r="U408">
        <f>C408/Misc!$B$2*60/2/PI()*VLOOKUP(E408,Gearing!$B$2:$G$7,6,FALSE)</f>
        <v>7723.3264409070898</v>
      </c>
      <c r="V408">
        <f ca="1">FORECAST(U408,OFFSET(Engine!$E$3:$E$26,MATCH(U408,Engine!$A$3:$A$26,1)-1,0,2),OFFSET(Engine!$A$3:$A$26,MATCH(U408,Engine!$A$3:$A$26,1)-1,0,2))</f>
        <v>569.39513260012666</v>
      </c>
    </row>
    <row r="409" spans="1:22" x14ac:dyDescent="0.25">
      <c r="A409">
        <f t="shared" si="92"/>
        <v>101.5</v>
      </c>
      <c r="B409">
        <f t="shared" si="103"/>
        <v>8355.3766080601254</v>
      </c>
      <c r="C409">
        <f t="shared" si="101"/>
        <v>112.67007641340388</v>
      </c>
      <c r="D409">
        <f t="shared" si="102"/>
        <v>6.8233583500841632E-2</v>
      </c>
      <c r="E409">
        <f>MIN(VLOOKUP(C408+0.01,Gearing!$A$2:$G$7,2,TRUE)+1,5)</f>
        <v>4</v>
      </c>
      <c r="F409">
        <f>Misc!$B$4*Misc!$B$5/Misc!$B$2*VLOOKUP(E409,Gearing!$B$2:$G$7,6,FALSE)</f>
        <v>3877.5433905676741</v>
      </c>
      <c r="G409">
        <f t="shared" si="90"/>
        <v>5.191790324542251</v>
      </c>
      <c r="H409">
        <f t="shared" si="91"/>
        <v>252.03578295768585</v>
      </c>
      <c r="I409">
        <f t="shared" si="93"/>
        <v>0.29700000000000004</v>
      </c>
      <c r="J409">
        <f t="shared" si="94"/>
        <v>1341.6365345737813</v>
      </c>
      <c r="K409">
        <f t="shared" si="95"/>
        <v>-32121974.772697821</v>
      </c>
      <c r="L409">
        <f t="shared" si="104"/>
        <v>8355.3766080601254</v>
      </c>
      <c r="M409">
        <f>2*$Y$1*VLOOKUP(E408,Gearing!$B$3:$D$7,3)+B407</f>
        <v>8358.8530033640891</v>
      </c>
      <c r="N409">
        <f>2*B408-B407+Misc!$B$6*$Y$1^2</f>
        <v>8355.5156103317495</v>
      </c>
      <c r="O409">
        <f t="shared" si="96"/>
        <v>0</v>
      </c>
      <c r="P409">
        <f t="shared" si="97"/>
        <v>0</v>
      </c>
      <c r="Q409">
        <f t="shared" si="98"/>
        <v>0</v>
      </c>
      <c r="R409">
        <f t="shared" si="99"/>
        <v>0</v>
      </c>
      <c r="S409">
        <f t="shared" si="100"/>
        <v>0</v>
      </c>
      <c r="T409">
        <f>C409/Misc!$B$2*60/2/PI()</f>
        <v>3586.3999199469586</v>
      </c>
      <c r="U409">
        <f>C409/Misc!$B$2*60/2/PI()*VLOOKUP(E409,Gearing!$B$2:$G$7,6,FALSE)</f>
        <v>7724.5021971464566</v>
      </c>
      <c r="V409">
        <f ca="1">FORECAST(U409,OFFSET(Engine!$E$3:$E$26,MATCH(U409,Engine!$A$3:$A$26,1)-1,0,2),OFFSET(Engine!$A$3:$A$26,MATCH(U409,Engine!$A$3:$A$26,1)-1,0,2))</f>
        <v>569.3657694311845</v>
      </c>
    </row>
    <row r="410" spans="1:22" x14ac:dyDescent="0.25">
      <c r="A410">
        <f t="shared" si="92"/>
        <v>101.75</v>
      </c>
      <c r="B410">
        <f t="shared" si="103"/>
        <v>8383.5462594629607</v>
      </c>
      <c r="C410">
        <f t="shared" si="101"/>
        <v>112.68704450295627</v>
      </c>
      <c r="D410">
        <f t="shared" si="102"/>
        <v>6.7511132918298244E-2</v>
      </c>
      <c r="E410">
        <f>MIN(VLOOKUP(C409+0.01,Gearing!$A$2:$G$7,2,TRUE)+1,5)</f>
        <v>4</v>
      </c>
      <c r="F410">
        <f>Misc!$B$4*Misc!$B$5/Misc!$B$2*VLOOKUP(E410,Gearing!$B$2:$G$7,6,FALSE)</f>
        <v>3877.5433905676741</v>
      </c>
      <c r="G410">
        <f t="shared" si="90"/>
        <v>5.2092941344193413</v>
      </c>
      <c r="H410">
        <f t="shared" si="91"/>
        <v>252.07373949301243</v>
      </c>
      <c r="I410">
        <f t="shared" si="93"/>
        <v>0.29700000000000004</v>
      </c>
      <c r="J410">
        <f t="shared" si="94"/>
        <v>1324.9062948122846</v>
      </c>
      <c r="K410">
        <f t="shared" si="95"/>
        <v>-32159580.509403821</v>
      </c>
      <c r="L410">
        <f t="shared" si="104"/>
        <v>8383.5462594629607</v>
      </c>
      <c r="M410">
        <f>2*$Y$1*VLOOKUP(E409,Gearing!$B$3:$D$7,3)+B408</f>
        <v>8387.0140799395795</v>
      </c>
      <c r="N410">
        <f>2*B409-B408+Misc!$B$6*$Y$1^2</f>
        <v>8383.6853073639923</v>
      </c>
      <c r="O410">
        <f t="shared" si="96"/>
        <v>0</v>
      </c>
      <c r="P410">
        <f t="shared" si="97"/>
        <v>0</v>
      </c>
      <c r="Q410">
        <f t="shared" si="98"/>
        <v>0</v>
      </c>
      <c r="R410">
        <f t="shared" si="99"/>
        <v>0</v>
      </c>
      <c r="S410">
        <f t="shared" si="100"/>
        <v>0</v>
      </c>
      <c r="T410">
        <f>C410/Misc!$B$2*60/2/PI()</f>
        <v>3586.9400310123765</v>
      </c>
      <c r="U410">
        <f>C410/Misc!$B$2*60/2/PI()*VLOOKUP(E410,Gearing!$B$2:$G$7,6,FALSE)</f>
        <v>7725.6655055349947</v>
      </c>
      <c r="V410">
        <f ca="1">FORECAST(U410,OFFSET(Engine!$E$3:$E$26,MATCH(U410,Engine!$A$3:$A$26,1)-1,0,2),OFFSET(Engine!$A$3:$A$26,MATCH(U410,Engine!$A$3:$A$26,1)-1,0,2))</f>
        <v>569.33671713309695</v>
      </c>
    </row>
    <row r="411" spans="1:22" x14ac:dyDescent="0.25">
      <c r="A411">
        <f t="shared" si="92"/>
        <v>102</v>
      </c>
      <c r="B411">
        <f t="shared" si="103"/>
        <v>8411.7201303116035</v>
      </c>
      <c r="C411">
        <f t="shared" si="101"/>
        <v>112.70383292270344</v>
      </c>
      <c r="D411">
        <f t="shared" si="102"/>
        <v>6.6796225059079006E-2</v>
      </c>
      <c r="E411">
        <f>MIN(VLOOKUP(C410+0.01,Gearing!$A$2:$G$7,2,TRUE)+1,5)</f>
        <v>4</v>
      </c>
      <c r="F411">
        <f>Misc!$B$4*Misc!$B$5/Misc!$B$2*VLOOKUP(E411,Gearing!$B$2:$G$7,6,FALSE)</f>
        <v>3877.5433905676741</v>
      </c>
      <c r="G411">
        <f t="shared" si="90"/>
        <v>5.2268005661385031</v>
      </c>
      <c r="H411">
        <f t="shared" si="91"/>
        <v>252.11129411843112</v>
      </c>
      <c r="I411">
        <f t="shared" si="93"/>
        <v>0.29700000000000004</v>
      </c>
      <c r="J411">
        <f t="shared" si="94"/>
        <v>1308.1735218790009</v>
      </c>
      <c r="K411">
        <f t="shared" si="95"/>
        <v>-32196720.043430313</v>
      </c>
      <c r="L411">
        <f t="shared" si="104"/>
        <v>8411.7201303116035</v>
      </c>
      <c r="M411">
        <f>2*$Y$1*VLOOKUP(E410,Gearing!$B$3:$D$7,3)+B409</f>
        <v>8415.179466743446</v>
      </c>
      <c r="N411">
        <f>2*B410-B409+Misc!$B$6*$Y$1^2</f>
        <v>8411.8592233657964</v>
      </c>
      <c r="O411">
        <f t="shared" si="96"/>
        <v>0</v>
      </c>
      <c r="P411">
        <f t="shared" si="97"/>
        <v>0</v>
      </c>
      <c r="Q411">
        <f t="shared" si="98"/>
        <v>0</v>
      </c>
      <c r="R411">
        <f t="shared" si="99"/>
        <v>0</v>
      </c>
      <c r="S411">
        <f t="shared" si="100"/>
        <v>0</v>
      </c>
      <c r="T411">
        <f>C411/Misc!$B$2*60/2/PI()</f>
        <v>3587.4744230102692</v>
      </c>
      <c r="U411">
        <f>C411/Misc!$B$2*60/2/PI()*VLOOKUP(E411,Gearing!$B$2:$G$7,6,FALSE)</f>
        <v>7726.8164960140266</v>
      </c>
      <c r="V411">
        <f ca="1">FORECAST(U411,OFFSET(Engine!$E$3:$E$26,MATCH(U411,Engine!$A$3:$A$26,1)-1,0,2),OFFSET(Engine!$A$3:$A$26,MATCH(U411,Engine!$A$3:$A$26,1)-1,0,2))</f>
        <v>569.3079724607278</v>
      </c>
    </row>
    <row r="412" spans="1:22" x14ac:dyDescent="0.25">
      <c r="A412">
        <f t="shared" si="92"/>
        <v>102.25</v>
      </c>
      <c r="B412">
        <f t="shared" si="103"/>
        <v>8439.8981759243125</v>
      </c>
      <c r="C412">
        <f t="shared" si="101"/>
        <v>112.72044354876925</v>
      </c>
      <c r="D412">
        <f t="shared" si="102"/>
        <v>6.6088783467421308E-2</v>
      </c>
      <c r="E412">
        <f>MIN(VLOOKUP(C411+0.01,Gearing!$A$2:$G$7,2,TRUE)+1,5)</f>
        <v>4</v>
      </c>
      <c r="F412">
        <f>Misc!$B$4*Misc!$B$5/Misc!$B$2*VLOOKUP(E412,Gearing!$B$2:$G$7,6,FALSE)</f>
        <v>3877.5433905676741</v>
      </c>
      <c r="G412">
        <f t="shared" si="90"/>
        <v>5.2443095919357905</v>
      </c>
      <c r="H412">
        <f t="shared" si="91"/>
        <v>252.14845103071147</v>
      </c>
      <c r="I412">
        <f t="shared" si="93"/>
        <v>0.29700000000000004</v>
      </c>
      <c r="J412">
        <f t="shared" si="94"/>
        <v>1291.438242594907</v>
      </c>
      <c r="K412">
        <f t="shared" si="95"/>
        <v>-32233393.108317662</v>
      </c>
      <c r="L412">
        <f t="shared" si="104"/>
        <v>8439.8981759243125</v>
      </c>
      <c r="M412">
        <f>2*$Y$1*VLOOKUP(E411,Gearing!$B$3:$D$7,3)+B410</f>
        <v>8443.3491181462814</v>
      </c>
      <c r="N412">
        <f>2*B411-B410+Misc!$B$6*$Y$1^2</f>
        <v>8440.0373136602466</v>
      </c>
      <c r="O412">
        <f t="shared" si="96"/>
        <v>0</v>
      </c>
      <c r="P412">
        <f t="shared" si="97"/>
        <v>0</v>
      </c>
      <c r="Q412">
        <f t="shared" si="98"/>
        <v>0</v>
      </c>
      <c r="R412">
        <f t="shared" si="99"/>
        <v>0</v>
      </c>
      <c r="S412">
        <f t="shared" si="100"/>
        <v>0</v>
      </c>
      <c r="T412">
        <f>C412/Misc!$B$2*60/2/PI()</f>
        <v>3588.0031556595145</v>
      </c>
      <c r="U412">
        <f>C412/Misc!$B$2*60/2/PI()*VLOOKUP(E412,Gearing!$B$2:$G$7,6,FALSE)</f>
        <v>7727.9552972079709</v>
      </c>
      <c r="V412">
        <f ca="1">FORECAST(U412,OFFSET(Engine!$E$3:$E$26,MATCH(U412,Engine!$A$3:$A$26,1)-1,0,2),OFFSET(Engine!$A$3:$A$26,MATCH(U412,Engine!$A$3:$A$26,1)-1,0,2))</f>
        <v>569.27953220182917</v>
      </c>
    </row>
    <row r="413" spans="1:22" x14ac:dyDescent="0.25">
      <c r="A413">
        <f t="shared" si="92"/>
        <v>102.5</v>
      </c>
      <c r="B413">
        <f t="shared" si="103"/>
        <v>8468.0803520859881</v>
      </c>
      <c r="C413">
        <f t="shared" si="101"/>
        <v>112.7368782382473</v>
      </c>
      <c r="D413">
        <f t="shared" si="102"/>
        <v>6.5388732356950641E-2</v>
      </c>
      <c r="E413">
        <f>MIN(VLOOKUP(C412+0.01,Gearing!$A$2:$G$7,2,TRUE)+1,5)</f>
        <v>4</v>
      </c>
      <c r="F413">
        <f>Misc!$B$4*Misc!$B$5/Misc!$B$2*VLOOKUP(E413,Gearing!$B$2:$G$7,6,FALSE)</f>
        <v>3877.5433905676741</v>
      </c>
      <c r="G413">
        <f t="shared" si="90"/>
        <v>5.2618211843372125</v>
      </c>
      <c r="H413">
        <f t="shared" si="91"/>
        <v>252.18521438405355</v>
      </c>
      <c r="I413">
        <f t="shared" si="93"/>
        <v>0.29700000000000004</v>
      </c>
      <c r="J413">
        <f t="shared" si="94"/>
        <v>1274.7004835009575</v>
      </c>
      <c r="K413">
        <f t="shared" si="95"/>
        <v>-32269599.441137698</v>
      </c>
      <c r="L413">
        <f t="shared" si="104"/>
        <v>8468.0803520859881</v>
      </c>
      <c r="M413">
        <f>2*$Y$1*VLOOKUP(E412,Gearing!$B$3:$D$7,3)+B411</f>
        <v>8471.5229889949242</v>
      </c>
      <c r="N413">
        <f>2*B412-B411+Misc!$B$6*$Y$1^2</f>
        <v>8468.2195340370217</v>
      </c>
      <c r="O413">
        <f t="shared" si="96"/>
        <v>0</v>
      </c>
      <c r="P413">
        <f t="shared" si="97"/>
        <v>0</v>
      </c>
      <c r="Q413">
        <f t="shared" si="98"/>
        <v>0</v>
      </c>
      <c r="R413">
        <f t="shared" si="99"/>
        <v>0</v>
      </c>
      <c r="S413">
        <f t="shared" si="100"/>
        <v>0</v>
      </c>
      <c r="T413">
        <f>C413/Misc!$B$2*60/2/PI()</f>
        <v>3588.5262880732366</v>
      </c>
      <c r="U413">
        <f>C413/Misc!$B$2*60/2/PI()*VLOOKUP(E413,Gearing!$B$2:$G$7,6,FALSE)</f>
        <v>7729.0820364365554</v>
      </c>
      <c r="V413">
        <f ca="1">FORECAST(U413,OFFSET(Engine!$E$3:$E$26,MATCH(U413,Engine!$A$3:$A$26,1)-1,0,2),OFFSET(Engine!$A$3:$A$26,MATCH(U413,Engine!$A$3:$A$26,1)-1,0,2))</f>
        <v>569.2513931767362</v>
      </c>
    </row>
    <row r="414" spans="1:22" x14ac:dyDescent="0.25">
      <c r="A414">
        <f t="shared" si="92"/>
        <v>102.75</v>
      </c>
      <c r="B414">
        <f t="shared" si="103"/>
        <v>8496.2666150434361</v>
      </c>
      <c r="C414">
        <f t="shared" si="101"/>
        <v>112.75313882937189</v>
      </c>
      <c r="D414">
        <f t="shared" si="102"/>
        <v>6.4695996639784425E-2</v>
      </c>
      <c r="E414">
        <f>MIN(VLOOKUP(C413+0.01,Gearing!$A$2:$G$7,2,TRUE)+1,5)</f>
        <v>4</v>
      </c>
      <c r="F414">
        <f>Misc!$B$4*Misc!$B$5/Misc!$B$2*VLOOKUP(E414,Gearing!$B$2:$G$7,6,FALSE)</f>
        <v>3877.5433905676741</v>
      </c>
      <c r="G414">
        <f t="shared" si="90"/>
        <v>5.2793353161557972</v>
      </c>
      <c r="H414">
        <f t="shared" si="91"/>
        <v>252.22158829047041</v>
      </c>
      <c r="I414">
        <f t="shared" si="93"/>
        <v>0.29700000000000004</v>
      </c>
      <c r="J414">
        <f t="shared" si="94"/>
        <v>1257.9602708609227</v>
      </c>
      <c r="K414">
        <f t="shared" si="95"/>
        <v>-32305338.782449931</v>
      </c>
      <c r="L414">
        <f t="shared" si="104"/>
        <v>8496.2666150434361</v>
      </c>
      <c r="M414">
        <f>2*$Y$1*VLOOKUP(E413,Gearing!$B$3:$D$7,3)+B412</f>
        <v>8499.7010346076331</v>
      </c>
      <c r="N414">
        <f>2*B413-B412+Misc!$B$6*$Y$1^2</f>
        <v>8496.4058407476641</v>
      </c>
      <c r="O414">
        <f t="shared" si="96"/>
        <v>0</v>
      </c>
      <c r="P414">
        <f t="shared" si="97"/>
        <v>0</v>
      </c>
      <c r="Q414">
        <f t="shared" si="98"/>
        <v>0</v>
      </c>
      <c r="R414">
        <f t="shared" si="99"/>
        <v>0</v>
      </c>
      <c r="S414">
        <f t="shared" si="100"/>
        <v>0</v>
      </c>
      <c r="T414">
        <f>C414/Misc!$B$2*60/2/PI()</f>
        <v>3589.0438787642515</v>
      </c>
      <c r="U414">
        <f>C414/Misc!$B$2*60/2/PI()*VLOOKUP(E414,Gearing!$B$2:$G$7,6,FALSE)</f>
        <v>7730.1968397265427</v>
      </c>
      <c r="V414">
        <f ca="1">FORECAST(U414,OFFSET(Engine!$E$3:$E$26,MATCH(U414,Engine!$A$3:$A$26,1)-1,0,2),OFFSET(Engine!$A$3:$A$26,MATCH(U414,Engine!$A$3:$A$26,1)-1,0,2))</f>
        <v>569.22355223807472</v>
      </c>
    </row>
    <row r="415" spans="1:22" x14ac:dyDescent="0.25">
      <c r="A415">
        <f t="shared" si="92"/>
        <v>103</v>
      </c>
      <c r="B415">
        <f t="shared" si="103"/>
        <v>8524.4569215006741</v>
      </c>
      <c r="C415">
        <f t="shared" si="101"/>
        <v>112.76922714171451</v>
      </c>
      <c r="D415">
        <f t="shared" si="102"/>
        <v>6.4010502101154998E-2</v>
      </c>
      <c r="E415">
        <f>MIN(VLOOKUP(C414+0.01,Gearing!$A$2:$G$7,2,TRUE)+1,5)</f>
        <v>4</v>
      </c>
      <c r="F415">
        <f>Misc!$B$4*Misc!$B$5/Misc!$B$2*VLOOKUP(E415,Gearing!$B$2:$G$7,6,FALSE)</f>
        <v>3877.5433905676741</v>
      </c>
      <c r="G415">
        <f t="shared" si="90"/>
        <v>5.2968519604886675</v>
      </c>
      <c r="H415">
        <f t="shared" si="91"/>
        <v>252.25757682022751</v>
      </c>
      <c r="I415">
        <f t="shared" si="93"/>
        <v>0.29700000000000004</v>
      </c>
      <c r="J415">
        <f t="shared" si="94"/>
        <v>1241.2176306641986</v>
      </c>
      <c r="K415">
        <f t="shared" si="95"/>
        <v>-32340610.876258206</v>
      </c>
      <c r="L415">
        <f t="shared" si="104"/>
        <v>8524.4569215006741</v>
      </c>
      <c r="M415">
        <f>2*$Y$1*VLOOKUP(E414,Gearing!$B$3:$D$7,3)+B413</f>
        <v>8527.8832107693088</v>
      </c>
      <c r="N415">
        <f>2*B414-B413+Misc!$B$6*$Y$1^2</f>
        <v>8524.5961905008844</v>
      </c>
      <c r="O415">
        <f t="shared" si="96"/>
        <v>0</v>
      </c>
      <c r="P415">
        <f t="shared" si="97"/>
        <v>0</v>
      </c>
      <c r="Q415">
        <f t="shared" si="98"/>
        <v>0</v>
      </c>
      <c r="R415">
        <f t="shared" si="99"/>
        <v>0</v>
      </c>
      <c r="S415">
        <f t="shared" si="100"/>
        <v>0</v>
      </c>
      <c r="T415">
        <f>C415/Misc!$B$2*60/2/PI()</f>
        <v>3589.5559856513187</v>
      </c>
      <c r="U415">
        <f>C415/Misc!$B$2*60/2/PI()*VLOOKUP(E415,Gearing!$B$2:$G$7,6,FALSE)</f>
        <v>7731.2998318251985</v>
      </c>
      <c r="V415">
        <f ca="1">FORECAST(U415,OFFSET(Engine!$E$3:$E$26,MATCH(U415,Engine!$A$3:$A$26,1)-1,0,2),OFFSET(Engine!$A$3:$A$26,MATCH(U415,Engine!$A$3:$A$26,1)-1,0,2))</f>
        <v>569.19600627042405</v>
      </c>
    </row>
    <row r="416" spans="1:22" x14ac:dyDescent="0.25">
      <c r="A416">
        <f t="shared" si="92"/>
        <v>103.25</v>
      </c>
      <c r="B416">
        <f t="shared" si="103"/>
        <v>8552.6512286142934</v>
      </c>
      <c r="C416">
        <f t="shared" si="101"/>
        <v>112.78514497635479</v>
      </c>
      <c r="D416">
        <f t="shared" si="102"/>
        <v>6.3332175021059811E-2</v>
      </c>
      <c r="E416">
        <f>MIN(VLOOKUP(C415+0.01,Gearing!$A$2:$G$7,2,TRUE)+1,5)</f>
        <v>4</v>
      </c>
      <c r="F416">
        <f>Misc!$B$4*Misc!$B$5/Misc!$B$2*VLOOKUP(E416,Gearing!$B$2:$G$7,6,FALSE)</f>
        <v>3877.5433905676741</v>
      </c>
      <c r="G416">
        <f t="shared" si="90"/>
        <v>5.3143710907141628</v>
      </c>
      <c r="H416">
        <f t="shared" si="91"/>
        <v>252.29318400222527</v>
      </c>
      <c r="I416">
        <f t="shared" si="93"/>
        <v>0.29700000000000004</v>
      </c>
      <c r="J416">
        <f t="shared" si="94"/>
        <v>1224.4725886285987</v>
      </c>
      <c r="K416">
        <f t="shared" si="95"/>
        <v>-32375415.469968088</v>
      </c>
      <c r="L416">
        <f t="shared" si="104"/>
        <v>8552.6512286142934</v>
      </c>
      <c r="M416">
        <f>2*$Y$1*VLOOKUP(E415,Gearing!$B$3:$D$7,3)+B414</f>
        <v>8556.0694737267568</v>
      </c>
      <c r="N416">
        <f>2*B415-B414+Misc!$B$6*$Y$1^2</f>
        <v>8552.7905404579124</v>
      </c>
      <c r="O416">
        <f t="shared" si="96"/>
        <v>0</v>
      </c>
      <c r="P416">
        <f t="shared" si="97"/>
        <v>0</v>
      </c>
      <c r="Q416">
        <f t="shared" si="98"/>
        <v>0</v>
      </c>
      <c r="R416">
        <f t="shared" si="99"/>
        <v>0</v>
      </c>
      <c r="S416">
        <f t="shared" si="100"/>
        <v>0</v>
      </c>
      <c r="T416">
        <f>C416/Misc!$B$2*60/2/PI()</f>
        <v>3590.0626660645826</v>
      </c>
      <c r="U416">
        <f>C416/Misc!$B$2*60/2/PI()*VLOOKUP(E416,Gearing!$B$2:$G$7,6,FALSE)</f>
        <v>7732.3911362120134</v>
      </c>
      <c r="V416">
        <f ca="1">FORECAST(U416,OFFSET(Engine!$E$3:$E$26,MATCH(U416,Engine!$A$3:$A$26,1)-1,0,2),OFFSET(Engine!$A$3:$A$26,MATCH(U416,Engine!$A$3:$A$26,1)-1,0,2))</f>
        <v>569.16875219002497</v>
      </c>
    </row>
    <row r="417" spans="1:22" x14ac:dyDescent="0.25">
      <c r="A417">
        <f t="shared" si="92"/>
        <v>103.5</v>
      </c>
      <c r="B417">
        <f t="shared" si="103"/>
        <v>8580.8494939888515</v>
      </c>
      <c r="C417">
        <f t="shared" si="101"/>
        <v>112.8008941160515</v>
      </c>
      <c r="D417">
        <f t="shared" si="102"/>
        <v>6.2660942552611232E-2</v>
      </c>
      <c r="E417">
        <f>MIN(VLOOKUP(C416+0.01,Gearing!$A$2:$G$7,2,TRUE)+1,5)</f>
        <v>4</v>
      </c>
      <c r="F417">
        <f>Misc!$B$4*Misc!$B$5/Misc!$B$2*VLOOKUP(E417,Gearing!$B$2:$G$7,6,FALSE)</f>
        <v>3877.5433905676741</v>
      </c>
      <c r="G417">
        <f t="shared" si="90"/>
        <v>5.331892680488977</v>
      </c>
      <c r="H417">
        <f t="shared" si="91"/>
        <v>252.32841382438147</v>
      </c>
      <c r="I417">
        <f t="shared" si="93"/>
        <v>0.29700000000000004</v>
      </c>
      <c r="J417">
        <f t="shared" si="94"/>
        <v>1207.725170203109</v>
      </c>
      <c r="K417">
        <f t="shared" si="95"/>
        <v>-32409752.31434444</v>
      </c>
      <c r="L417">
        <f t="shared" si="104"/>
        <v>8580.8494939888515</v>
      </c>
      <c r="M417">
        <f>2*$Y$1*VLOOKUP(E416,Gearing!$B$3:$D$7,3)+B415</f>
        <v>8584.2597801839947</v>
      </c>
      <c r="N417">
        <f>2*B416-B415+Misc!$B$6*$Y$1^2</f>
        <v>8580.988848227913</v>
      </c>
      <c r="O417">
        <f t="shared" si="96"/>
        <v>0</v>
      </c>
      <c r="P417">
        <f t="shared" si="97"/>
        <v>0</v>
      </c>
      <c r="Q417">
        <f t="shared" si="98"/>
        <v>0</v>
      </c>
      <c r="R417">
        <f t="shared" si="99"/>
        <v>0</v>
      </c>
      <c r="S417">
        <f t="shared" si="100"/>
        <v>0</v>
      </c>
      <c r="T417">
        <f>C417/Misc!$B$2*60/2/PI()</f>
        <v>3590.5639767510174</v>
      </c>
      <c r="U417">
        <f>C417/Misc!$B$2*60/2/PI()*VLOOKUP(E417,Gearing!$B$2:$G$7,6,FALSE)</f>
        <v>7733.4708751104226</v>
      </c>
      <c r="V417">
        <f ca="1">FORECAST(U417,OFFSET(Engine!$E$3:$E$26,MATCH(U417,Engine!$A$3:$A$26,1)-1,0,2),OFFSET(Engine!$A$3:$A$26,MATCH(U417,Engine!$A$3:$A$26,1)-1,0,2))</f>
        <v>569.14178694448697</v>
      </c>
    </row>
    <row r="418" spans="1:22" x14ac:dyDescent="0.25">
      <c r="A418">
        <f t="shared" si="92"/>
        <v>103.75</v>
      </c>
      <c r="B418">
        <f t="shared" si="103"/>
        <v>8609.0516756723191</v>
      </c>
      <c r="C418">
        <f t="shared" si="101"/>
        <v>112.81647632542808</v>
      </c>
      <c r="D418">
        <f t="shared" si="102"/>
        <v>6.1996732460102066E-2</v>
      </c>
      <c r="E418">
        <f>MIN(VLOOKUP(C417+0.01,Gearing!$A$2:$G$7,2,TRUE)+1,5)</f>
        <v>4</v>
      </c>
      <c r="F418">
        <f>Misc!$B$4*Misc!$B$5/Misc!$B$2*VLOOKUP(E418,Gearing!$B$2:$G$7,6,FALSE)</f>
        <v>3877.5433905676741</v>
      </c>
      <c r="G418">
        <f t="shared" si="90"/>
        <v>5.3494167037453266</v>
      </c>
      <c r="H418">
        <f t="shared" si="91"/>
        <v>252.36327023404635</v>
      </c>
      <c r="I418">
        <f t="shared" si="93"/>
        <v>0.29700000000000004</v>
      </c>
      <c r="J418">
        <f t="shared" si="94"/>
        <v>1190.9754005706218</v>
      </c>
      <c r="K418">
        <f t="shared" si="95"/>
        <v>-32443621.163469672</v>
      </c>
      <c r="L418">
        <f t="shared" si="104"/>
        <v>8609.0516756723191</v>
      </c>
      <c r="M418">
        <f>2*$Y$1*VLOOKUP(E417,Gearing!$B$3:$D$7,3)+B416</f>
        <v>8612.454087297614</v>
      </c>
      <c r="N418">
        <f>2*B417-B416+Misc!$B$6*$Y$1^2</f>
        <v>8609.1910718634099</v>
      </c>
      <c r="O418">
        <f t="shared" si="96"/>
        <v>0</v>
      </c>
      <c r="P418">
        <f t="shared" si="97"/>
        <v>0</v>
      </c>
      <c r="Q418">
        <f t="shared" si="98"/>
        <v>0</v>
      </c>
      <c r="R418">
        <f t="shared" si="99"/>
        <v>0</v>
      </c>
      <c r="S418">
        <f t="shared" si="100"/>
        <v>0</v>
      </c>
      <c r="T418">
        <f>C418/Misc!$B$2*60/2/PI()</f>
        <v>3591.059973880333</v>
      </c>
      <c r="U418">
        <f>C418/Misc!$B$2*60/2/PI()*VLOOKUP(E418,Gearing!$B$2:$G$7,6,FALSE)</f>
        <v>7734.5391695005346</v>
      </c>
      <c r="V418">
        <f ca="1">FORECAST(U418,OFFSET(Engine!$E$3:$E$26,MATCH(U418,Engine!$A$3:$A$26,1)-1,0,2),OFFSET(Engine!$A$3:$A$26,MATCH(U418,Engine!$A$3:$A$26,1)-1,0,2))</f>
        <v>569.11510751246988</v>
      </c>
    </row>
    <row r="419" spans="1:22" x14ac:dyDescent="0.25">
      <c r="A419">
        <f t="shared" si="92"/>
        <v>104</v>
      </c>
      <c r="B419">
        <f t="shared" si="103"/>
        <v>8637.2577321515655</v>
      </c>
      <c r="C419">
        <f t="shared" si="101"/>
        <v>112.83189335113639</v>
      </c>
      <c r="D419">
        <f t="shared" si="102"/>
        <v>6.1339473206317052E-2</v>
      </c>
      <c r="E419">
        <f>MIN(VLOOKUP(C418+0.01,Gearing!$A$2:$G$7,2,TRUE)+1,5)</f>
        <v>4</v>
      </c>
      <c r="F419">
        <f>Misc!$B$4*Misc!$B$5/Misc!$B$2*VLOOKUP(E419,Gearing!$B$2:$G$7,6,FALSE)</f>
        <v>3877.5433905676741</v>
      </c>
      <c r="G419">
        <f t="shared" si="90"/>
        <v>5.3669431346881495</v>
      </c>
      <c r="H419">
        <f t="shared" si="91"/>
        <v>252.3977571383688</v>
      </c>
      <c r="I419">
        <f t="shared" si="93"/>
        <v>0.29700000000000004</v>
      </c>
      <c r="J419">
        <f t="shared" si="94"/>
        <v>1174.2233046506417</v>
      </c>
      <c r="K419">
        <f t="shared" si="95"/>
        <v>-32477021.774702463</v>
      </c>
      <c r="L419">
        <f t="shared" si="104"/>
        <v>8637.2577321515655</v>
      </c>
      <c r="M419">
        <f>2*$Y$1*VLOOKUP(E418,Gearing!$B$3:$D$7,3)+B417</f>
        <v>8640.6523526721721</v>
      </c>
      <c r="N419">
        <f>2*B418-B417+Misc!$B$6*$Y$1^2</f>
        <v>8637.3971698557871</v>
      </c>
      <c r="O419">
        <f t="shared" si="96"/>
        <v>0</v>
      </c>
      <c r="P419">
        <f t="shared" si="97"/>
        <v>0</v>
      </c>
      <c r="Q419">
        <f t="shared" si="98"/>
        <v>0</v>
      </c>
      <c r="R419">
        <f t="shared" si="99"/>
        <v>0</v>
      </c>
      <c r="S419">
        <f t="shared" si="100"/>
        <v>0</v>
      </c>
      <c r="T419">
        <f>C419/Misc!$B$2*60/2/PI()</f>
        <v>3591.5507130501837</v>
      </c>
      <c r="U419">
        <f>C419/Misc!$B$2*60/2/PI()*VLOOKUP(E419,Gearing!$B$2:$G$7,6,FALSE)</f>
        <v>7735.5961391303445</v>
      </c>
      <c r="V419">
        <f ca="1">FORECAST(U419,OFFSET(Engine!$E$3:$E$26,MATCH(U419,Engine!$A$3:$A$26,1)-1,0,2),OFFSET(Engine!$A$3:$A$26,MATCH(U419,Engine!$A$3:$A$26,1)-1,0,2))</f>
        <v>569.08871090340449</v>
      </c>
    </row>
    <row r="420" spans="1:22" x14ac:dyDescent="0.25">
      <c r="A420">
        <f t="shared" si="92"/>
        <v>104.25</v>
      </c>
      <c r="B420">
        <f t="shared" si="103"/>
        <v>8665.4676223478873</v>
      </c>
      <c r="C420">
        <f t="shared" si="101"/>
        <v>112.84714692203488</v>
      </c>
      <c r="D420">
        <f t="shared" si="102"/>
        <v>6.0689093981636688E-2</v>
      </c>
      <c r="E420">
        <f>MIN(VLOOKUP(C419+0.01,Gearing!$A$2:$G$7,2,TRUE)+1,5)</f>
        <v>4</v>
      </c>
      <c r="F420">
        <f>Misc!$B$4*Misc!$B$5/Misc!$B$2*VLOOKUP(E420,Gearing!$B$2:$G$7,6,FALSE)</f>
        <v>3877.5433905676741</v>
      </c>
      <c r="G420">
        <f t="shared" si="90"/>
        <v>5.3844719477923224</v>
      </c>
      <c r="H420">
        <f t="shared" si="91"/>
        <v>252.43187840469506</v>
      </c>
      <c r="I420">
        <f t="shared" si="93"/>
        <v>0.29700000000000004</v>
      </c>
      <c r="J420">
        <f t="shared" si="94"/>
        <v>1157.4689071019693</v>
      </c>
      <c r="K420">
        <f t="shared" si="95"/>
        <v>-32509953.908636864</v>
      </c>
      <c r="L420">
        <f t="shared" si="104"/>
        <v>8665.4676223478873</v>
      </c>
      <c r="M420">
        <f>2*$Y$1*VLOOKUP(E419,Gearing!$B$3:$D$7,3)+B418</f>
        <v>8668.8545343556398</v>
      </c>
      <c r="N420">
        <f>2*B419-B418+Misc!$B$6*$Y$1^2</f>
        <v>8665.6071011308122</v>
      </c>
      <c r="O420">
        <f t="shared" si="96"/>
        <v>0</v>
      </c>
      <c r="P420">
        <f t="shared" si="97"/>
        <v>0</v>
      </c>
      <c r="Q420">
        <f t="shared" si="98"/>
        <v>0</v>
      </c>
      <c r="R420">
        <f t="shared" si="99"/>
        <v>0</v>
      </c>
      <c r="S420">
        <f t="shared" si="100"/>
        <v>0</v>
      </c>
      <c r="T420">
        <f>C420/Misc!$B$2*60/2/PI()</f>
        <v>3592.0362492918434</v>
      </c>
      <c r="U420">
        <f>C420/Misc!$B$2*60/2/PI()*VLOOKUP(E420,Gearing!$B$2:$G$7,6,FALSE)</f>
        <v>7736.6419025279611</v>
      </c>
      <c r="V420">
        <f ca="1">FORECAST(U420,OFFSET(Engine!$E$3:$E$26,MATCH(U420,Engine!$A$3:$A$26,1)-1,0,2),OFFSET(Engine!$A$3:$A$26,MATCH(U420,Engine!$A$3:$A$26,1)-1,0,2))</f>
        <v>569.0625941571866</v>
      </c>
    </row>
    <row r="421" spans="1:22" x14ac:dyDescent="0.25">
      <c r="A421">
        <f t="shared" si="92"/>
        <v>104.5</v>
      </c>
      <c r="B421">
        <f t="shared" si="103"/>
        <v>8693.6813056125829</v>
      </c>
      <c r="C421">
        <f t="shared" si="101"/>
        <v>112.86223874935968</v>
      </c>
      <c r="D421">
        <f t="shared" si="102"/>
        <v>6.0045524616725743E-2</v>
      </c>
      <c r="E421">
        <f>MIN(VLOOKUP(C420+0.01,Gearing!$A$2:$G$7,2,TRUE)+1,5)</f>
        <v>4</v>
      </c>
      <c r="F421">
        <f>Misc!$B$4*Misc!$B$5/Misc!$B$2*VLOOKUP(E421,Gearing!$B$2:$G$7,6,FALSE)</f>
        <v>3877.5433905676741</v>
      </c>
      <c r="G421">
        <f t="shared" si="90"/>
        <v>5.4020031177999126</v>
      </c>
      <c r="H421">
        <f t="shared" si="91"/>
        <v>252.46563786095132</v>
      </c>
      <c r="I421">
        <f t="shared" si="93"/>
        <v>0.29700000000000004</v>
      </c>
      <c r="J421">
        <f t="shared" si="94"/>
        <v>1140.7122323253543</v>
      </c>
      <c r="K421">
        <f t="shared" si="95"/>
        <v>-32542417.329061981</v>
      </c>
      <c r="L421">
        <f t="shared" si="104"/>
        <v>8693.6813056125829</v>
      </c>
      <c r="M421">
        <f>2*$Y$1*VLOOKUP(E420,Gearing!$B$3:$D$7,3)+B419</f>
        <v>8697.0605908348862</v>
      </c>
      <c r="N421">
        <f>2*B420-B419+Misc!$B$6*$Y$1^2</f>
        <v>8693.8208250442094</v>
      </c>
      <c r="O421">
        <f t="shared" si="96"/>
        <v>0</v>
      </c>
      <c r="P421">
        <f t="shared" si="97"/>
        <v>0</v>
      </c>
      <c r="Q421">
        <f t="shared" si="98"/>
        <v>0</v>
      </c>
      <c r="R421">
        <f t="shared" si="99"/>
        <v>0</v>
      </c>
      <c r="S421">
        <f t="shared" si="100"/>
        <v>0</v>
      </c>
      <c r="T421">
        <f>C421/Misc!$B$2*60/2/PI()</f>
        <v>3592.5166370756488</v>
      </c>
      <c r="U421">
        <f>C421/Misc!$B$2*60/2/PI()*VLOOKUP(E421,Gearing!$B$2:$G$7,6,FALSE)</f>
        <v>7737.6765770133261</v>
      </c>
      <c r="V421">
        <f ca="1">FORECAST(U421,OFFSET(Engine!$E$3:$E$26,MATCH(U421,Engine!$A$3:$A$26,1)-1,0,2),OFFSET(Engine!$A$3:$A$26,MATCH(U421,Engine!$A$3:$A$26,1)-1,0,2))</f>
        <v>569.03675434388458</v>
      </c>
    </row>
    <row r="422" spans="1:22" x14ac:dyDescent="0.25">
      <c r="A422">
        <f t="shared" si="92"/>
        <v>104.75</v>
      </c>
      <c r="B422">
        <f t="shared" si="103"/>
        <v>8721.8987417225671</v>
      </c>
      <c r="C422">
        <f t="shared" si="101"/>
        <v>112.87717052689914</v>
      </c>
      <c r="D422">
        <f t="shared" si="102"/>
        <v>5.9408695698948577E-2</v>
      </c>
      <c r="E422">
        <f>MIN(VLOOKUP(C421+0.01,Gearing!$A$2:$G$7,2,TRUE)+1,5)</f>
        <v>4</v>
      </c>
      <c r="F422">
        <f>Misc!$B$4*Misc!$B$5/Misc!$B$2*VLOOKUP(E422,Gearing!$B$2:$G$7,6,FALSE)</f>
        <v>3877.5433905676741</v>
      </c>
      <c r="G422">
        <f t="shared" si="90"/>
        <v>5.4195366197174542</v>
      </c>
      <c r="H422">
        <f t="shared" si="91"/>
        <v>252.49903929603423</v>
      </c>
      <c r="I422">
        <f t="shared" si="93"/>
        <v>0.29700000000000004</v>
      </c>
      <c r="J422">
        <f t="shared" si="94"/>
        <v>1123.9533044661248</v>
      </c>
      <c r="K422">
        <f t="shared" si="95"/>
        <v>-32574411.802922085</v>
      </c>
      <c r="L422">
        <f t="shared" si="104"/>
        <v>8721.8987417225671</v>
      </c>
      <c r="M422">
        <f>2*$Y$1*VLOOKUP(E421,Gearing!$B$3:$D$7,3)+B420</f>
        <v>8725.270481031208</v>
      </c>
      <c r="N422">
        <f>2*B421-B420+Misc!$B$6*$Y$1^2</f>
        <v>8722.0383013772789</v>
      </c>
      <c r="O422">
        <f t="shared" si="96"/>
        <v>0</v>
      </c>
      <c r="P422">
        <f t="shared" si="97"/>
        <v>0</v>
      </c>
      <c r="Q422">
        <f t="shared" si="98"/>
        <v>0</v>
      </c>
      <c r="R422">
        <f t="shared" si="99"/>
        <v>0</v>
      </c>
      <c r="S422">
        <f t="shared" si="100"/>
        <v>0</v>
      </c>
      <c r="T422">
        <f>C422/Misc!$B$2*60/2/PI()</f>
        <v>3592.9919303165602</v>
      </c>
      <c r="U422">
        <f>C422/Misc!$B$2*60/2/PI()*VLOOKUP(E422,Gearing!$B$2:$G$7,6,FALSE)</f>
        <v>7738.7002787101983</v>
      </c>
      <c r="V422">
        <f ca="1">FORECAST(U422,OFFSET(Engine!$E$3:$E$26,MATCH(U422,Engine!$A$3:$A$26,1)-1,0,2),OFFSET(Engine!$A$3:$A$26,MATCH(U422,Engine!$A$3:$A$26,1)-1,0,2))</f>
        <v>569.01118856344033</v>
      </c>
    </row>
    <row r="423" spans="1:22" x14ac:dyDescent="0.25">
      <c r="A423">
        <f t="shared" si="92"/>
        <v>105</v>
      </c>
      <c r="B423">
        <f t="shared" si="103"/>
        <v>8750.1198908760325</v>
      </c>
      <c r="C423">
        <f t="shared" si="101"/>
        <v>112.89194393114667</v>
      </c>
      <c r="D423">
        <f t="shared" si="102"/>
        <v>5.8778538281330839E-2</v>
      </c>
      <c r="E423">
        <f>MIN(VLOOKUP(C422+0.01,Gearing!$A$2:$G$7,2,TRUE)+1,5)</f>
        <v>4</v>
      </c>
      <c r="F423">
        <f>Misc!$B$4*Misc!$B$5/Misc!$B$2*VLOOKUP(E423,Gearing!$B$2:$G$7,6,FALSE)</f>
        <v>3877.5433905676741</v>
      </c>
      <c r="G423">
        <f t="shared" si="90"/>
        <v>5.4370724288132513</v>
      </c>
      <c r="H423">
        <f t="shared" si="91"/>
        <v>252.53208646015273</v>
      </c>
      <c r="I423">
        <f t="shared" si="93"/>
        <v>0.29700000000000004</v>
      </c>
      <c r="J423">
        <f t="shared" si="94"/>
        <v>1107.1921474167948</v>
      </c>
      <c r="K423">
        <f t="shared" si="95"/>
        <v>-32605937.100277197</v>
      </c>
      <c r="L423">
        <f t="shared" si="104"/>
        <v>8750.1198908760325</v>
      </c>
      <c r="M423">
        <f>2*$Y$1*VLOOKUP(E422,Gearing!$B$3:$D$7,3)+B421</f>
        <v>8753.4841642959036</v>
      </c>
      <c r="N423">
        <f>2*B422-B421+Misc!$B$6*$Y$1^2</f>
        <v>8750.2594903325516</v>
      </c>
      <c r="O423">
        <f t="shared" si="96"/>
        <v>0</v>
      </c>
      <c r="P423">
        <f t="shared" si="97"/>
        <v>0</v>
      </c>
      <c r="Q423">
        <f t="shared" si="98"/>
        <v>0</v>
      </c>
      <c r="R423">
        <f t="shared" si="99"/>
        <v>0</v>
      </c>
      <c r="S423">
        <f t="shared" si="100"/>
        <v>0</v>
      </c>
      <c r="T423">
        <f>C423/Misc!$B$2*60/2/PI()</f>
        <v>3593.4621823790176</v>
      </c>
      <c r="U423">
        <f>C423/Misc!$B$2*60/2/PI()*VLOOKUP(E423,Gearing!$B$2:$G$7,6,FALSE)</f>
        <v>7739.7131225566027</v>
      </c>
      <c r="V423">
        <f ca="1">FORECAST(U423,OFFSET(Engine!$E$3:$E$26,MATCH(U423,Engine!$A$3:$A$26,1)-1,0,2),OFFSET(Engine!$A$3:$A$26,MATCH(U423,Engine!$A$3:$A$26,1)-1,0,2))</f>
        <v>568.98589394540795</v>
      </c>
    </row>
    <row r="424" spans="1:22" x14ac:dyDescent="0.25">
      <c r="A424">
        <f t="shared" si="92"/>
        <v>105.25</v>
      </c>
      <c r="B424">
        <f t="shared" si="103"/>
        <v>8778.3447136881405</v>
      </c>
      <c r="C424">
        <f t="shared" si="101"/>
        <v>112.906560621479</v>
      </c>
      <c r="D424">
        <f t="shared" si="102"/>
        <v>5.8154984377324581E-2</v>
      </c>
      <c r="E424">
        <f>MIN(VLOOKUP(C423+0.01,Gearing!$A$2:$G$7,2,TRUE)+1,5)</f>
        <v>4</v>
      </c>
      <c r="F424">
        <f>Misc!$B$4*Misc!$B$5/Misc!$B$2*VLOOKUP(E424,Gearing!$B$2:$G$7,6,FALSE)</f>
        <v>3877.5433905676741</v>
      </c>
      <c r="G424">
        <f t="shared" si="90"/>
        <v>5.4546105206146978</v>
      </c>
      <c r="H424">
        <f t="shared" si="91"/>
        <v>252.56478306522683</v>
      </c>
      <c r="I424">
        <f t="shared" si="93"/>
        <v>0.29700000000000004</v>
      </c>
      <c r="J424">
        <f t="shared" si="94"/>
        <v>1090.4287848196363</v>
      </c>
      <c r="K424">
        <f t="shared" si="95"/>
        <v>-32636992.994264003</v>
      </c>
      <c r="L424">
        <f t="shared" si="104"/>
        <v>8778.3447136881405</v>
      </c>
      <c r="M424">
        <f>2*$Y$1*VLOOKUP(E423,Gearing!$B$3:$D$7,3)+B422</f>
        <v>8781.7016004058878</v>
      </c>
      <c r="N424">
        <f>2*B423-B422+Misc!$B$6*$Y$1^2</f>
        <v>8778.4843525294982</v>
      </c>
      <c r="O424">
        <f t="shared" si="96"/>
        <v>0</v>
      </c>
      <c r="P424">
        <f t="shared" si="97"/>
        <v>0</v>
      </c>
      <c r="Q424">
        <f t="shared" si="98"/>
        <v>0</v>
      </c>
      <c r="R424">
        <f t="shared" si="99"/>
        <v>0</v>
      </c>
      <c r="S424">
        <f t="shared" si="100"/>
        <v>0</v>
      </c>
      <c r="T424">
        <f>C424/Misc!$B$2*60/2/PI()</f>
        <v>3593.9274460826246</v>
      </c>
      <c r="U424">
        <f>C424/Misc!$B$2*60/2/PI()*VLOOKUP(E424,Gearing!$B$2:$G$7,6,FALSE)</f>
        <v>7740.7152223170824</v>
      </c>
      <c r="V424">
        <f ca="1">FORECAST(U424,OFFSET(Engine!$E$3:$E$26,MATCH(U424,Engine!$A$3:$A$26,1)-1,0,2),OFFSET(Engine!$A$3:$A$26,MATCH(U424,Engine!$A$3:$A$26,1)-1,0,2))</f>
        <v>568.96086764864788</v>
      </c>
    </row>
    <row r="425" spans="1:22" x14ac:dyDescent="0.25">
      <c r="A425">
        <f t="shared" si="92"/>
        <v>105.5</v>
      </c>
      <c r="B425">
        <f t="shared" si="103"/>
        <v>8806.573171186772</v>
      </c>
      <c r="C425">
        <f t="shared" si="101"/>
        <v>112.92102224033079</v>
      </c>
      <c r="D425">
        <f t="shared" si="102"/>
        <v>5.7537966436939314E-2</v>
      </c>
      <c r="E425">
        <f>MIN(VLOOKUP(C424+0.01,Gearing!$A$2:$G$7,2,TRUE)+1,5)</f>
        <v>4</v>
      </c>
      <c r="F425">
        <f>Misc!$B$4*Misc!$B$5/Misc!$B$2*VLOOKUP(E425,Gearing!$B$2:$G$7,6,FALSE)</f>
        <v>3877.5433905676741</v>
      </c>
      <c r="G425">
        <f t="shared" si="90"/>
        <v>5.4721508709056437</v>
      </c>
      <c r="H425">
        <f t="shared" si="91"/>
        <v>252.59713278527823</v>
      </c>
      <c r="I425">
        <f t="shared" si="93"/>
        <v>0.29700000000000004</v>
      </c>
      <c r="J425">
        <f t="shared" si="94"/>
        <v>1073.6632400692442</v>
      </c>
      <c r="K425">
        <f t="shared" si="95"/>
        <v>-32667579.261057511</v>
      </c>
      <c r="L425">
        <f t="shared" si="104"/>
        <v>8806.573171186772</v>
      </c>
      <c r="M425">
        <f>2*$Y$1*VLOOKUP(E424,Gearing!$B$3:$D$7,3)+B423</f>
        <v>8809.9227495593532</v>
      </c>
      <c r="N425">
        <f>2*B424-B423+Misc!$B$6*$Y$1^2</f>
        <v>8806.7128490002488</v>
      </c>
      <c r="O425">
        <f t="shared" si="96"/>
        <v>0</v>
      </c>
      <c r="P425">
        <f t="shared" si="97"/>
        <v>0</v>
      </c>
      <c r="Q425">
        <f t="shared" si="98"/>
        <v>0</v>
      </c>
      <c r="R425">
        <f t="shared" si="99"/>
        <v>0</v>
      </c>
      <c r="S425">
        <f t="shared" si="100"/>
        <v>0</v>
      </c>
      <c r="T425">
        <f>C425/Misc!$B$2*60/2/PI()</f>
        <v>3594.3877737076987</v>
      </c>
      <c r="U425">
        <f>C425/Misc!$B$2*60/2/PI()*VLOOKUP(E425,Gearing!$B$2:$G$7,6,FALSE)</f>
        <v>7741.7066905946485</v>
      </c>
      <c r="V425">
        <f ca="1">FORECAST(U425,OFFSET(Engine!$E$3:$E$26,MATCH(U425,Engine!$A$3:$A$26,1)-1,0,2),OFFSET(Engine!$A$3:$A$26,MATCH(U425,Engine!$A$3:$A$26,1)-1,0,2))</f>
        <v>568.93610686102863</v>
      </c>
    </row>
    <row r="426" spans="1:22" x14ac:dyDescent="0.25">
      <c r="A426">
        <f t="shared" si="92"/>
        <v>105.75</v>
      </c>
      <c r="B426">
        <f t="shared" si="103"/>
        <v>8834.8052248083059</v>
      </c>
      <c r="C426">
        <f t="shared" si="101"/>
        <v>112.93533041333649</v>
      </c>
      <c r="D426">
        <f t="shared" si="102"/>
        <v>5.6927417608676478E-2</v>
      </c>
      <c r="E426">
        <f>MIN(VLOOKUP(C425+0.01,Gearing!$A$2:$G$7,2,TRUE)+1,5)</f>
        <v>4</v>
      </c>
      <c r="F426">
        <f>Misc!$B$4*Misc!$B$5/Misc!$B$2*VLOOKUP(E426,Gearing!$B$2:$G$7,6,FALSE)</f>
        <v>3877.5433905676741</v>
      </c>
      <c r="G426">
        <f t="shared" si="90"/>
        <v>5.4896934557237644</v>
      </c>
      <c r="H426">
        <f t="shared" si="91"/>
        <v>252.62913925674769</v>
      </c>
      <c r="I426">
        <f t="shared" si="93"/>
        <v>0.29700000000000004</v>
      </c>
      <c r="J426">
        <f t="shared" si="94"/>
        <v>1056.8955363150562</v>
      </c>
      <c r="K426">
        <f t="shared" si="95"/>
        <v>-32697695.679832879</v>
      </c>
      <c r="L426">
        <f t="shared" si="104"/>
        <v>8834.8052248083059</v>
      </c>
      <c r="M426">
        <f>2*$Y$1*VLOOKUP(E425,Gearing!$B$3:$D$7,3)+B424</f>
        <v>8838.1475723714611</v>
      </c>
      <c r="N426">
        <f>2*B425-B424+Misc!$B$6*$Y$1^2</f>
        <v>8834.9449411854039</v>
      </c>
      <c r="O426">
        <f t="shared" si="96"/>
        <v>0</v>
      </c>
      <c r="P426">
        <f t="shared" si="97"/>
        <v>0</v>
      </c>
      <c r="Q426">
        <f t="shared" si="98"/>
        <v>0</v>
      </c>
      <c r="R426">
        <f t="shared" si="99"/>
        <v>0</v>
      </c>
      <c r="S426">
        <f t="shared" si="100"/>
        <v>0</v>
      </c>
      <c r="T426">
        <f>C426/Misc!$B$2*60/2/PI()</f>
        <v>3594.8432169997932</v>
      </c>
      <c r="U426">
        <f>C426/Misc!$B$2*60/2/PI()*VLOOKUP(E426,Gearing!$B$2:$G$7,6,FALSE)</f>
        <v>7742.687638840518</v>
      </c>
      <c r="V426">
        <f ca="1">FORECAST(U426,OFFSET(Engine!$E$3:$E$26,MATCH(U426,Engine!$A$3:$A$26,1)-1,0,2),OFFSET(Engine!$A$3:$A$26,MATCH(U426,Engine!$A$3:$A$26,1)-1,0,2))</f>
        <v>568.91160879918334</v>
      </c>
    </row>
    <row r="427" spans="1:22" x14ac:dyDescent="0.25">
      <c r="A427">
        <f t="shared" si="92"/>
        <v>106</v>
      </c>
      <c r="B427">
        <f t="shared" si="103"/>
        <v>8863.0408363934403</v>
      </c>
      <c r="C427">
        <f t="shared" si="101"/>
        <v>112.94948674950138</v>
      </c>
      <c r="D427">
        <f t="shared" si="102"/>
        <v>5.6323271710425615E-2</v>
      </c>
      <c r="E427">
        <f>MIN(VLOOKUP(C426+0.01,Gearing!$A$2:$G$7,2,TRUE)+1,5)</f>
        <v>4</v>
      </c>
      <c r="F427">
        <f>Misc!$B$4*Misc!$B$5/Misc!$B$2*VLOOKUP(E427,Gearing!$B$2:$G$7,6,FALSE)</f>
        <v>3877.5433905676741</v>
      </c>
      <c r="G427">
        <f t="shared" si="90"/>
        <v>5.5072382513579701</v>
      </c>
      <c r="H427">
        <f t="shared" si="91"/>
        <v>252.66080607887744</v>
      </c>
      <c r="I427">
        <f t="shared" si="93"/>
        <v>0.29700000000000004</v>
      </c>
      <c r="J427">
        <f t="shared" si="94"/>
        <v>1040.125696463866</v>
      </c>
      <c r="K427">
        <f t="shared" si="95"/>
        <v>-32727342.032727778</v>
      </c>
      <c r="L427">
        <f t="shared" si="104"/>
        <v>8863.0408363934403</v>
      </c>
      <c r="M427">
        <f>2*$Y$1*VLOOKUP(E426,Gearing!$B$3:$D$7,3)+B425</f>
        <v>8866.3760298700927</v>
      </c>
      <c r="N427">
        <f>2*B426-B425+Misc!$B$6*$Y$1^2</f>
        <v>8863.18059092984</v>
      </c>
      <c r="O427">
        <f t="shared" si="96"/>
        <v>0</v>
      </c>
      <c r="P427">
        <f t="shared" si="97"/>
        <v>0</v>
      </c>
      <c r="Q427">
        <f t="shared" si="98"/>
        <v>0</v>
      </c>
      <c r="R427">
        <f t="shared" si="99"/>
        <v>0</v>
      </c>
      <c r="S427">
        <f t="shared" si="100"/>
        <v>0</v>
      </c>
      <c r="T427">
        <f>C427/Misc!$B$2*60/2/PI()</f>
        <v>3595.2938271751364</v>
      </c>
      <c r="U427">
        <f>C427/Misc!$B$2*60/2/PI()*VLOOKUP(E427,Gearing!$B$2:$G$7,6,FALSE)</f>
        <v>7743.6581773658336</v>
      </c>
      <c r="V427">
        <f ca="1">FORECAST(U427,OFFSET(Engine!$E$3:$E$26,MATCH(U427,Engine!$A$3:$A$26,1)-1,0,2),OFFSET(Engine!$A$3:$A$26,MATCH(U427,Engine!$A$3:$A$26,1)-1,0,2))</f>
        <v>568.8873707082173</v>
      </c>
    </row>
    <row r="428" spans="1:22" x14ac:dyDescent="0.25">
      <c r="A428">
        <f t="shared" si="92"/>
        <v>106.25</v>
      </c>
      <c r="B428">
        <f t="shared" si="103"/>
        <v>8891.2799681830566</v>
      </c>
      <c r="C428">
        <f t="shared" si="101"/>
        <v>112.9634928413725</v>
      </c>
      <c r="D428">
        <f t="shared" si="102"/>
        <v>5.5725463258568197E-2</v>
      </c>
      <c r="E428">
        <f>MIN(VLOOKUP(C427+0.01,Gearing!$A$2:$G$7,2,TRUE)+1,5)</f>
        <v>4</v>
      </c>
      <c r="F428">
        <f>Misc!$B$4*Misc!$B$5/Misc!$B$2*VLOOKUP(E428,Gearing!$B$2:$G$7,6,FALSE)</f>
        <v>3877.5433905676741</v>
      </c>
      <c r="G428">
        <f t="shared" si="90"/>
        <v>5.5247852343458304</v>
      </c>
      <c r="H428">
        <f t="shared" si="91"/>
        <v>252.69213681409383</v>
      </c>
      <c r="I428">
        <f t="shared" si="93"/>
        <v>0.29700000000000004</v>
      </c>
      <c r="J428">
        <f t="shared" si="94"/>
        <v>1023.3537431822961</v>
      </c>
      <c r="K428">
        <f t="shared" si="95"/>
        <v>-32756518.104805224</v>
      </c>
      <c r="L428">
        <f t="shared" si="104"/>
        <v>8891.2799681830566</v>
      </c>
      <c r="M428">
        <f>2*$Y$1*VLOOKUP(E427,Gearing!$B$3:$D$7,3)+B426</f>
        <v>8894.6080834916265</v>
      </c>
      <c r="N428">
        <f>2*B427-B426+Misc!$B$6*$Y$1^2</f>
        <v>8891.419760478575</v>
      </c>
      <c r="O428">
        <f t="shared" si="96"/>
        <v>0</v>
      </c>
      <c r="P428">
        <f t="shared" si="97"/>
        <v>0</v>
      </c>
      <c r="Q428">
        <f t="shared" si="98"/>
        <v>0</v>
      </c>
      <c r="R428">
        <f t="shared" si="99"/>
        <v>0</v>
      </c>
      <c r="S428">
        <f t="shared" si="100"/>
        <v>0</v>
      </c>
      <c r="T428">
        <f>C428/Misc!$B$2*60/2/PI()</f>
        <v>3595.7396549260734</v>
      </c>
      <c r="U428">
        <f>C428/Misc!$B$2*60/2/PI()*VLOOKUP(E428,Gearing!$B$2:$G$7,6,FALSE)</f>
        <v>7744.6184153533786</v>
      </c>
      <c r="V428">
        <f ca="1">FORECAST(U428,OFFSET(Engine!$E$3:$E$26,MATCH(U428,Engine!$A$3:$A$26,1)-1,0,2),OFFSET(Engine!$A$3:$A$26,MATCH(U428,Engine!$A$3:$A$26,1)-1,0,2))</f>
        <v>568.86338986141516</v>
      </c>
    </row>
    <row r="429" spans="1:22" x14ac:dyDescent="0.25">
      <c r="A429">
        <f t="shared" si="92"/>
        <v>106.5</v>
      </c>
      <c r="B429">
        <f t="shared" si="103"/>
        <v>8919.5225828141265</v>
      </c>
      <c r="C429">
        <f t="shared" si="101"/>
        <v>112.97735026519149</v>
      </c>
      <c r="D429">
        <f t="shared" si="102"/>
        <v>5.5133927293354645E-2</v>
      </c>
      <c r="E429">
        <f>MIN(VLOOKUP(C428+0.01,Gearing!$A$2:$G$7,2,TRUE)+1,5)</f>
        <v>4</v>
      </c>
      <c r="F429">
        <f>Misc!$B$4*Misc!$B$5/Misc!$B$2*VLOOKUP(E429,Gearing!$B$2:$G$7,6,FALSE)</f>
        <v>3877.5433905676741</v>
      </c>
      <c r="G429">
        <f t="shared" si="90"/>
        <v>5.5423343814710382</v>
      </c>
      <c r="H429">
        <f t="shared" si="91"/>
        <v>252.7231349883489</v>
      </c>
      <c r="I429">
        <f t="shared" si="93"/>
        <v>0.29700000000000004</v>
      </c>
      <c r="J429">
        <f t="shared" si="94"/>
        <v>1006.5796988992633</v>
      </c>
      <c r="K429">
        <f t="shared" si="95"/>
        <v>-32785223.684016887</v>
      </c>
      <c r="L429">
        <f t="shared" si="104"/>
        <v>8919.5225828141265</v>
      </c>
      <c r="M429">
        <f>2*$Y$1*VLOOKUP(E428,Gearing!$B$3:$D$7,3)+B427</f>
        <v>8922.8436950767609</v>
      </c>
      <c r="N429">
        <f>2*B428-B427+Misc!$B$6*$Y$1^2</f>
        <v>8919.6624124726732</v>
      </c>
      <c r="O429">
        <f t="shared" si="96"/>
        <v>0</v>
      </c>
      <c r="P429">
        <f t="shared" si="97"/>
        <v>0</v>
      </c>
      <c r="Q429">
        <f t="shared" si="98"/>
        <v>0</v>
      </c>
      <c r="R429">
        <f t="shared" si="99"/>
        <v>0</v>
      </c>
      <c r="S429">
        <f t="shared" si="100"/>
        <v>0</v>
      </c>
      <c r="T429">
        <f>C429/Misc!$B$2*60/2/PI()</f>
        <v>3596.1807504259359</v>
      </c>
      <c r="U429">
        <f>C429/Misc!$B$2*60/2/PI()*VLOOKUP(E429,Gearing!$B$2:$G$7,6,FALSE)</f>
        <v>7745.5684608680713</v>
      </c>
      <c r="V429">
        <f ca="1">FORECAST(U429,OFFSET(Engine!$E$3:$E$26,MATCH(U429,Engine!$A$3:$A$26,1)-1,0,2),OFFSET(Engine!$A$3:$A$26,MATCH(U429,Engine!$A$3:$A$26,1)-1,0,2))</f>
        <v>568.83966355997904</v>
      </c>
    </row>
    <row r="430" spans="1:22" x14ac:dyDescent="0.25">
      <c r="A430">
        <f t="shared" si="92"/>
        <v>106.75</v>
      </c>
      <c r="B430">
        <f t="shared" si="103"/>
        <v>8947.7686433156523</v>
      </c>
      <c r="C430">
        <f t="shared" si="101"/>
        <v>112.99106058104735</v>
      </c>
      <c r="D430">
        <f t="shared" si="102"/>
        <v>5.454859955352731E-2</v>
      </c>
      <c r="E430">
        <f>MIN(VLOOKUP(C429+0.01,Gearing!$A$2:$G$7,2,TRUE)+1,5)</f>
        <v>4</v>
      </c>
      <c r="F430">
        <f>Misc!$B$4*Misc!$B$5/Misc!$B$2*VLOOKUP(E430,Gearing!$B$2:$G$7,6,FALSE)</f>
        <v>3877.5433905676741</v>
      </c>
      <c r="G430">
        <f t="shared" si="90"/>
        <v>5.5598856697608783</v>
      </c>
      <c r="H430">
        <f t="shared" si="91"/>
        <v>252.7538040914624</v>
      </c>
      <c r="I430">
        <f t="shared" si="93"/>
        <v>0.29700000000000004</v>
      </c>
      <c r="J430">
        <f t="shared" si="94"/>
        <v>989.80358580840766</v>
      </c>
      <c r="K430">
        <f t="shared" si="95"/>
        <v>-32813458.561166693</v>
      </c>
      <c r="L430">
        <f t="shared" si="104"/>
        <v>8947.7686433156523</v>
      </c>
      <c r="M430">
        <f>2*$Y$1*VLOOKUP(E429,Gearing!$B$3:$D$7,3)+B428</f>
        <v>8951.0828268663772</v>
      </c>
      <c r="N430">
        <f>2*B429-B428+Misc!$B$6*$Y$1^2</f>
        <v>8947.9085099451968</v>
      </c>
      <c r="O430">
        <f t="shared" si="96"/>
        <v>0</v>
      </c>
      <c r="P430">
        <f t="shared" si="97"/>
        <v>0</v>
      </c>
      <c r="Q430">
        <f t="shared" si="98"/>
        <v>0</v>
      </c>
      <c r="R430">
        <f t="shared" si="99"/>
        <v>0</v>
      </c>
      <c r="S430">
        <f t="shared" si="100"/>
        <v>0</v>
      </c>
      <c r="T430">
        <f>C430/Misc!$B$2*60/2/PI()</f>
        <v>3596.6171633338981</v>
      </c>
      <c r="U430">
        <f>C430/Misc!$B$2*60/2/PI()*VLOOKUP(E430,Gearing!$B$2:$G$7,6,FALSE)</f>
        <v>7746.5084208674198</v>
      </c>
      <c r="V430">
        <f ca="1">FORECAST(U430,OFFSET(Engine!$E$3:$E$26,MATCH(U430,Engine!$A$3:$A$26,1)-1,0,2),OFFSET(Engine!$A$3:$A$26,MATCH(U430,Engine!$A$3:$A$26,1)-1,0,2))</f>
        <v>568.81618913276725</v>
      </c>
    </row>
    <row r="431" spans="1:22" x14ac:dyDescent="0.25">
      <c r="A431">
        <f t="shared" si="92"/>
        <v>107</v>
      </c>
      <c r="B431">
        <f t="shared" si="103"/>
        <v>8976.0181131046502</v>
      </c>
      <c r="C431">
        <f t="shared" si="101"/>
        <v>113.0046253330438</v>
      </c>
      <c r="D431">
        <f t="shared" si="102"/>
        <v>5.3969416418112814E-2</v>
      </c>
      <c r="E431">
        <f>MIN(VLOOKUP(C430+0.01,Gearing!$A$2:$G$7,2,TRUE)+1,5)</f>
        <v>4</v>
      </c>
      <c r="F431">
        <f>Misc!$B$4*Misc!$B$5/Misc!$B$2*VLOOKUP(E431,Gearing!$B$2:$G$7,6,FALSE)</f>
        <v>3877.5433905676741</v>
      </c>
      <c r="G431">
        <f t="shared" si="90"/>
        <v>5.5774390764837412</v>
      </c>
      <c r="H431">
        <f t="shared" si="91"/>
        <v>252.78414757749599</v>
      </c>
      <c r="I431">
        <f t="shared" si="93"/>
        <v>0.29700000000000004</v>
      </c>
      <c r="J431">
        <f t="shared" si="94"/>
        <v>973.02542587050175</v>
      </c>
      <c r="K431">
        <f t="shared" si="95"/>
        <v>-32841222.529874954</v>
      </c>
      <c r="L431">
        <f t="shared" si="104"/>
        <v>8976.0181131046502</v>
      </c>
      <c r="M431">
        <f>2*$Y$1*VLOOKUP(E430,Gearing!$B$3:$D$7,3)+B429</f>
        <v>8979.3254414974472</v>
      </c>
      <c r="N431">
        <f>2*B430-B429+Misc!$B$6*$Y$1^2</f>
        <v>8976.1580163171784</v>
      </c>
      <c r="O431">
        <f t="shared" si="96"/>
        <v>0</v>
      </c>
      <c r="P431">
        <f t="shared" si="97"/>
        <v>0</v>
      </c>
      <c r="Q431">
        <f t="shared" si="98"/>
        <v>0</v>
      </c>
      <c r="R431">
        <f t="shared" si="99"/>
        <v>0</v>
      </c>
      <c r="S431">
        <f t="shared" si="100"/>
        <v>0</v>
      </c>
      <c r="T431">
        <f>C431/Misc!$B$2*60/2/PI()</f>
        <v>3597.0489428003084</v>
      </c>
      <c r="U431">
        <f>C431/Misc!$B$2*60/2/PI()*VLOOKUP(E431,Gearing!$B$2:$G$7,6,FALSE)</f>
        <v>7747.4384012130076</v>
      </c>
      <c r="V431">
        <f ca="1">FORECAST(U431,OFFSET(Engine!$E$3:$E$26,MATCH(U431,Engine!$A$3:$A$26,1)-1,0,2),OFFSET(Engine!$A$3:$A$26,MATCH(U431,Engine!$A$3:$A$26,1)-1,0,2))</f>
        <v>568.79296393600794</v>
      </c>
    </row>
    <row r="432" spans="1:22" x14ac:dyDescent="0.25">
      <c r="A432">
        <f t="shared" si="92"/>
        <v>107.25</v>
      </c>
      <c r="B432">
        <f t="shared" si="103"/>
        <v>9004.2709559821742</v>
      </c>
      <c r="C432">
        <f t="shared" si="101"/>
        <v>113.01804604944846</v>
      </c>
      <c r="D432">
        <f t="shared" si="102"/>
        <v>5.3396314819110557E-2</v>
      </c>
      <c r="E432">
        <f>MIN(VLOOKUP(C431+0.01,Gearing!$A$2:$G$7,2,TRUE)+1,5)</f>
        <v>4</v>
      </c>
      <c r="F432">
        <f>Misc!$B$4*Misc!$B$5/Misc!$B$2*VLOOKUP(E432,Gearing!$B$2:$G$7,6,FALSE)</f>
        <v>3877.5433905676741</v>
      </c>
      <c r="G432">
        <f t="shared" si="90"/>
        <v>5.5949945791466424</v>
      </c>
      <c r="H432">
        <f t="shared" si="91"/>
        <v>252.81416886508691</v>
      </c>
      <c r="I432">
        <f t="shared" si="93"/>
        <v>0.29700000000000004</v>
      </c>
      <c r="J432">
        <f t="shared" si="94"/>
        <v>956.24524081583695</v>
      </c>
      <c r="K432">
        <f t="shared" si="95"/>
        <v>-32868515.386542942</v>
      </c>
      <c r="L432">
        <f t="shared" si="104"/>
        <v>9004.2709559821742</v>
      </c>
      <c r="M432">
        <f>2*$Y$1*VLOOKUP(E431,Gearing!$B$3:$D$7,3)+B430</f>
        <v>9007.571501998973</v>
      </c>
      <c r="N432">
        <f>2*B431-B430+Misc!$B$6*$Y$1^2</f>
        <v>9004.4108953936484</v>
      </c>
      <c r="O432">
        <f t="shared" si="96"/>
        <v>0</v>
      </c>
      <c r="P432">
        <f t="shared" si="97"/>
        <v>0</v>
      </c>
      <c r="Q432">
        <f t="shared" si="98"/>
        <v>0</v>
      </c>
      <c r="R432">
        <f t="shared" si="99"/>
        <v>0</v>
      </c>
      <c r="S432">
        <f t="shared" si="100"/>
        <v>0</v>
      </c>
      <c r="T432">
        <f>C432/Misc!$B$2*60/2/PI()</f>
        <v>3597.4761374714353</v>
      </c>
      <c r="U432">
        <f>C432/Misc!$B$2*60/2/PI()*VLOOKUP(E432,Gearing!$B$2:$G$7,6,FALSE)</f>
        <v>7748.3585066807154</v>
      </c>
      <c r="V432">
        <f ca="1">FORECAST(U432,OFFSET(Engine!$E$3:$E$26,MATCH(U432,Engine!$A$3:$A$26,1)-1,0,2),OFFSET(Engine!$A$3:$A$26,MATCH(U432,Engine!$A$3:$A$26,1)-1,0,2))</f>
        <v>568.76998535304301</v>
      </c>
    </row>
    <row r="433" spans="1:22" x14ac:dyDescent="0.25">
      <c r="A433">
        <f t="shared" si="92"/>
        <v>107.5</v>
      </c>
      <c r="B433">
        <f t="shared" si="103"/>
        <v>9032.5271361293744</v>
      </c>
      <c r="C433">
        <f t="shared" si="101"/>
        <v>113.03132424284922</v>
      </c>
      <c r="D433">
        <f t="shared" si="102"/>
        <v>5.2829232387011871E-2</v>
      </c>
      <c r="E433">
        <f>MIN(VLOOKUP(C432+0.01,Gearing!$A$2:$G$7,2,TRUE)+1,5)</f>
        <v>4</v>
      </c>
      <c r="F433">
        <f>Misc!$B$4*Misc!$B$5/Misc!$B$2*VLOOKUP(E433,Gearing!$B$2:$G$7,6,FALSE)</f>
        <v>3877.5433905676741</v>
      </c>
      <c r="G433">
        <f t="shared" si="90"/>
        <v>5.6125521554927813</v>
      </c>
      <c r="H433">
        <f t="shared" si="91"/>
        <v>252.84387133779802</v>
      </c>
      <c r="I433">
        <f t="shared" si="93"/>
        <v>0.29700000000000004</v>
      </c>
      <c r="J433">
        <f t="shared" si="94"/>
        <v>939.46305214658787</v>
      </c>
      <c r="K433">
        <f t="shared" si="95"/>
        <v>-32895336.93031773</v>
      </c>
      <c r="L433">
        <f t="shared" si="104"/>
        <v>9032.5271361293744</v>
      </c>
      <c r="M433">
        <f>2*$Y$1*VLOOKUP(E432,Gearing!$B$3:$D$7,3)+B431</f>
        <v>9035.8209717879708</v>
      </c>
      <c r="N433">
        <f>2*B432-B431+Misc!$B$6*$Y$1^2</f>
        <v>9032.6671113596985</v>
      </c>
      <c r="O433">
        <f t="shared" si="96"/>
        <v>0</v>
      </c>
      <c r="P433">
        <f t="shared" si="97"/>
        <v>0</v>
      </c>
      <c r="Q433">
        <f t="shared" si="98"/>
        <v>0</v>
      </c>
      <c r="R433">
        <f t="shared" si="99"/>
        <v>0</v>
      </c>
      <c r="S433">
        <f t="shared" si="100"/>
        <v>0</v>
      </c>
      <c r="T433">
        <f>C433/Misc!$B$2*60/2/PI()</f>
        <v>3597.8987954944482</v>
      </c>
      <c r="U433">
        <f>C433/Misc!$B$2*60/2/PI()*VLOOKUP(E433,Gearing!$B$2:$G$7,6,FALSE)</f>
        <v>7749.2688409714465</v>
      </c>
      <c r="V433">
        <f ca="1">FORECAST(U433,OFFSET(Engine!$E$3:$E$26,MATCH(U433,Engine!$A$3:$A$26,1)-1,0,2),OFFSET(Engine!$A$3:$A$26,MATCH(U433,Engine!$A$3:$A$26,1)-1,0,2))</f>
        <v>568.74725079406073</v>
      </c>
    </row>
    <row r="434" spans="1:22" x14ac:dyDescent="0.25">
      <c r="A434">
        <f t="shared" si="92"/>
        <v>107.75</v>
      </c>
      <c r="B434">
        <f t="shared" si="103"/>
        <v>9060.7866181035988</v>
      </c>
      <c r="C434">
        <f t="shared" si="101"/>
        <v>113.04446141031076</v>
      </c>
      <c r="D434">
        <f t="shared" si="102"/>
        <v>5.2268107305280864E-2</v>
      </c>
      <c r="E434">
        <f>MIN(VLOOKUP(C433+0.01,Gearing!$A$2:$G$7,2,TRUE)+1,5)</f>
        <v>4</v>
      </c>
      <c r="F434">
        <f>Misc!$B$4*Misc!$B$5/Misc!$B$2*VLOOKUP(E434,Gearing!$B$2:$G$7,6,FALSE)</f>
        <v>3877.5433905676741</v>
      </c>
      <c r="G434">
        <f t="shared" si="90"/>
        <v>5.6301117834991139</v>
      </c>
      <c r="H434">
        <f t="shared" si="91"/>
        <v>252.87325834446753</v>
      </c>
      <c r="I434">
        <f t="shared" si="93"/>
        <v>0.29700000000000004</v>
      </c>
      <c r="J434">
        <f t="shared" si="94"/>
        <v>922.67888113915069</v>
      </c>
      <c r="K434">
        <f t="shared" si="95"/>
        <v>-32921686.963057678</v>
      </c>
      <c r="L434">
        <f t="shared" si="104"/>
        <v>9060.7866181035988</v>
      </c>
      <c r="M434">
        <f>2*$Y$1*VLOOKUP(E433,Gearing!$B$3:$D$7,3)+B432</f>
        <v>9064.0738146654949</v>
      </c>
      <c r="N434">
        <f>2*B433-B432+Misc!$B$6*$Y$1^2</f>
        <v>9060.9266287765749</v>
      </c>
      <c r="O434">
        <f t="shared" si="96"/>
        <v>0</v>
      </c>
      <c r="P434">
        <f t="shared" si="97"/>
        <v>0</v>
      </c>
      <c r="Q434">
        <f t="shared" si="98"/>
        <v>0</v>
      </c>
      <c r="R434">
        <f t="shared" si="99"/>
        <v>0</v>
      </c>
      <c r="S434">
        <f t="shared" si="100"/>
        <v>0</v>
      </c>
      <c r="T434">
        <f>C434/Misc!$B$2*60/2/PI()</f>
        <v>3598.3169645223934</v>
      </c>
      <c r="U434">
        <f>C434/Misc!$B$2*60/2/PI()*VLOOKUP(E434,Gearing!$B$2:$G$7,6,FALSE)</f>
        <v>7750.1695067218488</v>
      </c>
      <c r="V434">
        <f ca="1">FORECAST(U434,OFFSET(Engine!$E$3:$E$26,MATCH(U434,Engine!$A$3:$A$26,1)-1,0,2),OFFSET(Engine!$A$3:$A$26,MATCH(U434,Engine!$A$3:$A$26,1)-1,0,2))</f>
        <v>568.72475769582832</v>
      </c>
    </row>
    <row r="435" spans="1:22" x14ac:dyDescent="0.25">
      <c r="A435">
        <f t="shared" si="92"/>
        <v>108</v>
      </c>
      <c r="B435">
        <f t="shared" si="103"/>
        <v>9089.0493668345298</v>
      </c>
      <c r="C435">
        <f t="shared" si="101"/>
        <v>113.05745903351635</v>
      </c>
      <c r="D435">
        <f t="shared" si="102"/>
        <v>5.1712878339458257E-2</v>
      </c>
      <c r="E435">
        <f>MIN(VLOOKUP(C434+0.01,Gearing!$A$2:$G$7,2,TRUE)+1,5)</f>
        <v>4</v>
      </c>
      <c r="F435">
        <f>Misc!$B$4*Misc!$B$5/Misc!$B$2*VLOOKUP(E435,Gearing!$B$2:$G$7,6,FALSE)</f>
        <v>3877.5433905676741</v>
      </c>
      <c r="G435">
        <f t="shared" si="90"/>
        <v>5.6476734413739571</v>
      </c>
      <c r="H435">
        <f t="shared" si="91"/>
        <v>252.90233319952657</v>
      </c>
      <c r="I435">
        <f t="shared" si="93"/>
        <v>0.29700000000000004</v>
      </c>
      <c r="J435">
        <f t="shared" si="94"/>
        <v>905.89274884646147</v>
      </c>
      <c r="K435">
        <f t="shared" si="95"/>
        <v>-32947565.289298102</v>
      </c>
      <c r="L435">
        <f t="shared" si="104"/>
        <v>9089.0493668345298</v>
      </c>
      <c r="M435">
        <f>2*$Y$1*VLOOKUP(E434,Gearing!$B$3:$D$7,3)+B433</f>
        <v>9092.3299948126951</v>
      </c>
      <c r="N435">
        <f>2*B434-B433+Misc!$B$6*$Y$1^2</f>
        <v>9089.1894125778235</v>
      </c>
      <c r="O435">
        <f t="shared" si="96"/>
        <v>0</v>
      </c>
      <c r="P435">
        <f t="shared" si="97"/>
        <v>0</v>
      </c>
      <c r="Q435">
        <f t="shared" si="98"/>
        <v>0</v>
      </c>
      <c r="R435">
        <f t="shared" si="99"/>
        <v>0</v>
      </c>
      <c r="S435">
        <f t="shared" si="100"/>
        <v>0</v>
      </c>
      <c r="T435">
        <f>C435/Misc!$B$2*60/2/PI()</f>
        <v>3598.7306917187175</v>
      </c>
      <c r="U435">
        <f>C435/Misc!$B$2*60/2/PI()*VLOOKUP(E435,Gearing!$B$2:$G$7,6,FALSE)</f>
        <v>7751.0606055140524</v>
      </c>
      <c r="V435">
        <f ca="1">FORECAST(U435,OFFSET(Engine!$E$3:$E$26,MATCH(U435,Engine!$A$3:$A$26,1)-1,0,2),OFFSET(Engine!$A$3:$A$26,MATCH(U435,Engine!$A$3:$A$26,1)-1,0,2))</f>
        <v>568.70250352144808</v>
      </c>
    </row>
    <row r="436" spans="1:22" x14ac:dyDescent="0.25">
      <c r="A436">
        <f t="shared" si="92"/>
        <v>108.25</v>
      </c>
      <c r="B436">
        <f t="shared" si="103"/>
        <v>9117.315347620357</v>
      </c>
      <c r="C436">
        <f t="shared" si="101"/>
        <v>113.07031857892798</v>
      </c>
      <c r="D436">
        <f t="shared" si="102"/>
        <v>5.1163484953576699E-2</v>
      </c>
      <c r="E436">
        <f>MIN(VLOOKUP(C435+0.01,Gearing!$A$2:$G$7,2,TRUE)+1,5)</f>
        <v>4</v>
      </c>
      <c r="F436">
        <f>Misc!$B$4*Misc!$B$5/Misc!$B$2*VLOOKUP(E436,Gearing!$B$2:$G$7,6,FALSE)</f>
        <v>3877.5433905676741</v>
      </c>
      <c r="G436">
        <f t="shared" si="90"/>
        <v>5.6652371075546037</v>
      </c>
      <c r="H436">
        <f t="shared" si="91"/>
        <v>252.93109918335716</v>
      </c>
      <c r="I436">
        <f t="shared" si="93"/>
        <v>0.29700000000000004</v>
      </c>
      <c r="J436">
        <f t="shared" si="94"/>
        <v>889.104676100289</v>
      </c>
      <c r="K436">
        <f t="shared" si="95"/>
        <v>-32972971.716217447</v>
      </c>
      <c r="L436">
        <f t="shared" si="104"/>
        <v>9117.315347620357</v>
      </c>
      <c r="M436">
        <f>2*$Y$1*VLOOKUP(E435,Gearing!$B$3:$D$7,3)+B434</f>
        <v>9120.5894767869195</v>
      </c>
      <c r="N436">
        <f>2*B435-B434+Misc!$B$6*$Y$1^2</f>
        <v>9117.4554280654611</v>
      </c>
      <c r="O436">
        <f t="shared" si="96"/>
        <v>0</v>
      </c>
      <c r="P436">
        <f t="shared" si="97"/>
        <v>0</v>
      </c>
      <c r="Q436">
        <f t="shared" si="98"/>
        <v>0</v>
      </c>
      <c r="R436">
        <f t="shared" si="99"/>
        <v>0</v>
      </c>
      <c r="S436">
        <f t="shared" si="100"/>
        <v>0</v>
      </c>
      <c r="T436">
        <f>C436/Misc!$B$2*60/2/PI()</f>
        <v>3599.1400237623525</v>
      </c>
      <c r="U436">
        <f>C436/Misc!$B$2*60/2/PI()*VLOOKUP(E436,Gearing!$B$2:$G$7,6,FALSE)</f>
        <v>7751.9422378866266</v>
      </c>
      <c r="V436">
        <f ca="1">FORECAST(U436,OFFSET(Engine!$E$3:$E$26,MATCH(U436,Engine!$A$3:$A$26,1)-1,0,2),OFFSET(Engine!$A$3:$A$26,MATCH(U436,Engine!$A$3:$A$26,1)-1,0,2))</f>
        <v>568.68048576008391</v>
      </c>
    </row>
    <row r="437" spans="1:22" x14ac:dyDescent="0.25">
      <c r="A437">
        <f t="shared" si="92"/>
        <v>108.5</v>
      </c>
      <c r="B437">
        <f t="shared" si="103"/>
        <v>9145.5845261239938</v>
      </c>
      <c r="C437">
        <f t="shared" si="101"/>
        <v>113.08304149793548</v>
      </c>
      <c r="D437">
        <f t="shared" si="102"/>
        <v>5.0619867106433958E-2</v>
      </c>
      <c r="E437">
        <f>MIN(VLOOKUP(C436+0.01,Gearing!$A$2:$G$7,2,TRUE)+1,5)</f>
        <v>4</v>
      </c>
      <c r="F437">
        <f>Misc!$B$4*Misc!$B$5/Misc!$B$2*VLOOKUP(E437,Gearing!$B$2:$G$7,6,FALSE)</f>
        <v>3877.5433905676741</v>
      </c>
      <c r="G437">
        <f t="shared" si="90"/>
        <v>5.6828027607049787</v>
      </c>
      <c r="H437">
        <f t="shared" si="91"/>
        <v>252.9595595426259</v>
      </c>
      <c r="I437">
        <f t="shared" si="93"/>
        <v>0.29700000000000004</v>
      </c>
      <c r="J437">
        <f t="shared" si="94"/>
        <v>872.31468351350759</v>
      </c>
      <c r="K437">
        <f t="shared" si="95"/>
        <v>-32997906.053603929</v>
      </c>
      <c r="L437">
        <f t="shared" si="104"/>
        <v>9145.5845261239938</v>
      </c>
      <c r="M437">
        <f>2*$Y$1*VLOOKUP(E436,Gearing!$B$3:$D$7,3)+B435</f>
        <v>9148.8522255178505</v>
      </c>
      <c r="N437">
        <f>2*B436-B435+Misc!$B$6*$Y$1^2</f>
        <v>9145.7246409061845</v>
      </c>
      <c r="O437">
        <f t="shared" si="96"/>
        <v>0</v>
      </c>
      <c r="P437">
        <f t="shared" si="97"/>
        <v>0</v>
      </c>
      <c r="Q437">
        <f t="shared" si="98"/>
        <v>0</v>
      </c>
      <c r="R437">
        <f t="shared" si="99"/>
        <v>0</v>
      </c>
      <c r="S437">
        <f t="shared" si="100"/>
        <v>0</v>
      </c>
      <c r="T437">
        <f>C437/Misc!$B$2*60/2/PI()</f>
        <v>3599.5450068524724</v>
      </c>
      <c r="U437">
        <f>C437/Misc!$B$2*60/2/PI()*VLOOKUP(E437,Gearing!$B$2:$G$7,6,FALSE)</f>
        <v>7752.81450334482</v>
      </c>
      <c r="V437">
        <f ca="1">FORECAST(U437,OFFSET(Engine!$E$3:$E$26,MATCH(U437,Engine!$A$3:$A$26,1)-1,0,2),OFFSET(Engine!$A$3:$A$26,MATCH(U437,Engine!$A$3:$A$26,1)-1,0,2))</f>
        <v>568.65870192670604</v>
      </c>
    </row>
    <row r="438" spans="1:22" x14ac:dyDescent="0.25">
      <c r="A438">
        <f t="shared" si="92"/>
        <v>108.75</v>
      </c>
      <c r="B438">
        <f t="shared" si="103"/>
        <v>9173.8568683693247</v>
      </c>
      <c r="C438">
        <f t="shared" si="101"/>
        <v>113.09562922699843</v>
      </c>
      <c r="D438">
        <f t="shared" si="102"/>
        <v>5.0081965397112072E-2</v>
      </c>
      <c r="E438">
        <f>MIN(VLOOKUP(C437+0.01,Gearing!$A$2:$G$7,2,TRUE)+1,5)</f>
        <v>4</v>
      </c>
      <c r="F438">
        <f>Misc!$B$4*Misc!$B$5/Misc!$B$2*VLOOKUP(E438,Gearing!$B$2:$G$7,6,FALSE)</f>
        <v>3877.5433905676741</v>
      </c>
      <c r="G438">
        <f t="shared" si="90"/>
        <v>5.7003703797133021</v>
      </c>
      <c r="H438">
        <f t="shared" si="91"/>
        <v>252.98771749060134</v>
      </c>
      <c r="I438">
        <f t="shared" si="93"/>
        <v>0.29700000000000004</v>
      </c>
      <c r="J438">
        <f t="shared" si="94"/>
        <v>855.5227914823472</v>
      </c>
      <c r="K438">
        <f t="shared" si="95"/>
        <v>-33022368.113822445</v>
      </c>
      <c r="L438">
        <f t="shared" si="104"/>
        <v>9173.8568683693247</v>
      </c>
      <c r="M438">
        <f>2*$Y$1*VLOOKUP(E437,Gearing!$B$3:$D$7,3)+B436</f>
        <v>9177.1182063036777</v>
      </c>
      <c r="N438">
        <f>2*B437-B436+Misc!$B$6*$Y$1^2</f>
        <v>9173.9970171276309</v>
      </c>
      <c r="O438">
        <f t="shared" si="96"/>
        <v>0</v>
      </c>
      <c r="P438">
        <f t="shared" si="97"/>
        <v>0</v>
      </c>
      <c r="Q438">
        <f t="shared" si="98"/>
        <v>0</v>
      </c>
      <c r="R438">
        <f t="shared" si="99"/>
        <v>0</v>
      </c>
      <c r="S438">
        <f t="shared" si="100"/>
        <v>0</v>
      </c>
      <c r="T438">
        <f>C438/Misc!$B$2*60/2/PI()</f>
        <v>3599.9456867130066</v>
      </c>
      <c r="U438">
        <f>C438/Misc!$B$2*60/2/PI()*VLOOKUP(E438,Gearing!$B$2:$G$7,6,FALSE)</f>
        <v>7753.6775003702869</v>
      </c>
      <c r="V438">
        <f ca="1">FORECAST(U438,OFFSET(Engine!$E$3:$E$26,MATCH(U438,Engine!$A$3:$A$26,1)-1,0,2),OFFSET(Engine!$A$3:$A$26,MATCH(U438,Engine!$A$3:$A$26,1)-1,0,2))</f>
        <v>568.63714956184765</v>
      </c>
    </row>
    <row r="439" spans="1:22" x14ac:dyDescent="0.25">
      <c r="A439">
        <f t="shared" si="92"/>
        <v>109</v>
      </c>
      <c r="B439">
        <f t="shared" si="103"/>
        <v>9202.132340737493</v>
      </c>
      <c r="C439">
        <f t="shared" si="101"/>
        <v>113.108083187788</v>
      </c>
      <c r="D439">
        <f t="shared" si="102"/>
        <v>4.9549720919458196E-2</v>
      </c>
      <c r="E439">
        <f>MIN(VLOOKUP(C438+0.01,Gearing!$A$2:$G$7,2,TRUE)+1,5)</f>
        <v>4</v>
      </c>
      <c r="F439">
        <f>Misc!$B$4*Misc!$B$5/Misc!$B$2*VLOOKUP(E439,Gearing!$B$2:$G$7,6,FALSE)</f>
        <v>3877.5433905676741</v>
      </c>
      <c r="G439">
        <f t="shared" si="90"/>
        <v>5.7179399436897853</v>
      </c>
      <c r="H439">
        <f t="shared" si="91"/>
        <v>253.01557620747136</v>
      </c>
      <c r="I439">
        <f t="shared" si="93"/>
        <v>0.29700000000000004</v>
      </c>
      <c r="J439">
        <f t="shared" si="94"/>
        <v>838.72902018862078</v>
      </c>
      <c r="K439">
        <f t="shared" si="95"/>
        <v>-33046357.711781908</v>
      </c>
      <c r="L439">
        <f t="shared" si="104"/>
        <v>9202.132340737493</v>
      </c>
      <c r="M439">
        <f>2*$Y$1*VLOOKUP(E438,Gearing!$B$3:$D$7,3)+B437</f>
        <v>9205.3873848073144</v>
      </c>
      <c r="N439">
        <f>2*B438-B437+Misc!$B$6*$Y$1^2</f>
        <v>9202.272523114656</v>
      </c>
      <c r="O439">
        <f t="shared" si="96"/>
        <v>0</v>
      </c>
      <c r="P439">
        <f t="shared" si="97"/>
        <v>0</v>
      </c>
      <c r="Q439">
        <f t="shared" si="98"/>
        <v>0</v>
      </c>
      <c r="R439">
        <f t="shared" si="99"/>
        <v>0</v>
      </c>
      <c r="S439">
        <f t="shared" si="100"/>
        <v>0</v>
      </c>
      <c r="T439">
        <f>C439/Misc!$B$2*60/2/PI()</f>
        <v>3600.3421085971531</v>
      </c>
      <c r="U439">
        <f>C439/Misc!$B$2*60/2/PI()*VLOOKUP(E439,Gearing!$B$2:$G$7,6,FALSE)</f>
        <v>7754.5313264308043</v>
      </c>
      <c r="V439">
        <f ca="1">FORECAST(U439,OFFSET(Engine!$E$3:$E$26,MATCH(U439,Engine!$A$3:$A$26,1)-1,0,2),OFFSET(Engine!$A$3:$A$26,MATCH(U439,Engine!$A$3:$A$26,1)-1,0,2))</f>
        <v>568.61582623136246</v>
      </c>
    </row>
    <row r="440" spans="1:22" x14ac:dyDescent="0.25">
      <c r="A440">
        <f t="shared" si="92"/>
        <v>109.25</v>
      </c>
      <c r="B440">
        <f t="shared" si="103"/>
        <v>9230.4109099632187</v>
      </c>
      <c r="C440">
        <f t="shared" si="101"/>
        <v>113.12040478734343</v>
      </c>
      <c r="D440">
        <f t="shared" si="102"/>
        <v>4.9023075524019077E-2</v>
      </c>
      <c r="E440">
        <f>MIN(VLOOKUP(C439+0.01,Gearing!$A$2:$G$7,2,TRUE)+1,5)</f>
        <v>4</v>
      </c>
      <c r="F440">
        <f>Misc!$B$4*Misc!$B$5/Misc!$B$2*VLOOKUP(E440,Gearing!$B$2:$G$7,6,FALSE)</f>
        <v>3877.5433905676741</v>
      </c>
      <c r="G440">
        <f t="shared" si="90"/>
        <v>5.7355114319643397</v>
      </c>
      <c r="H440">
        <f t="shared" si="91"/>
        <v>253.04313884069308</v>
      </c>
      <c r="I440">
        <f t="shared" si="93"/>
        <v>0.29700000000000004</v>
      </c>
      <c r="J440">
        <f t="shared" si="94"/>
        <v>821.93338960192796</v>
      </c>
      <c r="K440">
        <f t="shared" si="95"/>
        <v>-33069874.664902996</v>
      </c>
      <c r="L440">
        <f t="shared" si="104"/>
        <v>9230.4109099632187</v>
      </c>
      <c r="M440">
        <f>2*$Y$1*VLOOKUP(E439,Gearing!$B$3:$D$7,3)+B438</f>
        <v>9233.6597270526454</v>
      </c>
      <c r="N440">
        <f>2*B439-B438+Misc!$B$6*$Y$1^2</f>
        <v>9230.5511256056616</v>
      </c>
      <c r="O440">
        <f t="shared" si="96"/>
        <v>0</v>
      </c>
      <c r="P440">
        <f t="shared" si="97"/>
        <v>0</v>
      </c>
      <c r="Q440">
        <f t="shared" si="98"/>
        <v>0</v>
      </c>
      <c r="R440">
        <f t="shared" si="99"/>
        <v>0</v>
      </c>
      <c r="S440">
        <f t="shared" si="100"/>
        <v>0</v>
      </c>
      <c r="T440">
        <f>C440/Misc!$B$2*60/2/PI()</f>
        <v>3600.734317292362</v>
      </c>
      <c r="U440">
        <f>C440/Misc!$B$2*60/2/PI()*VLOOKUP(E440,Gearing!$B$2:$G$7,6,FALSE)</f>
        <v>7755.3760779910053</v>
      </c>
      <c r="V440">
        <f ca="1">FORECAST(U440,OFFSET(Engine!$E$3:$E$26,MATCH(U440,Engine!$A$3:$A$26,1)-1,0,2),OFFSET(Engine!$A$3:$A$26,MATCH(U440,Engine!$A$3:$A$26,1)-1,0,2))</f>
        <v>568.59472952615613</v>
      </c>
    </row>
    <row r="441" spans="1:22" x14ac:dyDescent="0.25">
      <c r="A441">
        <f t="shared" si="92"/>
        <v>109.5</v>
      </c>
      <c r="B441">
        <f t="shared" si="103"/>
        <v>9258.6925431311647</v>
      </c>
      <c r="C441">
        <f t="shared" si="101"/>
        <v>113.13259541821753</v>
      </c>
      <c r="D441">
        <f t="shared" si="102"/>
        <v>4.8501971468795091E-2</v>
      </c>
      <c r="E441">
        <f>MIN(VLOOKUP(C440+0.01,Gearing!$A$2:$G$7,2,TRUE)+1,5)</f>
        <v>4</v>
      </c>
      <c r="F441">
        <f>Misc!$B$4*Misc!$B$5/Misc!$B$2*VLOOKUP(E441,Gearing!$B$2:$G$7,6,FALSE)</f>
        <v>3877.5433905676741</v>
      </c>
      <c r="G441">
        <f t="shared" si="90"/>
        <v>5.7530848240843246</v>
      </c>
      <c r="H441">
        <f t="shared" si="91"/>
        <v>253.0704085053184</v>
      </c>
      <c r="I441">
        <f t="shared" si="93"/>
        <v>0.29700000000000004</v>
      </c>
      <c r="J441">
        <f t="shared" si="94"/>
        <v>805.13591948184694</v>
      </c>
      <c r="K441">
        <f t="shared" si="95"/>
        <v>-33092918.793086343</v>
      </c>
      <c r="L441">
        <f t="shared" si="104"/>
        <v>9258.6925431311647</v>
      </c>
      <c r="M441">
        <f>2*$Y$1*VLOOKUP(E440,Gearing!$B$3:$D$7,3)+B439</f>
        <v>9261.9351994208137</v>
      </c>
      <c r="N441">
        <f>2*B440-B439+Misc!$B$6*$Y$1^2</f>
        <v>9258.8327916889448</v>
      </c>
      <c r="O441">
        <f t="shared" si="96"/>
        <v>0</v>
      </c>
      <c r="P441">
        <f t="shared" si="97"/>
        <v>0</v>
      </c>
      <c r="Q441">
        <f t="shared" si="98"/>
        <v>0</v>
      </c>
      <c r="R441">
        <f t="shared" si="99"/>
        <v>0</v>
      </c>
      <c r="S441">
        <f t="shared" si="100"/>
        <v>0</v>
      </c>
      <c r="T441">
        <f>C441/Misc!$B$2*60/2/PI()</f>
        <v>3601.122357124967</v>
      </c>
      <c r="U441">
        <f>C441/Misc!$B$2*60/2/PI()*VLOOKUP(E441,Gearing!$B$2:$G$7,6,FALSE)</f>
        <v>7756.211850522358</v>
      </c>
      <c r="V441">
        <f ca="1">FORECAST(U441,OFFSET(Engine!$E$3:$E$26,MATCH(U441,Engine!$A$3:$A$26,1)-1,0,2),OFFSET(Engine!$A$3:$A$26,MATCH(U441,Engine!$A$3:$A$26,1)-1,0,2))</f>
        <v>568.57385706193816</v>
      </c>
    </row>
    <row r="442" spans="1:22" x14ac:dyDescent="0.25">
      <c r="A442">
        <f t="shared" si="92"/>
        <v>109.75</v>
      </c>
      <c r="B442">
        <f t="shared" si="103"/>
        <v>9286.9772076723275</v>
      </c>
      <c r="C442">
        <f t="shared" si="101"/>
        <v>113.14465645861856</v>
      </c>
      <c r="D442">
        <f t="shared" si="102"/>
        <v>4.7986351739382371E-2</v>
      </c>
      <c r="E442">
        <f>MIN(VLOOKUP(C441+0.01,Gearing!$A$2:$G$7,2,TRUE)+1,5)</f>
        <v>4</v>
      </c>
      <c r="F442">
        <f>Misc!$B$4*Misc!$B$5/Misc!$B$2*VLOOKUP(E442,Gearing!$B$2:$G$7,6,FALSE)</f>
        <v>3877.5433905676741</v>
      </c>
      <c r="G442">
        <f t="shared" si="90"/>
        <v>5.770660099812301</v>
      </c>
      <c r="H442">
        <f t="shared" si="91"/>
        <v>253.09738828431136</v>
      </c>
      <c r="I442">
        <f t="shared" si="93"/>
        <v>0.29700000000000004</v>
      </c>
      <c r="J442">
        <f t="shared" si="94"/>
        <v>788.33662938008729</v>
      </c>
      <c r="K442">
        <f t="shared" si="95"/>
        <v>-33115489.918680973</v>
      </c>
      <c r="L442">
        <f t="shared" si="104"/>
        <v>9286.9772076723275</v>
      </c>
      <c r="M442">
        <f>2*$Y$1*VLOOKUP(E441,Gearing!$B$3:$D$7,3)+B440</f>
        <v>9290.2137686465394</v>
      </c>
      <c r="N442">
        <f>2*B441-B440+Misc!$B$6*$Y$1^2</f>
        <v>9287.117488799111</v>
      </c>
      <c r="O442">
        <f t="shared" si="96"/>
        <v>0</v>
      </c>
      <c r="P442">
        <f t="shared" si="97"/>
        <v>0</v>
      </c>
      <c r="Q442">
        <f t="shared" si="98"/>
        <v>0</v>
      </c>
      <c r="R442">
        <f t="shared" si="99"/>
        <v>0</v>
      </c>
      <c r="S442">
        <f t="shared" si="100"/>
        <v>0</v>
      </c>
      <c r="T442">
        <f>C442/Misc!$B$2*60/2/PI()</f>
        <v>3601.5062719646971</v>
      </c>
      <c r="U442">
        <f>C442/Misc!$B$2*60/2/PI()*VLOOKUP(E442,Gearing!$B$2:$G$7,6,FALSE)</f>
        <v>7757.0387385128797</v>
      </c>
      <c r="V442">
        <f ca="1">FORECAST(U442,OFFSET(Engine!$E$3:$E$26,MATCH(U442,Engine!$A$3:$A$26,1)-1,0,2),OFFSET(Engine!$A$3:$A$26,MATCH(U442,Engine!$A$3:$A$26,1)-1,0,2))</f>
        <v>568.55320647897804</v>
      </c>
    </row>
    <row r="443" spans="1:22" x14ac:dyDescent="0.25">
      <c r="A443">
        <f t="shared" si="92"/>
        <v>110</v>
      </c>
      <c r="B443">
        <f t="shared" si="103"/>
        <v>9315.264871360474</v>
      </c>
      <c r="C443">
        <f t="shared" si="101"/>
        <v>113.15658927253753</v>
      </c>
      <c r="D443">
        <f t="shared" si="102"/>
        <v>4.7476159612415358E-2</v>
      </c>
      <c r="E443">
        <f>MIN(VLOOKUP(C442+0.01,Gearing!$A$2:$G$7,2,TRUE)+1,5)</f>
        <v>4</v>
      </c>
      <c r="F443">
        <f>Misc!$B$4*Misc!$B$5/Misc!$B$2*VLOOKUP(E443,Gearing!$B$2:$G$7,6,FALSE)</f>
        <v>3877.5433905676741</v>
      </c>
      <c r="G443">
        <f t="shared" si="90"/>
        <v>5.7882372391238128</v>
      </c>
      <c r="H443">
        <f t="shared" si="91"/>
        <v>253.12408122883306</v>
      </c>
      <c r="I443">
        <f t="shared" si="93"/>
        <v>0.29700000000000004</v>
      </c>
      <c r="J443">
        <f t="shared" si="94"/>
        <v>771.53553864263631</v>
      </c>
      <c r="K443">
        <f t="shared" si="95"/>
        <v>-33137587.866453249</v>
      </c>
      <c r="L443">
        <f t="shared" si="104"/>
        <v>9315.264871360474</v>
      </c>
      <c r="M443">
        <f>2*$Y$1*VLOOKUP(E442,Gearing!$B$3:$D$7,3)+B441</f>
        <v>9318.4954018144854</v>
      </c>
      <c r="N443">
        <f>2*B442-B441+Misc!$B$6*$Y$1^2</f>
        <v>9315.4051847134906</v>
      </c>
      <c r="O443">
        <f t="shared" si="96"/>
        <v>0</v>
      </c>
      <c r="P443">
        <f t="shared" si="97"/>
        <v>0</v>
      </c>
      <c r="Q443">
        <f t="shared" si="98"/>
        <v>0</v>
      </c>
      <c r="R443">
        <f t="shared" si="99"/>
        <v>0</v>
      </c>
      <c r="S443">
        <f t="shared" si="100"/>
        <v>0</v>
      </c>
      <c r="T443">
        <f>C443/Misc!$B$2*60/2/PI()</f>
        <v>3601.8861052287371</v>
      </c>
      <c r="U443">
        <f>C443/Misc!$B$2*60/2/PI()*VLOOKUP(E443,Gearing!$B$2:$G$7,6,FALSE)</f>
        <v>7757.8568354758836</v>
      </c>
      <c r="V443">
        <f ca="1">FORECAST(U443,OFFSET(Engine!$E$3:$E$26,MATCH(U443,Engine!$A$3:$A$26,1)-1,0,2),OFFSET(Engine!$A$3:$A$26,MATCH(U443,Engine!$A$3:$A$26,1)-1,0,2))</f>
        <v>568.53277544188768</v>
      </c>
    </row>
    <row r="444" spans="1:22" x14ac:dyDescent="0.25">
      <c r="A444">
        <f t="shared" si="92"/>
        <v>110.25</v>
      </c>
      <c r="B444">
        <f t="shared" si="103"/>
        <v>9343.5555023085963</v>
      </c>
      <c r="C444">
        <f t="shared" si="101"/>
        <v>113.16839520989743</v>
      </c>
      <c r="D444">
        <f t="shared" si="102"/>
        <v>4.6971339266747236E-2</v>
      </c>
      <c r="E444">
        <f>MIN(VLOOKUP(C443+0.01,Gearing!$A$2:$G$7,2,TRUE)+1,5)</f>
        <v>4</v>
      </c>
      <c r="F444">
        <f>Misc!$B$4*Misc!$B$5/Misc!$B$2*VLOOKUP(E444,Gearing!$B$2:$G$7,6,FALSE)</f>
        <v>3877.5433905676741</v>
      </c>
      <c r="G444">
        <f t="shared" si="90"/>
        <v>5.8058162222051948</v>
      </c>
      <c r="H444">
        <f t="shared" si="91"/>
        <v>253.15049035857513</v>
      </c>
      <c r="I444">
        <f t="shared" si="93"/>
        <v>0.29700000000000004</v>
      </c>
      <c r="J444">
        <f t="shared" si="94"/>
        <v>754.73266641187729</v>
      </c>
      <c r="K444">
        <f t="shared" si="95"/>
        <v>-33159212.463555951</v>
      </c>
      <c r="L444">
        <f t="shared" si="104"/>
        <v>9343.5555023085963</v>
      </c>
      <c r="M444">
        <f>2*$Y$1*VLOOKUP(E443,Gearing!$B$3:$D$7,3)+B442</f>
        <v>9346.7800663556482</v>
      </c>
      <c r="N444">
        <f>2*B443-B442+Misc!$B$6*$Y$1^2</f>
        <v>9343.6958475486208</v>
      </c>
      <c r="O444">
        <f t="shared" si="96"/>
        <v>0</v>
      </c>
      <c r="P444">
        <f t="shared" si="97"/>
        <v>0</v>
      </c>
      <c r="Q444">
        <f t="shared" si="98"/>
        <v>0</v>
      </c>
      <c r="R444">
        <f t="shared" si="99"/>
        <v>0</v>
      </c>
      <c r="S444">
        <f t="shared" si="100"/>
        <v>0</v>
      </c>
      <c r="T444">
        <f>C444/Misc!$B$2*60/2/PI()</f>
        <v>3602.26189988647</v>
      </c>
      <c r="U444">
        <f>C444/Misc!$B$2*60/2/PI()*VLOOKUP(E444,Gearing!$B$2:$G$7,6,FALSE)</f>
        <v>7758.6662339601935</v>
      </c>
      <c r="V444">
        <f ca="1">FORECAST(U444,OFFSET(Engine!$E$3:$E$26,MATCH(U444,Engine!$A$3:$A$26,1)-1,0,2),OFFSET(Engine!$A$3:$A$26,MATCH(U444,Engine!$A$3:$A$26,1)-1,0,2))</f>
        <v>568.51256163936591</v>
      </c>
    </row>
    <row r="445" spans="1:22" x14ac:dyDescent="0.25">
      <c r="A445">
        <f t="shared" si="92"/>
        <v>110.5</v>
      </c>
      <c r="B445">
        <f t="shared" si="103"/>
        <v>9371.8490689654227</v>
      </c>
      <c r="C445">
        <f t="shared" si="101"/>
        <v>113.18007560669503</v>
      </c>
      <c r="D445">
        <f t="shared" si="102"/>
        <v>4.6471835114061832E-2</v>
      </c>
      <c r="E445">
        <f>MIN(VLOOKUP(C444+0.01,Gearing!$A$2:$G$7,2,TRUE)+1,5)</f>
        <v>4</v>
      </c>
      <c r="F445">
        <f>Misc!$B$4*Misc!$B$5/Misc!$B$2*VLOOKUP(E445,Gearing!$B$2:$G$7,6,FALSE)</f>
        <v>3877.5433905676741</v>
      </c>
      <c r="G445">
        <f t="shared" si="90"/>
        <v>5.8233970294513933</v>
      </c>
      <c r="H445">
        <f t="shared" si="91"/>
        <v>253.17661866207729</v>
      </c>
      <c r="I445">
        <f t="shared" si="93"/>
        <v>0.29700000000000004</v>
      </c>
      <c r="J445">
        <f t="shared" si="94"/>
        <v>737.92803162869313</v>
      </c>
      <c r="K445">
        <f t="shared" si="95"/>
        <v>-33180363.539498132</v>
      </c>
      <c r="L445">
        <f t="shared" si="104"/>
        <v>9371.8490689654227</v>
      </c>
      <c r="M445">
        <f>2*$Y$1*VLOOKUP(E444,Gearing!$B$3:$D$7,3)+B443</f>
        <v>9375.0677300437947</v>
      </c>
      <c r="N445">
        <f>2*B444-B443+Misc!$B$6*$Y$1^2</f>
        <v>9371.9894457567189</v>
      </c>
      <c r="O445">
        <f t="shared" si="96"/>
        <v>0</v>
      </c>
      <c r="P445">
        <f t="shared" si="97"/>
        <v>0</v>
      </c>
      <c r="Q445">
        <f t="shared" si="98"/>
        <v>0</v>
      </c>
      <c r="R445">
        <f t="shared" si="99"/>
        <v>0</v>
      </c>
      <c r="S445">
        <f t="shared" si="100"/>
        <v>0</v>
      </c>
      <c r="T445">
        <f>C445/Misc!$B$2*60/2/PI()</f>
        <v>3602.633698463992</v>
      </c>
      <c r="U445">
        <f>C445/Misc!$B$2*60/2/PI()*VLOOKUP(E445,Gearing!$B$2:$G$7,6,FALSE)</f>
        <v>7759.4670255598676</v>
      </c>
      <c r="V445">
        <f ca="1">FORECAST(U445,OFFSET(Engine!$E$3:$E$26,MATCH(U445,Engine!$A$3:$A$26,1)-1,0,2),OFFSET(Engine!$A$3:$A$26,MATCH(U445,Engine!$A$3:$A$26,1)-1,0,2))</f>
        <v>568.49256278395569</v>
      </c>
    </row>
    <row r="446" spans="1:22" x14ac:dyDescent="0.25">
      <c r="A446">
        <f t="shared" si="92"/>
        <v>110.75</v>
      </c>
      <c r="B446">
        <f t="shared" si="103"/>
        <v>9400.1455401119438</v>
      </c>
      <c r="C446">
        <f t="shared" si="101"/>
        <v>113.1916317851319</v>
      </c>
      <c r="D446">
        <f t="shared" si="102"/>
        <v>4.5977592380950227E-2</v>
      </c>
      <c r="E446">
        <f>MIN(VLOOKUP(C445+0.01,Gearing!$A$2:$G$7,2,TRUE)+1,5)</f>
        <v>4</v>
      </c>
      <c r="F446">
        <f>Misc!$B$4*Misc!$B$5/Misc!$B$2*VLOOKUP(E446,Gearing!$B$2:$G$7,6,FALSE)</f>
        <v>3877.5433905676741</v>
      </c>
      <c r="G446">
        <f t="shared" si="90"/>
        <v>5.8409796414638162</v>
      </c>
      <c r="H446">
        <f t="shared" si="91"/>
        <v>253.20246909702018</v>
      </c>
      <c r="I446">
        <f t="shared" si="93"/>
        <v>0.29700000000000004</v>
      </c>
      <c r="J446">
        <f t="shared" si="94"/>
        <v>721.12165303453821</v>
      </c>
      <c r="K446">
        <f t="shared" si="95"/>
        <v>-33201040.926114857</v>
      </c>
      <c r="L446">
        <f t="shared" si="104"/>
        <v>9400.1455401119438</v>
      </c>
      <c r="M446">
        <f>2*$Y$1*VLOOKUP(E445,Gearing!$B$3:$D$7,3)+B444</f>
        <v>9403.3583609919169</v>
      </c>
      <c r="N446">
        <f>2*B445-B444+Misc!$B$6*$Y$1^2</f>
        <v>9400.2859481222495</v>
      </c>
      <c r="O446">
        <f t="shared" si="96"/>
        <v>0</v>
      </c>
      <c r="P446">
        <f t="shared" si="97"/>
        <v>0</v>
      </c>
      <c r="Q446">
        <f t="shared" si="98"/>
        <v>0</v>
      </c>
      <c r="R446">
        <f t="shared" si="99"/>
        <v>0</v>
      </c>
      <c r="S446">
        <f t="shared" si="100"/>
        <v>0</v>
      </c>
      <c r="T446">
        <f>C446/Misc!$B$2*60/2/PI()</f>
        <v>3603.0015430482881</v>
      </c>
      <c r="U446">
        <f>C446/Misc!$B$2*60/2/PI()*VLOOKUP(E446,Gearing!$B$2:$G$7,6,FALSE)</f>
        <v>7760.2593009231923</v>
      </c>
      <c r="V446">
        <f ca="1">FORECAST(U446,OFFSET(Engine!$E$3:$E$26,MATCH(U446,Engine!$A$3:$A$26,1)-1,0,2),OFFSET(Engine!$A$3:$A$26,MATCH(U446,Engine!$A$3:$A$26,1)-1,0,2))</f>
        <v>568.47277661181977</v>
      </c>
    </row>
    <row r="447" spans="1:22" x14ac:dyDescent="0.25">
      <c r="A447">
        <f t="shared" si="92"/>
        <v>111</v>
      </c>
      <c r="B447">
        <f t="shared" si="103"/>
        <v>9428.4448848579887</v>
      </c>
      <c r="C447">
        <f t="shared" si="101"/>
        <v>113.20306505376357</v>
      </c>
      <c r="D447">
        <f t="shared" si="102"/>
        <v>4.5488556672353297E-2</v>
      </c>
      <c r="E447">
        <f>MIN(VLOOKUP(C446+0.01,Gearing!$A$2:$G$7,2,TRUE)+1,5)</f>
        <v>4</v>
      </c>
      <c r="F447">
        <f>Misc!$B$4*Misc!$B$5/Misc!$B$2*VLOOKUP(E447,Gearing!$B$2:$G$7,6,FALSE)</f>
        <v>3877.5433905676741</v>
      </c>
      <c r="G447">
        <f t="shared" si="90"/>
        <v>5.8585640390482014</v>
      </c>
      <c r="H447">
        <f t="shared" si="91"/>
        <v>253.22804459055916</v>
      </c>
      <c r="I447">
        <f t="shared" si="93"/>
        <v>0.29700000000000004</v>
      </c>
      <c r="J447">
        <f t="shared" si="94"/>
        <v>704.31354917350473</v>
      </c>
      <c r="K447">
        <f t="shared" si="95"/>
        <v>-33221244.457537726</v>
      </c>
      <c r="L447">
        <f t="shared" si="104"/>
        <v>9428.4448848579887</v>
      </c>
      <c r="M447">
        <f>2*$Y$1*VLOOKUP(E446,Gearing!$B$3:$D$7,3)+B445</f>
        <v>9431.6519276487434</v>
      </c>
      <c r="N447">
        <f>2*B446-B445+Misc!$B$6*$Y$1^2</f>
        <v>9428.5853237584652</v>
      </c>
      <c r="O447">
        <f t="shared" si="96"/>
        <v>0</v>
      </c>
      <c r="P447">
        <f t="shared" si="97"/>
        <v>0</v>
      </c>
      <c r="Q447">
        <f t="shared" si="98"/>
        <v>0</v>
      </c>
      <c r="R447">
        <f t="shared" si="99"/>
        <v>0</v>
      </c>
      <c r="S447">
        <f t="shared" si="100"/>
        <v>0</v>
      </c>
      <c r="T447">
        <f>C447/Misc!$B$2*60/2/PI()</f>
        <v>3603.3654752919733</v>
      </c>
      <c r="U447">
        <f>C447/Misc!$B$2*60/2/PI()*VLOOKUP(E447,Gearing!$B$2:$G$7,6,FALSE)</f>
        <v>7761.0431497628942</v>
      </c>
      <c r="V447">
        <f ca="1">FORECAST(U447,OFFSET(Engine!$E$3:$E$26,MATCH(U447,Engine!$A$3:$A$26,1)-1,0,2),OFFSET(Engine!$A$3:$A$26,MATCH(U447,Engine!$A$3:$A$26,1)-1,0,2))</f>
        <v>568.45320088248525</v>
      </c>
    </row>
    <row r="448" spans="1:22" x14ac:dyDescent="0.25">
      <c r="A448">
        <f t="shared" si="92"/>
        <v>111.25</v>
      </c>
      <c r="B448">
        <f t="shared" si="103"/>
        <v>9456.7470726388256</v>
      </c>
      <c r="C448">
        <f t="shared" si="101"/>
        <v>113.21437670762316</v>
      </c>
      <c r="D448">
        <f t="shared" si="102"/>
        <v>4.5004674204392359E-2</v>
      </c>
      <c r="E448">
        <f>MIN(VLOOKUP(C447+0.01,Gearing!$A$2:$G$7,2,TRUE)+1,5)</f>
        <v>4</v>
      </c>
      <c r="F448">
        <f>Misc!$B$4*Misc!$B$5/Misc!$B$2*VLOOKUP(E448,Gearing!$B$2:$G$7,6,FALSE)</f>
        <v>3877.5433905676741</v>
      </c>
      <c r="G448">
        <f t="shared" si="90"/>
        <v>5.8761502032125046</v>
      </c>
      <c r="H448">
        <f t="shared" si="91"/>
        <v>253.25334803960084</v>
      </c>
      <c r="I448">
        <f t="shared" si="93"/>
        <v>0.29700000000000004</v>
      </c>
      <c r="J448">
        <f t="shared" si="94"/>
        <v>687.5037383943536</v>
      </c>
      <c r="K448">
        <f t="shared" si="95"/>
        <v>-33240973.970165454</v>
      </c>
      <c r="L448">
        <f t="shared" si="104"/>
        <v>9456.7470726388256</v>
      </c>
      <c r="M448">
        <f>2*$Y$1*VLOOKUP(E447,Gearing!$B$3:$D$7,3)+B446</f>
        <v>9459.9483987952644</v>
      </c>
      <c r="N448">
        <f>2*B447-B446+Misc!$B$6*$Y$1^2</f>
        <v>9456.8875421040339</v>
      </c>
      <c r="O448">
        <f t="shared" si="96"/>
        <v>0</v>
      </c>
      <c r="P448">
        <f t="shared" si="97"/>
        <v>0</v>
      </c>
      <c r="Q448">
        <f t="shared" si="98"/>
        <v>0</v>
      </c>
      <c r="R448">
        <f t="shared" si="99"/>
        <v>0</v>
      </c>
      <c r="S448">
        <f t="shared" si="100"/>
        <v>0</v>
      </c>
      <c r="T448">
        <f>C448/Misc!$B$2*60/2/PI()</f>
        <v>3603.7255364172329</v>
      </c>
      <c r="U448">
        <f>C448/Misc!$B$2*60/2/PI()*VLOOKUP(E448,Gearing!$B$2:$G$7,6,FALSE)</f>
        <v>7761.8186608646274</v>
      </c>
      <c r="V448">
        <f ca="1">FORECAST(U448,OFFSET(Engine!$E$3:$E$26,MATCH(U448,Engine!$A$3:$A$26,1)-1,0,2),OFFSET(Engine!$A$3:$A$26,MATCH(U448,Engine!$A$3:$A$26,1)-1,0,2))</f>
        <v>568.43383337863179</v>
      </c>
    </row>
    <row r="449" spans="1:22" x14ac:dyDescent="0.25">
      <c r="A449">
        <f t="shared" si="92"/>
        <v>111.5</v>
      </c>
      <c r="B449">
        <f t="shared" si="103"/>
        <v>9485.0520732118002</v>
      </c>
      <c r="C449">
        <f t="shared" si="101"/>
        <v>113.2255680283597</v>
      </c>
      <c r="D449">
        <f t="shared" si="102"/>
        <v>4.4525891687953845E-2</v>
      </c>
      <c r="E449">
        <f>MIN(VLOOKUP(C448+0.01,Gearing!$A$2:$G$7,2,TRUE)+1,5)</f>
        <v>4</v>
      </c>
      <c r="F449">
        <f>Misc!$B$4*Misc!$B$5/Misc!$B$2*VLOOKUP(E449,Gearing!$B$2:$G$7,6,FALSE)</f>
        <v>3877.5433905676741</v>
      </c>
      <c r="G449">
        <f t="shared" si="90"/>
        <v>5.8937381151648127</v>
      </c>
      <c r="H449">
        <f t="shared" si="91"/>
        <v>253.27838231111244</v>
      </c>
      <c r="I449">
        <f t="shared" si="93"/>
        <v>0.29700000000000004</v>
      </c>
      <c r="J449">
        <f t="shared" si="94"/>
        <v>670.69223885253723</v>
      </c>
      <c r="K449">
        <f t="shared" si="95"/>
        <v>-33260229.302634995</v>
      </c>
      <c r="L449">
        <f t="shared" si="104"/>
        <v>9485.0520732118002</v>
      </c>
      <c r="M449">
        <f>2*$Y$1*VLOOKUP(E448,Gearing!$B$3:$D$7,3)+B447</f>
        <v>9488.2477435413093</v>
      </c>
      <c r="N449">
        <f>2*B448-B447+Misc!$B$6*$Y$1^2</f>
        <v>9485.1925729196628</v>
      </c>
      <c r="O449">
        <f t="shared" si="96"/>
        <v>0</v>
      </c>
      <c r="P449">
        <f t="shared" si="97"/>
        <v>0</v>
      </c>
      <c r="Q449">
        <f t="shared" si="98"/>
        <v>0</v>
      </c>
      <c r="R449">
        <f t="shared" si="99"/>
        <v>0</v>
      </c>
      <c r="S449">
        <f t="shared" si="100"/>
        <v>0</v>
      </c>
      <c r="T449">
        <f>C449/Misc!$B$2*60/2/PI()</f>
        <v>3604.0817672202234</v>
      </c>
      <c r="U449">
        <f>C449/Misc!$B$2*60/2/PI()*VLOOKUP(E449,Gearing!$B$2:$G$7,6,FALSE)</f>
        <v>7762.5859220964512</v>
      </c>
      <c r="V449">
        <f ca="1">FORECAST(U449,OFFSET(Engine!$E$3:$E$26,MATCH(U449,Engine!$A$3:$A$26,1)-1,0,2),OFFSET(Engine!$A$3:$A$26,MATCH(U449,Engine!$A$3:$A$26,1)-1,0,2))</f>
        <v>568.4146719058549</v>
      </c>
    </row>
    <row r="450" spans="1:22" x14ac:dyDescent="0.25">
      <c r="A450">
        <f t="shared" si="92"/>
        <v>111.75</v>
      </c>
      <c r="B450">
        <f t="shared" si="103"/>
        <v>9513.3598566530054</v>
      </c>
      <c r="C450">
        <f t="shared" si="101"/>
        <v>113.23664028436542</v>
      </c>
      <c r="D450">
        <f t="shared" si="102"/>
        <v>4.4052156357793137E-2</v>
      </c>
      <c r="E450">
        <f>MIN(VLOOKUP(C449+0.01,Gearing!$A$2:$G$7,2,TRUE)+1,5)</f>
        <v>4</v>
      </c>
      <c r="F450">
        <f>Misc!$B$4*Misc!$B$5/Misc!$B$2*VLOOKUP(E450,Gearing!$B$2:$G$7,6,FALSE)</f>
        <v>3877.5433905676741</v>
      </c>
      <c r="G450">
        <f t="shared" si="90"/>
        <v>5.9113277563112705</v>
      </c>
      <c r="H450">
        <f t="shared" si="91"/>
        <v>253.30315024240656</v>
      </c>
      <c r="I450">
        <f t="shared" si="93"/>
        <v>0.29700000000000004</v>
      </c>
      <c r="J450">
        <f t="shared" si="94"/>
        <v>653.87906851219032</v>
      </c>
      <c r="K450">
        <f t="shared" si="95"/>
        <v>-33279010.295792814</v>
      </c>
      <c r="L450">
        <f t="shared" si="104"/>
        <v>9513.3598566530054</v>
      </c>
      <c r="M450">
        <f>2*$Y$1*VLOOKUP(E449,Gearing!$B$3:$D$7,3)+B448</f>
        <v>9516.5499313221462</v>
      </c>
      <c r="N450">
        <f>2*B449-B448+Misc!$B$6*$Y$1^2</f>
        <v>9513.5003862847752</v>
      </c>
      <c r="O450">
        <f t="shared" si="96"/>
        <v>0</v>
      </c>
      <c r="P450">
        <f t="shared" si="97"/>
        <v>0</v>
      </c>
      <c r="Q450">
        <f t="shared" si="98"/>
        <v>0</v>
      </c>
      <c r="R450">
        <f t="shared" si="99"/>
        <v>0</v>
      </c>
      <c r="S450">
        <f t="shared" si="100"/>
        <v>0</v>
      </c>
      <c r="T450">
        <f>C450/Misc!$B$2*60/2/PI()</f>
        <v>3604.4342080751203</v>
      </c>
      <c r="U450">
        <f>C450/Misc!$B$2*60/2/PI()*VLOOKUP(E450,Gearing!$B$2:$G$7,6,FALSE)</f>
        <v>7763.3450204175488</v>
      </c>
      <c r="V450">
        <f ca="1">FORECAST(U450,OFFSET(Engine!$E$3:$E$26,MATCH(U450,Engine!$A$3:$A$26,1)-1,0,2),OFFSET(Engine!$A$3:$A$26,MATCH(U450,Engine!$A$3:$A$26,1)-1,0,2))</f>
        <v>568.39571429244847</v>
      </c>
    </row>
    <row r="451" spans="1:22" x14ac:dyDescent="0.25">
      <c r="A451">
        <f t="shared" si="92"/>
        <v>112</v>
      </c>
      <c r="B451">
        <f t="shared" si="103"/>
        <v>9541.6703933539829</v>
      </c>
      <c r="C451">
        <f t="shared" si="101"/>
        <v>113.24759473091399</v>
      </c>
      <c r="D451">
        <f t="shared" si="102"/>
        <v>4.3583416030742228E-2</v>
      </c>
      <c r="E451">
        <f>MIN(VLOOKUP(C450+0.01,Gearing!$A$2:$G$7,2,TRUE)+1,5)</f>
        <v>4</v>
      </c>
      <c r="F451">
        <f>Misc!$B$4*Misc!$B$5/Misc!$B$2*VLOOKUP(E451,Gearing!$B$2:$G$7,6,FALSE)</f>
        <v>3877.5433905676741</v>
      </c>
      <c r="G451">
        <f t="shared" ref="G451:G514" si="105">CONVERT(B451,$B$1,$G$1)</f>
        <v>5.9289191082540356</v>
      </c>
      <c r="H451">
        <f t="shared" ref="H451:H514" si="106">CONVERT(C451,$C$1,$H$1)</f>
        <v>253.32765464145041</v>
      </c>
      <c r="I451">
        <f t="shared" si="93"/>
        <v>0.29700000000000004</v>
      </c>
      <c r="J451">
        <f t="shared" si="94"/>
        <v>637.06424514811442</v>
      </c>
      <c r="K451">
        <f t="shared" si="95"/>
        <v>-33297316.7926667</v>
      </c>
      <c r="L451">
        <f t="shared" si="104"/>
        <v>9541.6703933539829</v>
      </c>
      <c r="M451">
        <f>2*$Y$1*VLOOKUP(E450,Gearing!$B$3:$D$7,3)+B449</f>
        <v>9544.8549318951209</v>
      </c>
      <c r="N451">
        <f>2*B450-B449+Misc!$B$6*$Y$1^2</f>
        <v>9541.8109525942109</v>
      </c>
      <c r="O451">
        <f t="shared" si="96"/>
        <v>0</v>
      </c>
      <c r="P451">
        <f t="shared" si="97"/>
        <v>0</v>
      </c>
      <c r="Q451">
        <f t="shared" si="98"/>
        <v>0</v>
      </c>
      <c r="R451">
        <f t="shared" si="99"/>
        <v>0</v>
      </c>
      <c r="S451">
        <f t="shared" si="100"/>
        <v>0</v>
      </c>
      <c r="T451">
        <f>C451/Misc!$B$2*60/2/PI()</f>
        <v>3604.7828989385289</v>
      </c>
      <c r="U451">
        <f>C451/Misc!$B$2*60/2/PI()*VLOOKUP(E451,Gearing!$B$2:$G$7,6,FALSE)</f>
        <v>7764.0960418877266</v>
      </c>
      <c r="V451">
        <f ca="1">FORECAST(U451,OFFSET(Engine!$E$3:$E$26,MATCH(U451,Engine!$A$3:$A$26,1)-1,0,2),OFFSET(Engine!$A$3:$A$26,MATCH(U451,Engine!$A$3:$A$26,1)-1,0,2))</f>
        <v>568.37695838916716</v>
      </c>
    </row>
    <row r="452" spans="1:22" x14ac:dyDescent="0.25">
      <c r="A452">
        <f t="shared" ref="A452:A515" si="107">A451+$Y$1</f>
        <v>112.25</v>
      </c>
      <c r="B452">
        <f t="shared" si="103"/>
        <v>9569.9836540184624</v>
      </c>
      <c r="C452">
        <f t="shared" si="101"/>
        <v>113.25843261029149</v>
      </c>
      <c r="D452">
        <f t="shared" si="102"/>
        <v>4.3119618989294395E-2</v>
      </c>
      <c r="E452">
        <f>MIN(VLOOKUP(C451+0.01,Gearing!$A$2:$G$7,2,TRUE)+1,5)</f>
        <v>4</v>
      </c>
      <c r="F452">
        <f>Misc!$B$4*Misc!$B$5/Misc!$B$2*VLOOKUP(E452,Gearing!$B$2:$G$7,6,FALSE)</f>
        <v>3877.5433905676741</v>
      </c>
      <c r="G452">
        <f t="shared" si="105"/>
        <v>5.9465121527892499</v>
      </c>
      <c r="H452">
        <f t="shared" si="106"/>
        <v>253.35189828715886</v>
      </c>
      <c r="I452">
        <f t="shared" ref="I452:I515" si="108">$Y$3</f>
        <v>0.29700000000000004</v>
      </c>
      <c r="J452">
        <f t="shared" ref="J452:J515" si="109">(4*$Y$2-2*$Y$3*B451)</f>
        <v>620.24778634773338</v>
      </c>
      <c r="K452">
        <f t="shared" ref="K452:K515" si="110">4*$Y$2*(B451-2*B452)+$Y$3*B451*B451-4*F452*$Y$1*$Y$1</f>
        <v>-33315148.638437815</v>
      </c>
      <c r="L452">
        <f t="shared" si="104"/>
        <v>9569.9836540184624</v>
      </c>
      <c r="M452">
        <f>2*$Y$1*VLOOKUP(E451,Gearing!$B$3:$D$7,3)+B450</f>
        <v>9573.1627153363261</v>
      </c>
      <c r="N452">
        <f>2*B451-B450+Misc!$B$6*$Y$1^2</f>
        <v>9570.1242425549608</v>
      </c>
      <c r="O452">
        <f t="shared" ref="O452:O515" si="111">IF(AND(E452=1,G452&lt;=5),1,0)</f>
        <v>0</v>
      </c>
      <c r="P452">
        <f t="shared" ref="P452:P515" si="112">IF(AND(E452=2,G452&lt;=5),1,0)</f>
        <v>0</v>
      </c>
      <c r="Q452">
        <f t="shared" ref="Q452:Q515" si="113">IF(AND(E452=3,G452&lt;=5),1,0)</f>
        <v>0</v>
      </c>
      <c r="R452">
        <f t="shared" ref="R452:R515" si="114">IF(AND(E452=4,G452&lt;=5),1,0)</f>
        <v>0</v>
      </c>
      <c r="S452">
        <f t="shared" ref="S452:S515" si="115">IF(AND(E452=5,G452&lt;=5),1,0)</f>
        <v>0</v>
      </c>
      <c r="T452">
        <f>C452/Misc!$B$2*60/2/PI()</f>
        <v>3605.1278793536412</v>
      </c>
      <c r="U452">
        <f>C452/Misc!$B$2*60/2/PI()*VLOOKUP(E452,Gearing!$B$2:$G$7,6,FALSE)</f>
        <v>7764.8390716763697</v>
      </c>
      <c r="V452">
        <f ca="1">FORECAST(U452,OFFSET(Engine!$E$3:$E$26,MATCH(U452,Engine!$A$3:$A$26,1)-1,0,2),OFFSET(Engine!$A$3:$A$26,MATCH(U452,Engine!$A$3:$A$26,1)-1,0,2))</f>
        <v>568.35840206900275</v>
      </c>
    </row>
    <row r="453" spans="1:22" x14ac:dyDescent="0.25">
      <c r="A453">
        <f t="shared" si="107"/>
        <v>112.5</v>
      </c>
      <c r="B453">
        <f t="shared" si="103"/>
        <v>9598.2996096591287</v>
      </c>
      <c r="C453">
        <f t="shared" ref="C453:C516" si="116">(B454-B452)/2/$Y$1</f>
        <v>113.26915515191649</v>
      </c>
      <c r="D453">
        <f t="shared" ref="D453:D516" si="117">(B454-2*B453+B452)/$Y$1^2</f>
        <v>4.2660714010708034E-2</v>
      </c>
      <c r="E453">
        <f>MIN(VLOOKUP(C452+0.01,Gearing!$A$2:$G$7,2,TRUE)+1,5)</f>
        <v>4</v>
      </c>
      <c r="F453">
        <f>Misc!$B$4*Misc!$B$5/Misc!$B$2*VLOOKUP(E453,Gearing!$B$2:$G$7,6,FALSE)</f>
        <v>3877.5433905676741</v>
      </c>
      <c r="G453">
        <f t="shared" si="105"/>
        <v>5.9641068719050301</v>
      </c>
      <c r="H453">
        <f t="shared" si="106"/>
        <v>253.37588392966288</v>
      </c>
      <c r="I453">
        <f t="shared" si="108"/>
        <v>0.29700000000000004</v>
      </c>
      <c r="J453">
        <f t="shared" si="109"/>
        <v>603.42970951303232</v>
      </c>
      <c r="K453">
        <f t="shared" si="110"/>
        <v>-33332505.680413119</v>
      </c>
      <c r="L453">
        <f t="shared" si="104"/>
        <v>9598.2996096591287</v>
      </c>
      <c r="M453">
        <f>2*$Y$1*VLOOKUP(E452,Gearing!$B$3:$D$7,3)+B451</f>
        <v>9601.4732520373036</v>
      </c>
      <c r="N453">
        <f>2*B452-B451+Misc!$B$6*$Y$1^2</f>
        <v>9598.4402271829422</v>
      </c>
      <c r="O453">
        <f t="shared" si="111"/>
        <v>0</v>
      </c>
      <c r="P453">
        <f t="shared" si="112"/>
        <v>0</v>
      </c>
      <c r="Q453">
        <f t="shared" si="113"/>
        <v>0</v>
      </c>
      <c r="R453">
        <f t="shared" si="114"/>
        <v>0</v>
      </c>
      <c r="S453">
        <f t="shared" si="115"/>
        <v>0</v>
      </c>
      <c r="T453">
        <f>C453/Misc!$B$2*60/2/PI()</f>
        <v>3605.4691884540671</v>
      </c>
      <c r="U453">
        <f>C453/Misc!$B$2*60/2/PI()*VLOOKUP(E453,Gearing!$B$2:$G$7,6,FALSE)</f>
        <v>7765.5741940706912</v>
      </c>
      <c r="V453">
        <f ca="1">FORECAST(U453,OFFSET(Engine!$E$3:$E$26,MATCH(U453,Engine!$A$3:$A$26,1)-1,0,2),OFFSET(Engine!$A$3:$A$26,MATCH(U453,Engine!$A$3:$A$26,1)-1,0,2))</f>
        <v>568.34004322697854</v>
      </c>
    </row>
    <row r="454" spans="1:22" x14ac:dyDescent="0.25">
      <c r="A454">
        <f t="shared" si="107"/>
        <v>112.75</v>
      </c>
      <c r="B454">
        <f t="shared" ref="B454:B517" si="118">MIN(L454:N454)</f>
        <v>9626.6182315944206</v>
      </c>
      <c r="C454">
        <f t="shared" si="116"/>
        <v>113.27976357247826</v>
      </c>
      <c r="D454">
        <f t="shared" si="117"/>
        <v>4.2206650483421981E-2</v>
      </c>
      <c r="E454">
        <f>MIN(VLOOKUP(C453+0.01,Gearing!$A$2:$G$7,2,TRUE)+1,5)</f>
        <v>4</v>
      </c>
      <c r="F454">
        <f>Misc!$B$4*Misc!$B$5/Misc!$B$2*VLOOKUP(E454,Gearing!$B$2:$G$7,6,FALSE)</f>
        <v>3877.5433905676741</v>
      </c>
      <c r="G454">
        <f t="shared" si="105"/>
        <v>5.9817032477794809</v>
      </c>
      <c r="H454">
        <f t="shared" si="106"/>
        <v>253.39961429061887</v>
      </c>
      <c r="I454">
        <f t="shared" si="108"/>
        <v>0.29700000000000004</v>
      </c>
      <c r="J454">
        <f t="shared" si="109"/>
        <v>586.61003186247672</v>
      </c>
      <c r="K454">
        <f t="shared" si="110"/>
        <v>-33349387.767998043</v>
      </c>
      <c r="L454">
        <f t="shared" ref="L454:L517" si="119">(-J453+SQRT(J453^2-4*I453*K453))/2/I453</f>
        <v>9626.6182315944206</v>
      </c>
      <c r="M454">
        <f>2*$Y$1*VLOOKUP(E453,Gearing!$B$3:$D$7,3)+B452</f>
        <v>9629.7865127017831</v>
      </c>
      <c r="N454">
        <f>2*B453-B452+Misc!$B$6*$Y$1^2</f>
        <v>9626.7588777997953</v>
      </c>
      <c r="O454">
        <f t="shared" si="111"/>
        <v>0</v>
      </c>
      <c r="P454">
        <f t="shared" si="112"/>
        <v>0</v>
      </c>
      <c r="Q454">
        <f t="shared" si="113"/>
        <v>0</v>
      </c>
      <c r="R454">
        <f t="shared" si="114"/>
        <v>0</v>
      </c>
      <c r="S454">
        <f t="shared" si="115"/>
        <v>0</v>
      </c>
      <c r="T454">
        <f>C454/Misc!$B$2*60/2/PI()</f>
        <v>3605.8068649682273</v>
      </c>
      <c r="U454">
        <f>C454/Misc!$B$2*60/2/PI()*VLOOKUP(E454,Gearing!$B$2:$G$7,6,FALSE)</f>
        <v>7766.3014924851959</v>
      </c>
      <c r="V454">
        <f ca="1">FORECAST(U454,OFFSET(Engine!$E$3:$E$26,MATCH(U454,Engine!$A$3:$A$26,1)-1,0,2),OFFSET(Engine!$A$3:$A$26,MATCH(U454,Engine!$A$3:$A$26,1)-1,0,2))</f>
        <v>568.32187977991236</v>
      </c>
    </row>
    <row r="455" spans="1:22" x14ac:dyDescent="0.25">
      <c r="A455">
        <f t="shared" si="107"/>
        <v>113</v>
      </c>
      <c r="B455">
        <f t="shared" si="118"/>
        <v>9654.9394914453678</v>
      </c>
      <c r="C455">
        <f t="shared" si="116"/>
        <v>113.29025907606047</v>
      </c>
      <c r="D455">
        <f t="shared" si="117"/>
        <v>4.1757378174224868E-2</v>
      </c>
      <c r="E455">
        <f>MIN(VLOOKUP(C454+0.01,Gearing!$A$2:$G$7,2,TRUE)+1,5)</f>
        <v>4</v>
      </c>
      <c r="F455">
        <f>Misc!$B$4*Misc!$B$5/Misc!$B$2*VLOOKUP(E455,Gearing!$B$2:$G$7,6,FALSE)</f>
        <v>3877.5433905676741</v>
      </c>
      <c r="G455">
        <f t="shared" si="105"/>
        <v>5.9993012627787268</v>
      </c>
      <c r="H455">
        <f t="shared" si="106"/>
        <v>253.42309206348529</v>
      </c>
      <c r="I455">
        <f t="shared" si="108"/>
        <v>0.29700000000000004</v>
      </c>
      <c r="J455">
        <f t="shared" si="109"/>
        <v>569.78877043291322</v>
      </c>
      <c r="K455">
        <f t="shared" si="110"/>
        <v>-33365794.752669636</v>
      </c>
      <c r="L455">
        <f t="shared" si="119"/>
        <v>9654.9394914453678</v>
      </c>
      <c r="M455">
        <f>2*$Y$1*VLOOKUP(E454,Gearing!$B$3:$D$7,3)+B453</f>
        <v>9658.1024683424494</v>
      </c>
      <c r="N455">
        <f>2*B454-B453+Misc!$B$6*$Y$1^2</f>
        <v>9655.0801660297129</v>
      </c>
      <c r="O455">
        <f t="shared" si="111"/>
        <v>0</v>
      </c>
      <c r="P455">
        <f t="shared" si="112"/>
        <v>0</v>
      </c>
      <c r="Q455">
        <f t="shared" si="113"/>
        <v>0</v>
      </c>
      <c r="R455">
        <f t="shared" si="114"/>
        <v>0</v>
      </c>
      <c r="S455">
        <f t="shared" si="115"/>
        <v>0</v>
      </c>
      <c r="T455">
        <f>C455/Misc!$B$2*60/2/PI()</f>
        <v>3606.1409472232972</v>
      </c>
      <c r="U455">
        <f>C455/Misc!$B$2*60/2/PI()*VLOOKUP(E455,Gearing!$B$2:$G$7,6,FALSE)</f>
        <v>7767.0210494701714</v>
      </c>
      <c r="V455">
        <f ca="1">FORECAST(U455,OFFSET(Engine!$E$3:$E$26,MATCH(U455,Engine!$A$3:$A$26,1)-1,0,2),OFFSET(Engine!$A$3:$A$26,MATCH(U455,Engine!$A$3:$A$26,1)-1,0,2))</f>
        <v>568.30390966620519</v>
      </c>
    </row>
    <row r="456" spans="1:22" x14ac:dyDescent="0.25">
      <c r="A456">
        <f t="shared" si="107"/>
        <v>113.25</v>
      </c>
      <c r="B456">
        <f t="shared" si="118"/>
        <v>9683.2633611324509</v>
      </c>
      <c r="C456">
        <f t="shared" si="116"/>
        <v>113.30064285426488</v>
      </c>
      <c r="D456">
        <f t="shared" si="117"/>
        <v>4.1312847461085767E-2</v>
      </c>
      <c r="E456">
        <f>MIN(VLOOKUP(C455+0.01,Gearing!$A$2:$G$7,2,TRUE)+1,5)</f>
        <v>4</v>
      </c>
      <c r="F456">
        <f>Misc!$B$4*Misc!$B$5/Misc!$B$2*VLOOKUP(E456,Gearing!$B$2:$G$7,6,FALSE)</f>
        <v>3877.5433905676741</v>
      </c>
      <c r="G456">
        <f t="shared" si="105"/>
        <v>6.0169008994549653</v>
      </c>
      <c r="H456">
        <f t="shared" si="106"/>
        <v>253.44631991379939</v>
      </c>
      <c r="I456">
        <f t="shared" si="108"/>
        <v>0.29700000000000004</v>
      </c>
      <c r="J456">
        <f t="shared" si="109"/>
        <v>552.96594208145052</v>
      </c>
      <c r="K456">
        <f t="shared" si="110"/>
        <v>-33381726.487949878</v>
      </c>
      <c r="L456">
        <f t="shared" si="119"/>
        <v>9683.2633611324509</v>
      </c>
      <c r="M456">
        <f>2*$Y$1*VLOOKUP(E455,Gearing!$B$3:$D$7,3)+B454</f>
        <v>9686.4210902777413</v>
      </c>
      <c r="N456">
        <f>2*B455-B454+Misc!$B$6*$Y$1^2</f>
        <v>9683.4040637963153</v>
      </c>
      <c r="O456">
        <f t="shared" si="111"/>
        <v>0</v>
      </c>
      <c r="P456">
        <f t="shared" si="112"/>
        <v>0</v>
      </c>
      <c r="Q456">
        <f t="shared" si="113"/>
        <v>0</v>
      </c>
      <c r="R456">
        <f t="shared" si="114"/>
        <v>0</v>
      </c>
      <c r="S456">
        <f t="shared" si="115"/>
        <v>0</v>
      </c>
      <c r="T456">
        <f>C456/Misc!$B$2*60/2/PI()</f>
        <v>3606.4714731491372</v>
      </c>
      <c r="U456">
        <f>C456/Misc!$B$2*60/2/PI()*VLOOKUP(E456,Gearing!$B$2:$G$7,6,FALSE)</f>
        <v>7767.7329467201589</v>
      </c>
      <c r="V456">
        <f ca="1">FORECAST(U456,OFFSET(Engine!$E$3:$E$26,MATCH(U456,Engine!$A$3:$A$26,1)-1,0,2),OFFSET(Engine!$A$3:$A$26,MATCH(U456,Engine!$A$3:$A$26,1)-1,0,2))</f>
        <v>568.28613084562915</v>
      </c>
    </row>
    <row r="457" spans="1:22" x14ac:dyDescent="0.25">
      <c r="A457">
        <f t="shared" si="107"/>
        <v>113.5</v>
      </c>
      <c r="B457">
        <f t="shared" si="118"/>
        <v>9711.5898128725003</v>
      </c>
      <c r="C457">
        <f t="shared" si="116"/>
        <v>113.31091608634233</v>
      </c>
      <c r="D457">
        <f t="shared" si="117"/>
        <v>4.0873009158531204E-2</v>
      </c>
      <c r="E457">
        <f>MIN(VLOOKUP(C456+0.01,Gearing!$A$2:$G$7,2,TRUE)+1,5)</f>
        <v>4</v>
      </c>
      <c r="F457">
        <f>Misc!$B$4*Misc!$B$5/Misc!$B$2*VLOOKUP(E457,Gearing!$B$2:$G$7,6,FALSE)</f>
        <v>3877.5433905676741</v>
      </c>
      <c r="G457">
        <f t="shared" si="105"/>
        <v>6.0345021405445323</v>
      </c>
      <c r="H457">
        <f t="shared" si="106"/>
        <v>253.46930047947015</v>
      </c>
      <c r="I457">
        <f t="shared" si="108"/>
        <v>0.29700000000000004</v>
      </c>
      <c r="J457">
        <f t="shared" si="109"/>
        <v>536.14156348732377</v>
      </c>
      <c r="K457">
        <f t="shared" si="110"/>
        <v>-33397182.829379465</v>
      </c>
      <c r="L457">
        <f t="shared" si="119"/>
        <v>9711.5898128725003</v>
      </c>
      <c r="M457">
        <f>2*$Y$1*VLOOKUP(E456,Gearing!$B$3:$D$7,3)+B455</f>
        <v>9714.7423501286885</v>
      </c>
      <c r="N457">
        <f>2*B456-B455+Misc!$B$6*$Y$1^2</f>
        <v>9711.7305433195343</v>
      </c>
      <c r="O457">
        <f t="shared" si="111"/>
        <v>0</v>
      </c>
      <c r="P457">
        <f t="shared" si="112"/>
        <v>0</v>
      </c>
      <c r="Q457">
        <f t="shared" si="113"/>
        <v>0</v>
      </c>
      <c r="R457">
        <f t="shared" si="114"/>
        <v>0</v>
      </c>
      <c r="S457">
        <f t="shared" si="115"/>
        <v>0</v>
      </c>
      <c r="T457">
        <f>C457/Misc!$B$2*60/2/PI()</f>
        <v>3606.7984802824685</v>
      </c>
      <c r="U457">
        <f>C457/Misc!$B$2*60/2/PI()*VLOOKUP(E457,Gearing!$B$2:$G$7,6,FALSE)</f>
        <v>7768.4372650829409</v>
      </c>
      <c r="V457">
        <f ca="1">FORECAST(U457,OFFSET(Engine!$E$3:$E$26,MATCH(U457,Engine!$A$3:$A$26,1)-1,0,2),OFFSET(Engine!$A$3:$A$26,MATCH(U457,Engine!$A$3:$A$26,1)-1,0,2))</f>
        <v>568.26854129910328</v>
      </c>
    </row>
    <row r="458" spans="1:22" x14ac:dyDescent="0.25">
      <c r="A458">
        <f t="shared" si="107"/>
        <v>113.75</v>
      </c>
      <c r="B458">
        <f t="shared" si="118"/>
        <v>9739.918819175622</v>
      </c>
      <c r="C458">
        <f t="shared" si="116"/>
        <v>113.32107993930549</v>
      </c>
      <c r="D458">
        <f t="shared" si="117"/>
        <v>4.0437814546748996E-2</v>
      </c>
      <c r="E458">
        <f>MIN(VLOOKUP(C457+0.01,Gearing!$A$2:$G$7,2,TRUE)+1,5)</f>
        <v>4</v>
      </c>
      <c r="F458">
        <f>Misc!$B$4*Misc!$B$5/Misc!$B$2*VLOOKUP(E458,Gearing!$B$2:$G$7,6,FALSE)</f>
        <v>3877.5433905676741</v>
      </c>
      <c r="G458">
        <f t="shared" si="105"/>
        <v>6.0521049689660025</v>
      </c>
      <c r="H458">
        <f t="shared" si="106"/>
        <v>253.49203637103054</v>
      </c>
      <c r="I458">
        <f t="shared" si="108"/>
        <v>0.29700000000000004</v>
      </c>
      <c r="J458">
        <f t="shared" si="109"/>
        <v>519.3156511537336</v>
      </c>
      <c r="K458">
        <f t="shared" si="110"/>
        <v>-33412163.634491768</v>
      </c>
      <c r="L458">
        <f t="shared" si="119"/>
        <v>9739.918819175622</v>
      </c>
      <c r="M458">
        <f>2*$Y$1*VLOOKUP(E457,Gearing!$B$3:$D$7,3)+B456</f>
        <v>9743.0662198157715</v>
      </c>
      <c r="N458">
        <f>2*B457-B456+Misc!$B$6*$Y$1^2</f>
        <v>9740.05957711255</v>
      </c>
      <c r="O458">
        <f t="shared" si="111"/>
        <v>0</v>
      </c>
      <c r="P458">
        <f t="shared" si="112"/>
        <v>0</v>
      </c>
      <c r="Q458">
        <f t="shared" si="113"/>
        <v>0</v>
      </c>
      <c r="R458">
        <f t="shared" si="114"/>
        <v>0</v>
      </c>
      <c r="S458">
        <f t="shared" si="115"/>
        <v>0</v>
      </c>
      <c r="T458">
        <f>C458/Misc!$B$2*60/2/PI()</f>
        <v>3607.1220057704577</v>
      </c>
      <c r="U458">
        <f>C458/Misc!$B$2*60/2/PI()*VLOOKUP(E458,Gearing!$B$2:$G$7,6,FALSE)</f>
        <v>7769.1340845672676</v>
      </c>
      <c r="V458">
        <f ca="1">FORECAST(U458,OFFSET(Engine!$E$3:$E$26,MATCH(U458,Engine!$A$3:$A$26,1)-1,0,2),OFFSET(Engine!$A$3:$A$26,MATCH(U458,Engine!$A$3:$A$26,1)-1,0,2))</f>
        <v>568.25113902850046</v>
      </c>
    </row>
    <row r="459" spans="1:22" x14ac:dyDescent="0.25">
      <c r="A459">
        <f t="shared" si="107"/>
        <v>114</v>
      </c>
      <c r="B459">
        <f t="shared" si="118"/>
        <v>9768.250352842153</v>
      </c>
      <c r="C459">
        <f t="shared" si="116"/>
        <v>113.33113556805984</v>
      </c>
      <c r="D459">
        <f t="shared" si="117"/>
        <v>4.0007215488003567E-2</v>
      </c>
      <c r="E459">
        <f>MIN(VLOOKUP(C458+0.01,Gearing!$A$2:$G$7,2,TRUE)+1,5)</f>
        <v>4</v>
      </c>
      <c r="F459">
        <f>Misc!$B$4*Misc!$B$5/Misc!$B$2*VLOOKUP(E459,Gearing!$B$2:$G$7,6,FALSE)</f>
        <v>3877.5433905676741</v>
      </c>
      <c r="G459">
        <f t="shared" si="105"/>
        <v>6.0697093678182865</v>
      </c>
      <c r="H459">
        <f t="shared" si="106"/>
        <v>253.51453017193055</v>
      </c>
      <c r="I459">
        <f t="shared" si="108"/>
        <v>0.29700000000000004</v>
      </c>
      <c r="J459">
        <f t="shared" si="109"/>
        <v>502.48822140967968</v>
      </c>
      <c r="K459">
        <f t="shared" si="110"/>
        <v>-33426668.762787208</v>
      </c>
      <c r="L459">
        <f t="shared" si="119"/>
        <v>9768.250352842153</v>
      </c>
      <c r="M459">
        <f>2*$Y$1*VLOOKUP(E458,Gearing!$B$3:$D$7,3)+B457</f>
        <v>9771.3926715558209</v>
      </c>
      <c r="N459">
        <f>2*B458-B457+Misc!$B$6*$Y$1^2</f>
        <v>9768.3911379787442</v>
      </c>
      <c r="O459">
        <f t="shared" si="111"/>
        <v>0</v>
      </c>
      <c r="P459">
        <f t="shared" si="112"/>
        <v>0</v>
      </c>
      <c r="Q459">
        <f t="shared" si="113"/>
        <v>0</v>
      </c>
      <c r="R459">
        <f t="shared" si="114"/>
        <v>0</v>
      </c>
      <c r="S459">
        <f t="shared" si="115"/>
        <v>0</v>
      </c>
      <c r="T459">
        <f>C459/Misc!$B$2*60/2/PI()</f>
        <v>3607.4420863748883</v>
      </c>
      <c r="U459">
        <f>C459/Misc!$B$2*60/2/PI()*VLOOKUP(E459,Gearing!$B$2:$G$7,6,FALSE)</f>
        <v>7769.8234843518358</v>
      </c>
      <c r="V459">
        <f ca="1">FORECAST(U459,OFFSET(Engine!$E$3:$E$26,MATCH(U459,Engine!$A$3:$A$26,1)-1,0,2),OFFSET(Engine!$A$3:$A$26,MATCH(U459,Engine!$A$3:$A$26,1)-1,0,2))</f>
        <v>568.23392205642313</v>
      </c>
    </row>
    <row r="460" spans="1:22" x14ac:dyDescent="0.25">
      <c r="A460">
        <f t="shared" si="107"/>
        <v>114.25</v>
      </c>
      <c r="B460">
        <f t="shared" si="118"/>
        <v>9796.584386959652</v>
      </c>
      <c r="C460">
        <f t="shared" si="116"/>
        <v>113.34108411551642</v>
      </c>
      <c r="D460">
        <f t="shared" si="117"/>
        <v>3.9581164164701477E-2</v>
      </c>
      <c r="E460">
        <f>MIN(VLOOKUP(C459+0.01,Gearing!$A$2:$G$7,2,TRUE)+1,5)</f>
        <v>4</v>
      </c>
      <c r="F460">
        <f>Misc!$B$4*Misc!$B$5/Misc!$B$2*VLOOKUP(E460,Gearing!$B$2:$G$7,6,FALSE)</f>
        <v>3877.5433905676741</v>
      </c>
      <c r="G460">
        <f t="shared" si="105"/>
        <v>6.08731532037877</v>
      </c>
      <c r="H460">
        <f t="shared" si="106"/>
        <v>253.53678443878943</v>
      </c>
      <c r="I460">
        <f t="shared" si="108"/>
        <v>0.29700000000000004</v>
      </c>
      <c r="J460">
        <f t="shared" si="109"/>
        <v>485.65929041176059</v>
      </c>
      <c r="K460">
        <f t="shared" si="110"/>
        <v>-33440698.075707916</v>
      </c>
      <c r="L460">
        <f t="shared" si="119"/>
        <v>9796.584386959652</v>
      </c>
      <c r="M460">
        <f>2*$Y$1*VLOOKUP(E459,Gearing!$B$3:$D$7,3)+B458</f>
        <v>9799.7216778589427</v>
      </c>
      <c r="N460">
        <f>2*B459-B458+Misc!$B$6*$Y$1^2</f>
        <v>9796.7251990086843</v>
      </c>
      <c r="O460">
        <f t="shared" si="111"/>
        <v>0</v>
      </c>
      <c r="P460">
        <f t="shared" si="112"/>
        <v>0</v>
      </c>
      <c r="Q460">
        <f t="shared" si="113"/>
        <v>0</v>
      </c>
      <c r="R460">
        <f t="shared" si="114"/>
        <v>0</v>
      </c>
      <c r="S460">
        <f t="shared" si="115"/>
        <v>0</v>
      </c>
      <c r="T460">
        <f>C460/Misc!$B$2*60/2/PI()</f>
        <v>3607.758758475748</v>
      </c>
      <c r="U460">
        <f>C460/Misc!$B$2*60/2/PI()*VLOOKUP(E460,Gearing!$B$2:$G$7,6,FALSE)</f>
        <v>7770.505542793021</v>
      </c>
      <c r="V460">
        <f ca="1">FORECAST(U460,OFFSET(Engine!$E$3:$E$26,MATCH(U460,Engine!$A$3:$A$26,1)-1,0,2),OFFSET(Engine!$A$3:$A$26,MATCH(U460,Engine!$A$3:$A$26,1)-1,0,2))</f>
        <v>568.21688842601031</v>
      </c>
    </row>
    <row r="461" spans="1:22" x14ac:dyDescent="0.25">
      <c r="A461">
        <f t="shared" si="107"/>
        <v>114.5</v>
      </c>
      <c r="B461">
        <f t="shared" si="118"/>
        <v>9824.9208948999112</v>
      </c>
      <c r="C461">
        <f t="shared" si="116"/>
        <v>113.35092671271923</v>
      </c>
      <c r="D461">
        <f t="shared" si="117"/>
        <v>3.9159613457741216E-2</v>
      </c>
      <c r="E461">
        <f>MIN(VLOOKUP(C460+0.01,Gearing!$A$2:$G$7,2,TRUE)+1,5)</f>
        <v>4</v>
      </c>
      <c r="F461">
        <f>Misc!$B$4*Misc!$B$5/Misc!$B$2*VLOOKUP(E461,Gearing!$B$2:$G$7,6,FALSE)</f>
        <v>3877.5433905676741</v>
      </c>
      <c r="G461">
        <f t="shared" si="105"/>
        <v>6.1049228101014519</v>
      </c>
      <c r="H461">
        <f t="shared" si="106"/>
        <v>253.55880170168047</v>
      </c>
      <c r="I461">
        <f t="shared" si="108"/>
        <v>0.29700000000000004</v>
      </c>
      <c r="J461">
        <f t="shared" si="109"/>
        <v>468.82887414596553</v>
      </c>
      <c r="K461">
        <f t="shared" si="110"/>
        <v>-33454251.436612606</v>
      </c>
      <c r="L461">
        <f t="shared" si="119"/>
        <v>9824.9208948999112</v>
      </c>
      <c r="M461">
        <f>2*$Y$1*VLOOKUP(E460,Gearing!$B$3:$D$7,3)+B459</f>
        <v>9828.0532115254737</v>
      </c>
      <c r="N461">
        <f>2*B460-B459+Misc!$B$6*$Y$1^2</f>
        <v>9825.0617335771512</v>
      </c>
      <c r="O461">
        <f t="shared" si="111"/>
        <v>0</v>
      </c>
      <c r="P461">
        <f t="shared" si="112"/>
        <v>0</v>
      </c>
      <c r="Q461">
        <f t="shared" si="113"/>
        <v>0</v>
      </c>
      <c r="R461">
        <f t="shared" si="114"/>
        <v>0</v>
      </c>
      <c r="S461">
        <f t="shared" si="115"/>
        <v>0</v>
      </c>
      <c r="T461">
        <f>C461/Misc!$B$2*60/2/PI()</f>
        <v>3608.0720580752859</v>
      </c>
      <c r="U461">
        <f>C461/Misc!$B$2*60/2/PI()*VLOOKUP(E461,Gearing!$B$2:$G$7,6,FALSE)</f>
        <v>7771.1803374336123</v>
      </c>
      <c r="V461">
        <f ca="1">FORECAST(U461,OFFSET(Engine!$E$3:$E$26,MATCH(U461,Engine!$A$3:$A$26,1)-1,0,2),OFFSET(Engine!$A$3:$A$26,MATCH(U461,Engine!$A$3:$A$26,1)-1,0,2))</f>
        <v>568.20003620071941</v>
      </c>
    </row>
    <row r="462" spans="1:22" x14ac:dyDescent="0.25">
      <c r="A462">
        <f t="shared" si="107"/>
        <v>114.75</v>
      </c>
      <c r="B462">
        <f t="shared" si="118"/>
        <v>9853.2598503160116</v>
      </c>
      <c r="C462">
        <f t="shared" si="116"/>
        <v>113.36066447896883</v>
      </c>
      <c r="D462">
        <f t="shared" si="117"/>
        <v>3.8742516539059579E-2</v>
      </c>
      <c r="E462">
        <f>MIN(VLOOKUP(C461+0.01,Gearing!$A$2:$G$7,2,TRUE)+1,5)</f>
        <v>4</v>
      </c>
      <c r="F462">
        <f>Misc!$B$4*Misc!$B$5/Misc!$B$2*VLOOKUP(E462,Gearing!$B$2:$G$7,6,FALSE)</f>
        <v>3877.5433905676741</v>
      </c>
      <c r="G462">
        <f t="shared" si="105"/>
        <v>6.1225318206151149</v>
      </c>
      <c r="H462">
        <f t="shared" si="106"/>
        <v>253.58058446440774</v>
      </c>
      <c r="I462">
        <f t="shared" si="108"/>
        <v>0.29700000000000004</v>
      </c>
      <c r="J462">
        <f t="shared" si="109"/>
        <v>451.99698842945236</v>
      </c>
      <c r="K462">
        <f t="shared" si="110"/>
        <v>-33467328.710752018</v>
      </c>
      <c r="L462">
        <f t="shared" si="119"/>
        <v>9853.2598503160116</v>
      </c>
      <c r="M462">
        <f>2*$Y$1*VLOOKUP(E461,Gearing!$B$3:$D$7,3)+B460</f>
        <v>9856.3872456429726</v>
      </c>
      <c r="N462">
        <f>2*B461-B460+Misc!$B$6*$Y$1^2</f>
        <v>9853.4007153401708</v>
      </c>
      <c r="O462">
        <f t="shared" si="111"/>
        <v>0</v>
      </c>
      <c r="P462">
        <f t="shared" si="112"/>
        <v>0</v>
      </c>
      <c r="Q462">
        <f t="shared" si="113"/>
        <v>0</v>
      </c>
      <c r="R462">
        <f t="shared" si="114"/>
        <v>0</v>
      </c>
      <c r="S462">
        <f t="shared" si="115"/>
        <v>0</v>
      </c>
      <c r="T462">
        <f>C462/Misc!$B$2*60/2/PI()</f>
        <v>3608.3820208019456</v>
      </c>
      <c r="U462">
        <f>C462/Misc!$B$2*60/2/PI()*VLOOKUP(E462,Gearing!$B$2:$G$7,6,FALSE)</f>
        <v>7771.8479450112836</v>
      </c>
      <c r="V462">
        <f ca="1">FORECAST(U462,OFFSET(Engine!$E$3:$E$26,MATCH(U462,Engine!$A$3:$A$26,1)-1,0,2),OFFSET(Engine!$A$3:$A$26,MATCH(U462,Engine!$A$3:$A$26,1)-1,0,2))</f>
        <v>568.18336346411479</v>
      </c>
    </row>
    <row r="463" spans="1:22" x14ac:dyDescent="0.25">
      <c r="A463">
        <f t="shared" si="107"/>
        <v>115</v>
      </c>
      <c r="B463">
        <f t="shared" si="118"/>
        <v>9881.6012271393956</v>
      </c>
      <c r="C463">
        <f t="shared" si="116"/>
        <v>113.37029852192427</v>
      </c>
      <c r="D463">
        <f t="shared" si="117"/>
        <v>3.8329827104462311E-2</v>
      </c>
      <c r="E463">
        <f>MIN(VLOOKUP(C462+0.01,Gearing!$A$2:$G$7,2,TRUE)+1,5)</f>
        <v>4</v>
      </c>
      <c r="F463">
        <f>Misc!$B$4*Misc!$B$5/Misc!$B$2*VLOOKUP(E463,Gearing!$B$2:$G$7,6,FALSE)</f>
        <v>3877.5433905676741</v>
      </c>
      <c r="G463">
        <f t="shared" si="105"/>
        <v>6.1401423357215084</v>
      </c>
      <c r="H463">
        <f t="shared" si="106"/>
        <v>253.60213520473397</v>
      </c>
      <c r="I463">
        <f t="shared" si="108"/>
        <v>0.29700000000000004</v>
      </c>
      <c r="J463">
        <f t="shared" si="109"/>
        <v>435.16364891228841</v>
      </c>
      <c r="K463">
        <f t="shared" si="110"/>
        <v>-33479929.76524429</v>
      </c>
      <c r="L463">
        <f t="shared" si="119"/>
        <v>9881.6012271393956</v>
      </c>
      <c r="M463">
        <f>2*$Y$1*VLOOKUP(E462,Gearing!$B$3:$D$7,3)+B461</f>
        <v>9884.7237535832319</v>
      </c>
      <c r="N463">
        <f>2*B462-B461+Misc!$B$6*$Y$1^2</f>
        <v>9881.7421182321123</v>
      </c>
      <c r="O463">
        <f t="shared" si="111"/>
        <v>0</v>
      </c>
      <c r="P463">
        <f t="shared" si="112"/>
        <v>0</v>
      </c>
      <c r="Q463">
        <f t="shared" si="113"/>
        <v>0</v>
      </c>
      <c r="R463">
        <f t="shared" si="114"/>
        <v>0</v>
      </c>
      <c r="S463">
        <f t="shared" si="115"/>
        <v>0</v>
      </c>
      <c r="T463">
        <f>C463/Misc!$B$2*60/2/PI()</f>
        <v>3608.6886819136093</v>
      </c>
      <c r="U463">
        <f>C463/Misc!$B$2*60/2/PI()*VLOOKUP(E463,Gearing!$B$2:$G$7,6,FALSE)</f>
        <v>7772.508441465583</v>
      </c>
      <c r="V463">
        <f ca="1">FORECAST(U463,OFFSET(Engine!$E$3:$E$26,MATCH(U463,Engine!$A$3:$A$26,1)-1,0,2),OFFSET(Engine!$A$3:$A$26,MATCH(U463,Engine!$A$3:$A$26,1)-1,0,2))</f>
        <v>568.16686831969287</v>
      </c>
    </row>
    <row r="464" spans="1:22" x14ac:dyDescent="0.25">
      <c r="A464">
        <f t="shared" si="107"/>
        <v>115.25</v>
      </c>
      <c r="B464">
        <f t="shared" si="118"/>
        <v>9909.9449995769737</v>
      </c>
      <c r="C464">
        <f t="shared" si="116"/>
        <v>113.37982993773767</v>
      </c>
      <c r="D464">
        <f t="shared" si="117"/>
        <v>3.7921499402727932E-2</v>
      </c>
      <c r="E464">
        <f>MIN(VLOOKUP(C463+0.01,Gearing!$A$2:$G$7,2,TRUE)+1,5)</f>
        <v>4</v>
      </c>
      <c r="F464">
        <f>Misc!$B$4*Misc!$B$5/Misc!$B$2*VLOOKUP(E464,Gearing!$B$2:$G$7,6,FALSE)</f>
        <v>3877.5433905676741</v>
      </c>
      <c r="G464">
        <f t="shared" si="105"/>
        <v>6.1577543393935503</v>
      </c>
      <c r="H464">
        <f t="shared" si="106"/>
        <v>253.62345637468161</v>
      </c>
      <c r="I464">
        <f t="shared" si="108"/>
        <v>0.29700000000000004</v>
      </c>
      <c r="J464">
        <f t="shared" si="109"/>
        <v>418.32887107919851</v>
      </c>
      <c r="K464">
        <f t="shared" si="110"/>
        <v>-33492054.469050907</v>
      </c>
      <c r="L464">
        <f t="shared" si="119"/>
        <v>9909.9449995769737</v>
      </c>
      <c r="M464">
        <f>2*$Y$1*VLOOKUP(E463,Gearing!$B$3:$D$7,3)+B462</f>
        <v>9913.0627089993322</v>
      </c>
      <c r="N464">
        <f>2*B463-B462+Misc!$B$6*$Y$1^2</f>
        <v>9910.08591646278</v>
      </c>
      <c r="O464">
        <f t="shared" si="111"/>
        <v>0</v>
      </c>
      <c r="P464">
        <f t="shared" si="112"/>
        <v>0</v>
      </c>
      <c r="Q464">
        <f t="shared" si="113"/>
        <v>0</v>
      </c>
      <c r="R464">
        <f t="shared" si="114"/>
        <v>0</v>
      </c>
      <c r="S464">
        <f t="shared" si="115"/>
        <v>0</v>
      </c>
      <c r="T464">
        <f>C464/Misc!$B$2*60/2/PI()</f>
        <v>3608.9920763018822</v>
      </c>
      <c r="U464">
        <f>C464/Misc!$B$2*60/2/PI()*VLOOKUP(E464,Gearing!$B$2:$G$7,6,FALSE)</f>
        <v>7773.16190194716</v>
      </c>
      <c r="V464">
        <f ca="1">FORECAST(U464,OFFSET(Engine!$E$3:$E$26,MATCH(U464,Engine!$A$3:$A$26,1)-1,0,2),OFFSET(Engine!$A$3:$A$26,MATCH(U464,Engine!$A$3:$A$26,1)-1,0,2))</f>
        <v>568.1505488906522</v>
      </c>
    </row>
    <row r="465" spans="1:22" x14ac:dyDescent="0.25">
      <c r="A465">
        <f t="shared" si="107"/>
        <v>115.5</v>
      </c>
      <c r="B465">
        <f t="shared" si="118"/>
        <v>9938.2911421082645</v>
      </c>
      <c r="C465">
        <f t="shared" si="116"/>
        <v>113.38925981116699</v>
      </c>
      <c r="D465">
        <f t="shared" si="117"/>
        <v>3.751748803188093E-2</v>
      </c>
      <c r="E465">
        <f>MIN(VLOOKUP(C464+0.01,Gearing!$A$2:$G$7,2,TRUE)+1,5)</f>
        <v>4</v>
      </c>
      <c r="F465">
        <f>Misc!$B$4*Misc!$B$5/Misc!$B$2*VLOOKUP(E465,Gearing!$B$2:$G$7,6,FALSE)</f>
        <v>3877.5433905676741</v>
      </c>
      <c r="G465">
        <f t="shared" si="105"/>
        <v>6.1753678157735479</v>
      </c>
      <c r="H465">
        <f t="shared" si="106"/>
        <v>253.64455040078516</v>
      </c>
      <c r="I465">
        <f t="shared" si="108"/>
        <v>0.29700000000000004</v>
      </c>
      <c r="J465">
        <f t="shared" si="109"/>
        <v>401.49267025127665</v>
      </c>
      <c r="K465">
        <f t="shared" si="110"/>
        <v>-33503702.692952886</v>
      </c>
      <c r="L465">
        <f t="shared" si="119"/>
        <v>9938.2911421082645</v>
      </c>
      <c r="M465">
        <f>2*$Y$1*VLOOKUP(E464,Gearing!$B$3:$D$7,3)+B463</f>
        <v>9941.4040858227163</v>
      </c>
      <c r="N465">
        <f>2*B464-B463+Misc!$B$6*$Y$1^2</f>
        <v>9938.4320845145521</v>
      </c>
      <c r="O465">
        <f t="shared" si="111"/>
        <v>0</v>
      </c>
      <c r="P465">
        <f t="shared" si="112"/>
        <v>0</v>
      </c>
      <c r="Q465">
        <f t="shared" si="113"/>
        <v>0</v>
      </c>
      <c r="R465">
        <f t="shared" si="114"/>
        <v>0</v>
      </c>
      <c r="S465">
        <f t="shared" si="115"/>
        <v>0</v>
      </c>
      <c r="T465">
        <f>C465/Misc!$B$2*60/2/PI()</f>
        <v>3609.2922384956842</v>
      </c>
      <c r="U465">
        <f>C465/Misc!$B$2*60/2/PI()*VLOOKUP(E465,Gearing!$B$2:$G$7,6,FALSE)</f>
        <v>7773.8084008255</v>
      </c>
      <c r="V465">
        <f ca="1">FORECAST(U465,OFFSET(Engine!$E$3:$E$26,MATCH(U465,Engine!$A$3:$A$26,1)-1,0,2),OFFSET(Engine!$A$3:$A$26,MATCH(U465,Engine!$A$3:$A$26,1)-1,0,2))</f>
        <v>568.13440331969969</v>
      </c>
    </row>
    <row r="466" spans="1:22" x14ac:dyDescent="0.25">
      <c r="A466">
        <f t="shared" si="107"/>
        <v>115.75</v>
      </c>
      <c r="B466">
        <f t="shared" si="118"/>
        <v>9966.6396294825572</v>
      </c>
      <c r="C466">
        <f t="shared" si="116"/>
        <v>113.39858921567065</v>
      </c>
      <c r="D466">
        <f t="shared" si="117"/>
        <v>3.711774799739942E-2</v>
      </c>
      <c r="E466">
        <f>MIN(VLOOKUP(C465+0.01,Gearing!$A$2:$G$7,2,TRUE)+1,5)</f>
        <v>4</v>
      </c>
      <c r="F466">
        <f>Misc!$B$4*Misc!$B$5/Misc!$B$2*VLOOKUP(E466,Gearing!$B$2:$G$7,6,FALSE)</f>
        <v>3877.5433905676741</v>
      </c>
      <c r="G466">
        <f t="shared" si="105"/>
        <v>6.1929827491714375</v>
      </c>
      <c r="H466">
        <f t="shared" si="106"/>
        <v>253.66541968430263</v>
      </c>
      <c r="I466">
        <f t="shared" si="108"/>
        <v>0.29700000000000004</v>
      </c>
      <c r="J466">
        <f t="shared" si="109"/>
        <v>384.6550615876904</v>
      </c>
      <c r="K466">
        <f t="shared" si="110"/>
        <v>-33514874.309527162</v>
      </c>
      <c r="L466">
        <f t="shared" si="119"/>
        <v>9966.6396294825572</v>
      </c>
      <c r="M466">
        <f>2*$Y$1*VLOOKUP(E465,Gearing!$B$3:$D$7,3)+B464</f>
        <v>9969.7478582602944</v>
      </c>
      <c r="N466">
        <f>2*B465-B464+Misc!$B$6*$Y$1^2</f>
        <v>9966.7805971395555</v>
      </c>
      <c r="O466">
        <f t="shared" si="111"/>
        <v>0</v>
      </c>
      <c r="P466">
        <f t="shared" si="112"/>
        <v>0</v>
      </c>
      <c r="Q466">
        <f t="shared" si="113"/>
        <v>0</v>
      </c>
      <c r="R466">
        <f t="shared" si="114"/>
        <v>0</v>
      </c>
      <c r="S466">
        <f t="shared" si="115"/>
        <v>0</v>
      </c>
      <c r="T466">
        <f>C466/Misc!$B$2*60/2/PI()</f>
        <v>3609.5892026642559</v>
      </c>
      <c r="U466">
        <f>C466/Misc!$B$2*60/2/PI()*VLOOKUP(E466,Gearing!$B$2:$G$7,6,FALSE)</f>
        <v>7774.4480116954001</v>
      </c>
      <c r="V466">
        <f ca="1">FORECAST(U466,OFFSET(Engine!$E$3:$E$26,MATCH(U466,Engine!$A$3:$A$26,1)-1,0,2),OFFSET(Engine!$A$3:$A$26,MATCH(U466,Engine!$A$3:$A$26,1)-1,0,2))</f>
        <v>568.11842976888931</v>
      </c>
    </row>
    <row r="467" spans="1:22" x14ac:dyDescent="0.25">
      <c r="A467">
        <f t="shared" si="107"/>
        <v>116</v>
      </c>
      <c r="B467">
        <f t="shared" si="118"/>
        <v>9994.9904367160998</v>
      </c>
      <c r="C467">
        <f t="shared" si="116"/>
        <v>113.40781921353846</v>
      </c>
      <c r="D467">
        <f t="shared" si="117"/>
        <v>3.6722234945045784E-2</v>
      </c>
      <c r="E467">
        <f>MIN(VLOOKUP(C466+0.01,Gearing!$A$2:$G$7,2,TRUE)+1,5)</f>
        <v>4</v>
      </c>
      <c r="F467">
        <f>Misc!$B$4*Misc!$B$5/Misc!$B$2*VLOOKUP(E467,Gearing!$B$2:$G$7,6,FALSE)</f>
        <v>3877.5433905676741</v>
      </c>
      <c r="G467">
        <f t="shared" si="105"/>
        <v>6.2105991240630347</v>
      </c>
      <c r="H467">
        <f t="shared" si="106"/>
        <v>253.68606660150871</v>
      </c>
      <c r="I467">
        <f t="shared" si="108"/>
        <v>0.29700000000000004</v>
      </c>
      <c r="J467">
        <f t="shared" si="109"/>
        <v>367.8160600873598</v>
      </c>
      <c r="K467">
        <f t="shared" si="110"/>
        <v>-33525569.193123247</v>
      </c>
      <c r="L467">
        <f t="shared" si="119"/>
        <v>9994.9904367160998</v>
      </c>
      <c r="M467">
        <f>2*$Y$1*VLOOKUP(E466,Gearing!$B$3:$D$7,3)+B465</f>
        <v>9998.0940007915851</v>
      </c>
      <c r="N467">
        <f>2*B466-B465+Misc!$B$6*$Y$1^2</f>
        <v>9995.1314293568503</v>
      </c>
      <c r="O467">
        <f t="shared" si="111"/>
        <v>0</v>
      </c>
      <c r="P467">
        <f t="shared" si="112"/>
        <v>0</v>
      </c>
      <c r="Q467">
        <f t="shared" si="113"/>
        <v>0</v>
      </c>
      <c r="R467">
        <f t="shared" si="114"/>
        <v>0</v>
      </c>
      <c r="S467">
        <f t="shared" si="115"/>
        <v>0</v>
      </c>
      <c r="T467">
        <f>C467/Misc!$B$2*60/2/PI()</f>
        <v>3609.8830026213345</v>
      </c>
      <c r="U467">
        <f>C467/Misc!$B$2*60/2/PI()*VLOOKUP(E467,Gearing!$B$2:$G$7,6,FALSE)</f>
        <v>7775.0808073859616</v>
      </c>
      <c r="V467">
        <f ca="1">FORECAST(U467,OFFSET(Engine!$E$3:$E$26,MATCH(U467,Engine!$A$3:$A$26,1)-1,0,2),OFFSET(Engine!$A$3:$A$26,MATCH(U467,Engine!$A$3:$A$26,1)-1,0,2))</f>
        <v>568.10262641939755</v>
      </c>
    </row>
    <row r="468" spans="1:22" x14ac:dyDescent="0.25">
      <c r="A468">
        <f t="shared" si="107"/>
        <v>116.25</v>
      </c>
      <c r="B468">
        <f t="shared" si="118"/>
        <v>10023.343539089326</v>
      </c>
      <c r="C468">
        <f t="shared" si="116"/>
        <v>113.41695085600804</v>
      </c>
      <c r="D468">
        <f t="shared" si="117"/>
        <v>3.6330904811620712E-2</v>
      </c>
      <c r="E468">
        <f>MIN(VLOOKUP(C467+0.01,Gearing!$A$2:$G$7,2,TRUE)+1,5)</f>
        <v>4</v>
      </c>
      <c r="F468">
        <f>Misc!$B$4*Misc!$B$5/Misc!$B$2*VLOOKUP(E468,Gearing!$B$2:$G$7,6,FALSE)</f>
        <v>3877.5433905676741</v>
      </c>
      <c r="G468">
        <f t="shared" si="105"/>
        <v>6.2282169250883133</v>
      </c>
      <c r="H468">
        <f t="shared" si="106"/>
        <v>253.70649350395502</v>
      </c>
      <c r="I468">
        <f t="shared" si="108"/>
        <v>0.29700000000000004</v>
      </c>
      <c r="J468">
        <f t="shared" si="109"/>
        <v>350.97568059063633</v>
      </c>
      <c r="K468">
        <f t="shared" si="110"/>
        <v>-33535787.219840426</v>
      </c>
      <c r="L468">
        <f t="shared" si="119"/>
        <v>10023.343539089326</v>
      </c>
      <c r="M468">
        <f>2*$Y$1*VLOOKUP(E467,Gearing!$B$3:$D$7,3)+B466</f>
        <v>10026.442488165878</v>
      </c>
      <c r="N468">
        <f>2*B467-B466+Misc!$B$6*$Y$1^2</f>
        <v>10023.484556449643</v>
      </c>
      <c r="O468">
        <f t="shared" si="111"/>
        <v>0</v>
      </c>
      <c r="P468">
        <f t="shared" si="112"/>
        <v>0</v>
      </c>
      <c r="Q468">
        <f t="shared" si="113"/>
        <v>0</v>
      </c>
      <c r="R468">
        <f t="shared" si="114"/>
        <v>0</v>
      </c>
      <c r="S468">
        <f t="shared" si="115"/>
        <v>0</v>
      </c>
      <c r="T468">
        <f>C468/Misc!$B$2*60/2/PI()</f>
        <v>3610.1736718288503</v>
      </c>
      <c r="U468">
        <f>C468/Misc!$B$2*60/2/PI()*VLOOKUP(E468,Gearing!$B$2:$G$7,6,FALSE)</f>
        <v>7775.7068599685563</v>
      </c>
      <c r="V468">
        <f ca="1">FORECAST(U468,OFFSET(Engine!$E$3:$E$26,MATCH(U468,Engine!$A$3:$A$26,1)-1,0,2),OFFSET(Engine!$A$3:$A$26,MATCH(U468,Engine!$A$3:$A$26,1)-1,0,2))</f>
        <v>568.08699147132427</v>
      </c>
    </row>
    <row r="469" spans="1:22" x14ac:dyDescent="0.25">
      <c r="A469">
        <f t="shared" si="107"/>
        <v>116.5</v>
      </c>
      <c r="B469">
        <f t="shared" si="118"/>
        <v>10051.698912144104</v>
      </c>
      <c r="C469">
        <f t="shared" si="116"/>
        <v>113.42598518336308</v>
      </c>
      <c r="D469">
        <f t="shared" si="117"/>
        <v>3.594371402869001E-2</v>
      </c>
      <c r="E469">
        <f>MIN(VLOOKUP(C468+0.01,Gearing!$A$2:$G$7,2,TRUE)+1,5)</f>
        <v>4</v>
      </c>
      <c r="F469">
        <f>Misc!$B$4*Misc!$B$5/Misc!$B$2*VLOOKUP(E469,Gearing!$B$2:$G$7,6,FALSE)</f>
        <v>3877.5433905676741</v>
      </c>
      <c r="G469">
        <f t="shared" si="105"/>
        <v>6.245836137049694</v>
      </c>
      <c r="H469">
        <f t="shared" si="106"/>
        <v>253.72670271868978</v>
      </c>
      <c r="I469">
        <f t="shared" si="108"/>
        <v>0.29700000000000004</v>
      </c>
      <c r="J469">
        <f t="shared" si="109"/>
        <v>334.13393778093905</v>
      </c>
      <c r="K469">
        <f t="shared" si="110"/>
        <v>-33545528.267504893</v>
      </c>
      <c r="L469">
        <f t="shared" si="119"/>
        <v>10051.698912144104</v>
      </c>
      <c r="M469">
        <f>2*$Y$1*VLOOKUP(E468,Gearing!$B$3:$D$7,3)+B467</f>
        <v>10054.79329539942</v>
      </c>
      <c r="N469">
        <f>2*B468-B467+Misc!$B$6*$Y$1^2</f>
        <v>10051.839953962553</v>
      </c>
      <c r="O469">
        <f t="shared" si="111"/>
        <v>0</v>
      </c>
      <c r="P469">
        <f t="shared" si="112"/>
        <v>0</v>
      </c>
      <c r="Q469">
        <f t="shared" si="113"/>
        <v>0</v>
      </c>
      <c r="R469">
        <f t="shared" si="114"/>
        <v>0</v>
      </c>
      <c r="S469">
        <f t="shared" si="115"/>
        <v>0</v>
      </c>
      <c r="T469">
        <f>C469/Misc!$B$2*60/2/PI()</f>
        <v>3610.4612434000633</v>
      </c>
      <c r="U469">
        <f>C469/Misc!$B$2*60/2/PI()*VLOOKUP(E469,Gearing!$B$2:$G$7,6,FALSE)</f>
        <v>7776.3262407635748</v>
      </c>
      <c r="V469">
        <f ca="1">FORECAST(U469,OFFSET(Engine!$E$3:$E$26,MATCH(U469,Engine!$A$3:$A$26,1)-1,0,2),OFFSET(Engine!$A$3:$A$26,MATCH(U469,Engine!$A$3:$A$26,1)-1,0,2))</f>
        <v>568.07152314352402</v>
      </c>
    </row>
    <row r="470" spans="1:22" x14ac:dyDescent="0.25">
      <c r="A470">
        <f t="shared" si="107"/>
        <v>116.75</v>
      </c>
      <c r="B470">
        <f t="shared" si="118"/>
        <v>10080.056531681008</v>
      </c>
      <c r="C470">
        <f t="shared" si="116"/>
        <v>113.43492322505699</v>
      </c>
      <c r="D470">
        <f t="shared" si="117"/>
        <v>3.5560619522584602E-2</v>
      </c>
      <c r="E470">
        <f>MIN(VLOOKUP(C469+0.01,Gearing!$A$2:$G$7,2,TRUE)+1,5)</f>
        <v>4</v>
      </c>
      <c r="F470">
        <f>Misc!$B$4*Misc!$B$5/Misc!$B$2*VLOOKUP(E470,Gearing!$B$2:$G$7,6,FALSE)</f>
        <v>3877.5433905676741</v>
      </c>
      <c r="G470">
        <f t="shared" si="105"/>
        <v>6.2634567449103535</v>
      </c>
      <c r="H470">
        <f t="shared" si="106"/>
        <v>253.7466965485348</v>
      </c>
      <c r="I470">
        <f t="shared" si="108"/>
        <v>0.29700000000000004</v>
      </c>
      <c r="J470">
        <f t="shared" si="109"/>
        <v>317.29084618640172</v>
      </c>
      <c r="K470">
        <f t="shared" si="110"/>
        <v>-33554792.215647377</v>
      </c>
      <c r="L470">
        <f t="shared" si="119"/>
        <v>10080.056531681008</v>
      </c>
      <c r="M470">
        <f>2*$Y$1*VLOOKUP(E469,Gearing!$B$3:$D$7,3)+B468</f>
        <v>10083.146397772647</v>
      </c>
      <c r="N470">
        <f>2*B469-B468+Misc!$B$6*$Y$1^2</f>
        <v>10080.197597698882</v>
      </c>
      <c r="O470">
        <f t="shared" si="111"/>
        <v>0</v>
      </c>
      <c r="P470">
        <f t="shared" si="112"/>
        <v>0</v>
      </c>
      <c r="Q470">
        <f t="shared" si="113"/>
        <v>0</v>
      </c>
      <c r="R470">
        <f t="shared" si="114"/>
        <v>0</v>
      </c>
      <c r="S470">
        <f t="shared" si="115"/>
        <v>0</v>
      </c>
      <c r="T470">
        <f>C470/Misc!$B$2*60/2/PI()</f>
        <v>3610.7457501034924</v>
      </c>
      <c r="U470">
        <f>C470/Misc!$B$2*60/2/PI()*VLOOKUP(E470,Gearing!$B$2:$G$7,6,FALSE)</f>
        <v>7776.9390203488956</v>
      </c>
      <c r="V470">
        <f ca="1">FORECAST(U470,OFFSET(Engine!$E$3:$E$26,MATCH(U470,Engine!$A$3:$A$26,1)-1,0,2),OFFSET(Engine!$A$3:$A$26,MATCH(U470,Engine!$A$3:$A$26,1)-1,0,2))</f>
        <v>568.05621967339516</v>
      </c>
    </row>
    <row r="471" spans="1:22" x14ac:dyDescent="0.25">
      <c r="A471">
        <f t="shared" si="107"/>
        <v>117</v>
      </c>
      <c r="B471">
        <f t="shared" si="118"/>
        <v>10108.416373756632</v>
      </c>
      <c r="C471">
        <f t="shared" si="116"/>
        <v>113.44376599981115</v>
      </c>
      <c r="D471">
        <f t="shared" si="117"/>
        <v>3.5181578510673717E-2</v>
      </c>
      <c r="E471">
        <f>MIN(VLOOKUP(C470+0.01,Gearing!$A$2:$G$7,2,TRUE)+1,5)</f>
        <v>4</v>
      </c>
      <c r="F471">
        <f>Misc!$B$4*Misc!$B$5/Misc!$B$2*VLOOKUP(E471,Gearing!$B$2:$G$7,6,FALSE)</f>
        <v>3877.5433905676741</v>
      </c>
      <c r="G471">
        <f t="shared" si="105"/>
        <v>6.2810787337925467</v>
      </c>
      <c r="H471">
        <f t="shared" si="106"/>
        <v>253.76647727230483</v>
      </c>
      <c r="I471">
        <f t="shared" si="108"/>
        <v>0.29700000000000004</v>
      </c>
      <c r="J471">
        <f t="shared" si="109"/>
        <v>300.44642018148079</v>
      </c>
      <c r="K471">
        <f t="shared" si="110"/>
        <v>-33563578.945481032</v>
      </c>
      <c r="L471">
        <f t="shared" si="119"/>
        <v>10108.416373756632</v>
      </c>
      <c r="M471">
        <f>2*$Y$1*VLOOKUP(E470,Gearing!$B$3:$D$7,3)+B469</f>
        <v>10111.501770827424</v>
      </c>
      <c r="N471">
        <f>2*B470-B469+Misc!$B$6*$Y$1^2</f>
        <v>10108.557463717912</v>
      </c>
      <c r="O471">
        <f t="shared" si="111"/>
        <v>0</v>
      </c>
      <c r="P471">
        <f t="shared" si="112"/>
        <v>0</v>
      </c>
      <c r="Q471">
        <f t="shared" si="113"/>
        <v>0</v>
      </c>
      <c r="R471">
        <f t="shared" si="114"/>
        <v>0</v>
      </c>
      <c r="S471">
        <f t="shared" si="115"/>
        <v>0</v>
      </c>
      <c r="T471">
        <f>C471/Misc!$B$2*60/2/PI()</f>
        <v>3611.0272243660474</v>
      </c>
      <c r="U471">
        <f>C471/Misc!$B$2*60/2/PI()*VLOOKUP(E471,Gearing!$B$2:$G$7,6,FALSE)</f>
        <v>7777.5452685666296</v>
      </c>
      <c r="V471">
        <f ca="1">FORECAST(U471,OFFSET(Engine!$E$3:$E$26,MATCH(U471,Engine!$A$3:$A$26,1)-1,0,2),OFFSET(Engine!$A$3:$A$26,MATCH(U471,Engine!$A$3:$A$26,1)-1,0,2))</f>
        <v>568.04107931671047</v>
      </c>
    </row>
    <row r="472" spans="1:22" x14ac:dyDescent="0.25">
      <c r="A472">
        <f t="shared" si="107"/>
        <v>117.25</v>
      </c>
      <c r="B472">
        <f t="shared" si="118"/>
        <v>10136.778414680914</v>
      </c>
      <c r="C472">
        <f t="shared" si="116"/>
        <v>113.45251451572403</v>
      </c>
      <c r="D472">
        <f t="shared" si="117"/>
        <v>3.4806548792403191E-2</v>
      </c>
      <c r="E472">
        <f>MIN(VLOOKUP(C471+0.01,Gearing!$A$2:$G$7,2,TRUE)+1,5)</f>
        <v>4</v>
      </c>
      <c r="F472">
        <f>Misc!$B$4*Misc!$B$5/Misc!$B$2*VLOOKUP(E472,Gearing!$B$2:$G$7,6,FALSE)</f>
        <v>3877.5433905676741</v>
      </c>
      <c r="G472">
        <f t="shared" si="105"/>
        <v>6.2987020889759515</v>
      </c>
      <c r="H472">
        <f t="shared" si="106"/>
        <v>253.78604714505198</v>
      </c>
      <c r="I472">
        <f t="shared" si="108"/>
        <v>0.29700000000000004</v>
      </c>
      <c r="J472">
        <f t="shared" si="109"/>
        <v>283.60067398855972</v>
      </c>
      <c r="K472">
        <f t="shared" si="110"/>
        <v>-33571888.339879438</v>
      </c>
      <c r="L472">
        <f t="shared" si="119"/>
        <v>10136.778414680914</v>
      </c>
      <c r="M472">
        <f>2*$Y$1*VLOOKUP(E471,Gearing!$B$3:$D$7,3)+B470</f>
        <v>10139.859390364329</v>
      </c>
      <c r="N472">
        <f>2*B471-B470+Misc!$B$6*$Y$1^2</f>
        <v>10136.919528332257</v>
      </c>
      <c r="O472">
        <f t="shared" si="111"/>
        <v>0</v>
      </c>
      <c r="P472">
        <f t="shared" si="112"/>
        <v>0</v>
      </c>
      <c r="Q472">
        <f t="shared" si="113"/>
        <v>0</v>
      </c>
      <c r="R472">
        <f t="shared" si="114"/>
        <v>0</v>
      </c>
      <c r="S472">
        <f t="shared" si="115"/>
        <v>0</v>
      </c>
      <c r="T472">
        <f>C472/Misc!$B$2*60/2/PI()</f>
        <v>3611.3056982764979</v>
      </c>
      <c r="U472">
        <f>C472/Misc!$B$2*60/2/PI()*VLOOKUP(E472,Gearing!$B$2:$G$7,6,FALSE)</f>
        <v>7778.145054530587</v>
      </c>
      <c r="V472">
        <f ca="1">FORECAST(U472,OFFSET(Engine!$E$3:$E$26,MATCH(U472,Engine!$A$3:$A$26,1)-1,0,2),OFFSET(Engine!$A$3:$A$26,MATCH(U472,Engine!$A$3:$A$26,1)-1,0,2))</f>
        <v>568.02610034743168</v>
      </c>
    </row>
    <row r="473" spans="1:22" x14ac:dyDescent="0.25">
      <c r="A473">
        <f t="shared" si="107"/>
        <v>117.5</v>
      </c>
      <c r="B473">
        <f t="shared" si="118"/>
        <v>10165.142631014494</v>
      </c>
      <c r="C473">
        <f t="shared" si="116"/>
        <v>113.46116977039492</v>
      </c>
      <c r="D473">
        <f t="shared" si="117"/>
        <v>3.443548857467249E-2</v>
      </c>
      <c r="E473">
        <f>MIN(VLOOKUP(C472+0.01,Gearing!$A$2:$G$7,2,TRUE)+1,5)</f>
        <v>4</v>
      </c>
      <c r="F473">
        <f>Misc!$B$4*Misc!$B$5/Misc!$B$2*VLOOKUP(E473,Gearing!$B$2:$G$7,6,FALSE)</f>
        <v>3877.5433905676741</v>
      </c>
      <c r="G473">
        <f t="shared" si="105"/>
        <v>6.3163267958960256</v>
      </c>
      <c r="H473">
        <f t="shared" si="106"/>
        <v>253.80540839834225</v>
      </c>
      <c r="I473">
        <f t="shared" si="108"/>
        <v>0.29700000000000004</v>
      </c>
      <c r="J473">
        <f t="shared" si="109"/>
        <v>266.75362167953608</v>
      </c>
      <c r="K473">
        <f t="shared" si="110"/>
        <v>-33579720.283355087</v>
      </c>
      <c r="L473">
        <f t="shared" si="119"/>
        <v>10165.142631014494</v>
      </c>
      <c r="M473">
        <f>2*$Y$1*VLOOKUP(E472,Gearing!$B$3:$D$7,3)+B471</f>
        <v>10168.219232439953</v>
      </c>
      <c r="N473">
        <f>2*B472-B471+Misc!$B$6*$Y$1^2</f>
        <v>10165.283768105195</v>
      </c>
      <c r="O473">
        <f t="shared" si="111"/>
        <v>0</v>
      </c>
      <c r="P473">
        <f t="shared" si="112"/>
        <v>0</v>
      </c>
      <c r="Q473">
        <f t="shared" si="113"/>
        <v>0</v>
      </c>
      <c r="R473">
        <f t="shared" si="114"/>
        <v>0</v>
      </c>
      <c r="S473">
        <f t="shared" si="115"/>
        <v>0</v>
      </c>
      <c r="T473">
        <f>C473/Misc!$B$2*60/2/PI()</f>
        <v>3611.581203589416</v>
      </c>
      <c r="U473">
        <f>C473/Misc!$B$2*60/2/PI()*VLOOKUP(E473,Gearing!$B$2:$G$7,6,FALSE)</f>
        <v>7778.7384466347758</v>
      </c>
      <c r="V473">
        <f ca="1">FORECAST(U473,OFFSET(Engine!$E$3:$E$26,MATCH(U473,Engine!$A$3:$A$26,1)-1,0,2),OFFSET(Engine!$A$3:$A$26,MATCH(U473,Engine!$A$3:$A$26,1)-1,0,2))</f>
        <v>568.01128105749649</v>
      </c>
    </row>
    <row r="474" spans="1:22" x14ac:dyDescent="0.25">
      <c r="A474">
        <f t="shared" si="107"/>
        <v>117.75</v>
      </c>
      <c r="B474">
        <f t="shared" si="118"/>
        <v>10193.508999566111</v>
      </c>
      <c r="C474">
        <f t="shared" si="116"/>
        <v>113.46973275101118</v>
      </c>
      <c r="D474">
        <f t="shared" si="117"/>
        <v>3.4068356355419382E-2</v>
      </c>
      <c r="E474">
        <f>MIN(VLOOKUP(C473+0.01,Gearing!$A$2:$G$7,2,TRUE)+1,5)</f>
        <v>4</v>
      </c>
      <c r="F474">
        <f>Misc!$B$4*Misc!$B$5/Misc!$B$2*VLOOKUP(E474,Gearing!$B$2:$G$7,6,FALSE)</f>
        <v>3877.5433905676741</v>
      </c>
      <c r="G474">
        <f t="shared" si="105"/>
        <v>6.3339528401423877</v>
      </c>
      <c r="H474">
        <f t="shared" si="106"/>
        <v>253.82456324045091</v>
      </c>
      <c r="I474">
        <f t="shared" si="108"/>
        <v>0.29700000000000004</v>
      </c>
      <c r="J474">
        <f t="shared" si="109"/>
        <v>249.90527717738951</v>
      </c>
      <c r="K474">
        <f t="shared" si="110"/>
        <v>-33587074.662038036</v>
      </c>
      <c r="L474">
        <f t="shared" si="119"/>
        <v>10193.508999566111</v>
      </c>
      <c r="M474">
        <f>2*$Y$1*VLOOKUP(E473,Gearing!$B$3:$D$7,3)+B472</f>
        <v>10196.581273364234</v>
      </c>
      <c r="N474">
        <f>2*B473-B472+Misc!$B$6*$Y$1^2</f>
        <v>10193.650159848075</v>
      </c>
      <c r="O474">
        <f t="shared" si="111"/>
        <v>0</v>
      </c>
      <c r="P474">
        <f t="shared" si="112"/>
        <v>0</v>
      </c>
      <c r="Q474">
        <f t="shared" si="113"/>
        <v>0</v>
      </c>
      <c r="R474">
        <f t="shared" si="114"/>
        <v>0</v>
      </c>
      <c r="S474">
        <f t="shared" si="115"/>
        <v>0</v>
      </c>
      <c r="T474">
        <f>C474/Misc!$B$2*60/2/PI()</f>
        <v>3611.8537717279519</v>
      </c>
      <c r="U474">
        <f>C474/Misc!$B$2*60/2/PI()*VLOOKUP(E474,Gearing!$B$2:$G$7,6,FALSE)</f>
        <v>7779.3255125593769</v>
      </c>
      <c r="V474">
        <f ca="1">FORECAST(U474,OFFSET(Engine!$E$3:$E$26,MATCH(U474,Engine!$A$3:$A$26,1)-1,0,2),OFFSET(Engine!$A$3:$A$26,MATCH(U474,Engine!$A$3:$A$26,1)-1,0,2))</f>
        <v>567.99661975666982</v>
      </c>
    </row>
    <row r="475" spans="1:22" x14ac:dyDescent="0.25">
      <c r="A475">
        <f t="shared" si="107"/>
        <v>118</v>
      </c>
      <c r="B475">
        <f t="shared" si="118"/>
        <v>10221.87749739</v>
      </c>
      <c r="C475">
        <f t="shared" si="116"/>
        <v>113.47820443444652</v>
      </c>
      <c r="D475">
        <f t="shared" si="117"/>
        <v>3.3705111127346754E-2</v>
      </c>
      <c r="E475">
        <f>MIN(VLOOKUP(C474+0.01,Gearing!$A$2:$G$7,2,TRUE)+1,5)</f>
        <v>4</v>
      </c>
      <c r="F475">
        <f>Misc!$B$4*Misc!$B$5/Misc!$B$2*VLOOKUP(E475,Gearing!$B$2:$G$7,6,FALSE)</f>
        <v>3877.5433905676741</v>
      </c>
      <c r="G475">
        <f t="shared" si="105"/>
        <v>6.3515802074572001</v>
      </c>
      <c r="H475">
        <f t="shared" si="106"/>
        <v>253.84351385658223</v>
      </c>
      <c r="I475">
        <f t="shared" si="108"/>
        <v>0.29700000000000004</v>
      </c>
      <c r="J475">
        <f t="shared" si="109"/>
        <v>233.05565425772966</v>
      </c>
      <c r="K475">
        <f t="shared" si="110"/>
        <v>-33593951.363654688</v>
      </c>
      <c r="L475">
        <f t="shared" si="119"/>
        <v>10221.87749739</v>
      </c>
      <c r="M475">
        <f>2*$Y$1*VLOOKUP(E474,Gearing!$B$3:$D$7,3)+B473</f>
        <v>10224.945489697815</v>
      </c>
      <c r="N475">
        <f>2*B474-B473+Misc!$B$6*$Y$1^2</f>
        <v>10222.018680617728</v>
      </c>
      <c r="O475">
        <f t="shared" si="111"/>
        <v>0</v>
      </c>
      <c r="P475">
        <f t="shared" si="112"/>
        <v>0</v>
      </c>
      <c r="Q475">
        <f t="shared" si="113"/>
        <v>0</v>
      </c>
      <c r="R475">
        <f t="shared" si="114"/>
        <v>0</v>
      </c>
      <c r="S475">
        <f t="shared" si="115"/>
        <v>0</v>
      </c>
      <c r="T475">
        <f>C475/Misc!$B$2*60/2/PI()</f>
        <v>3612.1234337869605</v>
      </c>
      <c r="U475">
        <f>C475/Misc!$B$2*60/2/PI()*VLOOKUP(E475,Gearing!$B$2:$G$7,6,FALSE)</f>
        <v>7779.9063192774775</v>
      </c>
      <c r="V475">
        <f ca="1">FORECAST(U475,OFFSET(Engine!$E$3:$E$26,MATCH(U475,Engine!$A$3:$A$26,1)-1,0,2),OFFSET(Engine!$A$3:$A$26,MATCH(U475,Engine!$A$3:$A$26,1)-1,0,2))</f>
        <v>567.98211477237521</v>
      </c>
    </row>
    <row r="476" spans="1:22" x14ac:dyDescent="0.25">
      <c r="A476">
        <f t="shared" si="107"/>
        <v>118.25</v>
      </c>
      <c r="B476">
        <f t="shared" si="118"/>
        <v>10250.248101783334</v>
      </c>
      <c r="C476">
        <f t="shared" si="116"/>
        <v>113.48658578738832</v>
      </c>
      <c r="D476">
        <f t="shared" si="117"/>
        <v>3.334571240702644E-2</v>
      </c>
      <c r="E476">
        <f>MIN(VLOOKUP(C475+0.01,Gearing!$A$2:$G$7,2,TRUE)+1,5)</f>
        <v>4</v>
      </c>
      <c r="F476">
        <f>Misc!$B$4*Misc!$B$5/Misc!$B$2*VLOOKUP(E476,Gearing!$B$2:$G$7,6,FALSE)</f>
        <v>3877.5433905676741</v>
      </c>
      <c r="G476">
        <f t="shared" si="105"/>
        <v>6.3692088837335801</v>
      </c>
      <c r="H476">
        <f t="shared" si="106"/>
        <v>253.86226240915425</v>
      </c>
      <c r="I476">
        <f t="shared" si="108"/>
        <v>0.29700000000000004</v>
      </c>
      <c r="J476">
        <f t="shared" si="109"/>
        <v>216.20476655033963</v>
      </c>
      <c r="K476">
        <f t="shared" si="110"/>
        <v>-33600350.277507067</v>
      </c>
      <c r="L476">
        <f t="shared" si="119"/>
        <v>10250.248101783334</v>
      </c>
      <c r="M476">
        <f>2*$Y$1*VLOOKUP(E475,Gearing!$B$3:$D$7,3)+B474</f>
        <v>10253.311858249432</v>
      </c>
      <c r="N476">
        <f>2*B475-B474+Misc!$B$6*$Y$1^2</f>
        <v>10250.389307713889</v>
      </c>
      <c r="O476">
        <f t="shared" si="111"/>
        <v>0</v>
      </c>
      <c r="P476">
        <f t="shared" si="112"/>
        <v>0</v>
      </c>
      <c r="Q476">
        <f t="shared" si="113"/>
        <v>0</v>
      </c>
      <c r="R476">
        <f t="shared" si="114"/>
        <v>0</v>
      </c>
      <c r="S476">
        <f t="shared" si="115"/>
        <v>0</v>
      </c>
      <c r="T476">
        <f>C476/Misc!$B$2*60/2/PI()</f>
        <v>3612.3902205370573</v>
      </c>
      <c r="U476">
        <f>C476/Misc!$B$2*60/2/PI()*VLOOKUP(E476,Gearing!$B$2:$G$7,6,FALSE)</f>
        <v>7780.4809330638063</v>
      </c>
      <c r="V476">
        <f ca="1">FORECAST(U476,OFFSET(Engine!$E$3:$E$26,MATCH(U476,Engine!$A$3:$A$26,1)-1,0,2),OFFSET(Engine!$A$3:$A$26,MATCH(U476,Engine!$A$3:$A$26,1)-1,0,2))</f>
        <v>567.96776444947704</v>
      </c>
    </row>
    <row r="477" spans="1:22" x14ac:dyDescent="0.25">
      <c r="A477">
        <f t="shared" si="107"/>
        <v>118.5</v>
      </c>
      <c r="B477">
        <f t="shared" si="118"/>
        <v>10278.620790283694</v>
      </c>
      <c r="C477">
        <f t="shared" si="116"/>
        <v>113.4948777664431</v>
      </c>
      <c r="D477">
        <f t="shared" si="117"/>
        <v>3.299012003117241E-2</v>
      </c>
      <c r="E477">
        <f>MIN(VLOOKUP(C476+0.01,Gearing!$A$2:$G$7,2,TRUE)+1,5)</f>
        <v>4</v>
      </c>
      <c r="F477">
        <f>Misc!$B$4*Misc!$B$5/Misc!$B$2*VLOOKUP(E477,Gearing!$B$2:$G$7,6,FALSE)</f>
        <v>3877.5433905676741</v>
      </c>
      <c r="G477">
        <f t="shared" si="105"/>
        <v>6.3868388550140267</v>
      </c>
      <c r="H477">
        <f t="shared" si="106"/>
        <v>253.88081103803484</v>
      </c>
      <c r="I477">
        <f t="shared" si="108"/>
        <v>0.29700000000000004</v>
      </c>
      <c r="J477">
        <f t="shared" si="109"/>
        <v>199.35262754069845</v>
      </c>
      <c r="K477">
        <f t="shared" si="110"/>
        <v>-33606271.294452257</v>
      </c>
      <c r="L477">
        <f t="shared" si="119"/>
        <v>10278.620790283694</v>
      </c>
      <c r="M477">
        <f>2*$Y$1*VLOOKUP(E476,Gearing!$B$3:$D$7,3)+B475</f>
        <v>10281.680356073321</v>
      </c>
      <c r="N477">
        <f>2*B476-B475+Misc!$B$6*$Y$1^2</f>
        <v>10278.762018676669</v>
      </c>
      <c r="O477">
        <f t="shared" si="111"/>
        <v>0</v>
      </c>
      <c r="P477">
        <f t="shared" si="112"/>
        <v>0</v>
      </c>
      <c r="Q477">
        <f t="shared" si="113"/>
        <v>0</v>
      </c>
      <c r="R477">
        <f t="shared" si="114"/>
        <v>0</v>
      </c>
      <c r="S477">
        <f t="shared" si="115"/>
        <v>0</v>
      </c>
      <c r="T477">
        <f>C477/Misc!$B$2*60/2/PI()</f>
        <v>3612.6541624279744</v>
      </c>
      <c r="U477">
        <f>C477/Misc!$B$2*60/2/PI()*VLOOKUP(E477,Gearing!$B$2:$G$7,6,FALSE)</f>
        <v>7781.0494195019664</v>
      </c>
      <c r="V477">
        <f ca="1">FORECAST(U477,OFFSET(Engine!$E$3:$E$26,MATCH(U477,Engine!$A$3:$A$26,1)-1,0,2),OFFSET(Engine!$A$3:$A$26,MATCH(U477,Engine!$A$3:$A$26,1)-1,0,2))</f>
        <v>567.95356715009973</v>
      </c>
    </row>
    <row r="478" spans="1:22" x14ac:dyDescent="0.25">
      <c r="A478">
        <f t="shared" si="107"/>
        <v>118.75</v>
      </c>
      <c r="B478">
        <f t="shared" si="118"/>
        <v>10306.995540666556</v>
      </c>
      <c r="C478">
        <f t="shared" si="116"/>
        <v>113.50308131821294</v>
      </c>
      <c r="D478">
        <f t="shared" si="117"/>
        <v>3.2638294127536938E-2</v>
      </c>
      <c r="E478">
        <f>MIN(VLOOKUP(C477+0.01,Gearing!$A$2:$G$7,2,TRUE)+1,5)</f>
        <v>4</v>
      </c>
      <c r="F478">
        <f>Misc!$B$4*Misc!$B$5/Misc!$B$2*VLOOKUP(E478,Gearing!$B$2:$G$7,6,FALSE)</f>
        <v>3877.5433905676741</v>
      </c>
      <c r="G478">
        <f t="shared" si="105"/>
        <v>6.404470107488863</v>
      </c>
      <c r="H478">
        <f t="shared" si="106"/>
        <v>253.89916186071255</v>
      </c>
      <c r="I478">
        <f t="shared" si="108"/>
        <v>0.29700000000000004</v>
      </c>
      <c r="J478">
        <f t="shared" si="109"/>
        <v>182.49925057148448</v>
      </c>
      <c r="K478">
        <f t="shared" si="110"/>
        <v>-33611714.306882076</v>
      </c>
      <c r="L478">
        <f t="shared" si="119"/>
        <v>10306.995540666556</v>
      </c>
      <c r="M478">
        <f>2*$Y$1*VLOOKUP(E477,Gearing!$B$3:$D$7,3)+B476</f>
        <v>10310.050960466655</v>
      </c>
      <c r="N478">
        <f>2*B477-B476+Misc!$B$6*$Y$1^2</f>
        <v>10307.136791284054</v>
      </c>
      <c r="O478">
        <f t="shared" si="111"/>
        <v>0</v>
      </c>
      <c r="P478">
        <f t="shared" si="112"/>
        <v>0</v>
      </c>
      <c r="Q478">
        <f t="shared" si="113"/>
        <v>0</v>
      </c>
      <c r="R478">
        <f t="shared" si="114"/>
        <v>0</v>
      </c>
      <c r="S478">
        <f t="shared" si="115"/>
        <v>0</v>
      </c>
      <c r="T478">
        <f>C478/Misc!$B$2*60/2/PI()</f>
        <v>3612.9152895909906</v>
      </c>
      <c r="U478">
        <f>C478/Misc!$B$2*60/2/PI()*VLOOKUP(E478,Gearing!$B$2:$G$7,6,FALSE)</f>
        <v>7781.6118434896634</v>
      </c>
      <c r="V478">
        <f ca="1">FORECAST(U478,OFFSET(Engine!$E$3:$E$26,MATCH(U478,Engine!$A$3:$A$26,1)-1,0,2),OFFSET(Engine!$A$3:$A$26,MATCH(U478,Engine!$A$3:$A$26,1)-1,0,2))</f>
        <v>567.93952125349733</v>
      </c>
    </row>
    <row r="479" spans="1:22" x14ac:dyDescent="0.25">
      <c r="A479">
        <f t="shared" si="107"/>
        <v>119</v>
      </c>
      <c r="B479">
        <f t="shared" si="118"/>
        <v>10335.372330942801</v>
      </c>
      <c r="C479">
        <f t="shared" si="116"/>
        <v>113.51119737940462</v>
      </c>
      <c r="D479">
        <f t="shared" si="117"/>
        <v>3.2290195405948907E-2</v>
      </c>
      <c r="E479">
        <f>MIN(VLOOKUP(C478+0.01,Gearing!$A$2:$G$7,2,TRUE)+1,5)</f>
        <v>4</v>
      </c>
      <c r="F479">
        <f>Misc!$B$4*Misc!$B$5/Misc!$B$2*VLOOKUP(E479,Gearing!$B$2:$G$7,6,FALSE)</f>
        <v>3877.5433905676741</v>
      </c>
      <c r="G479">
        <f t="shared" si="105"/>
        <v>6.4221026274946809</v>
      </c>
      <c r="H479">
        <f t="shared" si="106"/>
        <v>253.91731697254076</v>
      </c>
      <c r="I479">
        <f t="shared" si="108"/>
        <v>0.29700000000000004</v>
      </c>
      <c r="J479">
        <f t="shared" si="109"/>
        <v>165.64464884406516</v>
      </c>
      <c r="K479">
        <f t="shared" si="110"/>
        <v>-33616679.208702877</v>
      </c>
      <c r="L479">
        <f t="shared" si="119"/>
        <v>10335.372330942801</v>
      </c>
      <c r="M479">
        <f>2*$Y$1*VLOOKUP(E478,Gearing!$B$3:$D$7,3)+B477</f>
        <v>10338.423648967015</v>
      </c>
      <c r="N479">
        <f>2*B478-B477+Misc!$B$6*$Y$1^2</f>
        <v>10335.513603549418</v>
      </c>
      <c r="O479">
        <f t="shared" si="111"/>
        <v>0</v>
      </c>
      <c r="P479">
        <f t="shared" si="112"/>
        <v>0</v>
      </c>
      <c r="Q479">
        <f t="shared" si="113"/>
        <v>0</v>
      </c>
      <c r="R479">
        <f t="shared" si="114"/>
        <v>0</v>
      </c>
      <c r="S479">
        <f t="shared" si="115"/>
        <v>0</v>
      </c>
      <c r="T479">
        <f>C479/Misc!$B$2*60/2/PI()</f>
        <v>3613.1736318424091</v>
      </c>
      <c r="U479">
        <f>C479/Misc!$B$2*60/2/PI()*VLOOKUP(E479,Gearing!$B$2:$G$7,6,FALSE)</f>
        <v>7782.1682692462</v>
      </c>
      <c r="V479">
        <f ca="1">FORECAST(U479,OFFSET(Engine!$E$3:$E$26,MATCH(U479,Engine!$A$3:$A$26,1)-1,0,2),OFFSET(Engine!$A$3:$A$26,MATCH(U479,Engine!$A$3:$A$26,1)-1,0,2))</f>
        <v>567.92562515586587</v>
      </c>
    </row>
    <row r="480" spans="1:22" x14ac:dyDescent="0.25">
      <c r="A480">
        <f t="shared" si="107"/>
        <v>119.25</v>
      </c>
      <c r="B480">
        <f t="shared" si="118"/>
        <v>10363.751139356258</v>
      </c>
      <c r="C480">
        <f t="shared" si="116"/>
        <v>113.51922687694969</v>
      </c>
      <c r="D480">
        <f t="shared" si="117"/>
        <v>3.1945784954586998E-2</v>
      </c>
      <c r="E480">
        <f>MIN(VLOOKUP(C479+0.01,Gearing!$A$2:$G$7,2,TRUE)+1,5)</f>
        <v>4</v>
      </c>
      <c r="F480">
        <f>Misc!$B$4*Misc!$B$5/Misc!$B$2*VLOOKUP(E480,Gearing!$B$2:$G$7,6,FALSE)</f>
        <v>3877.5433905676741</v>
      </c>
      <c r="G480">
        <f t="shared" si="105"/>
        <v>6.4397364015128264</v>
      </c>
      <c r="H480">
        <f t="shared" si="106"/>
        <v>253.93527844700628</v>
      </c>
      <c r="I480">
        <f t="shared" si="108"/>
        <v>0.29700000000000004</v>
      </c>
      <c r="J480">
        <f t="shared" si="109"/>
        <v>148.78883541997584</v>
      </c>
      <c r="K480">
        <f t="shared" si="110"/>
        <v>-33621165.895315863</v>
      </c>
      <c r="L480">
        <f t="shared" si="119"/>
        <v>10363.751139356258</v>
      </c>
      <c r="M480">
        <f>2*$Y$1*VLOOKUP(E479,Gearing!$B$3:$D$7,3)+B478</f>
        <v>10366.798399349876</v>
      </c>
      <c r="N480">
        <f>2*B479-B478+Misc!$B$6*$Y$1^2</f>
        <v>10363.892433719046</v>
      </c>
      <c r="O480">
        <f t="shared" si="111"/>
        <v>0</v>
      </c>
      <c r="P480">
        <f t="shared" si="112"/>
        <v>0</v>
      </c>
      <c r="Q480">
        <f t="shared" si="113"/>
        <v>0</v>
      </c>
      <c r="R480">
        <f t="shared" si="114"/>
        <v>0</v>
      </c>
      <c r="S480">
        <f t="shared" si="115"/>
        <v>0</v>
      </c>
      <c r="T480">
        <f>C480/Misc!$B$2*60/2/PI()</f>
        <v>3613.4292186873772</v>
      </c>
      <c r="U480">
        <f>C480/Misc!$B$2*60/2/PI()*VLOOKUP(E480,Gearing!$B$2:$G$7,6,FALSE)</f>
        <v>7782.7187603207003</v>
      </c>
      <c r="V480">
        <f ca="1">FORECAST(U480,OFFSET(Engine!$E$3:$E$26,MATCH(U480,Engine!$A$3:$A$26,1)-1,0,2),OFFSET(Engine!$A$3:$A$26,MATCH(U480,Engine!$A$3:$A$26,1)-1,0,2))</f>
        <v>567.9118772701388</v>
      </c>
    </row>
    <row r="481" spans="1:22" x14ac:dyDescent="0.25">
      <c r="A481">
        <f t="shared" si="107"/>
        <v>119.5</v>
      </c>
      <c r="B481">
        <f t="shared" si="118"/>
        <v>10392.131944381275</v>
      </c>
      <c r="C481">
        <f t="shared" si="116"/>
        <v>113.52717072808809</v>
      </c>
      <c r="D481">
        <f t="shared" si="117"/>
        <v>3.1605024152668193E-2</v>
      </c>
      <c r="E481">
        <f>MIN(VLOOKUP(C480+0.01,Gearing!$A$2:$G$7,2,TRUE)+1,5)</f>
        <v>4</v>
      </c>
      <c r="F481">
        <f>Misc!$B$4*Misc!$B$5/Misc!$B$2*VLOOKUP(E481,Gearing!$B$2:$G$7,6,FALSE)</f>
        <v>3877.5433905676741</v>
      </c>
      <c r="G481">
        <f t="shared" si="105"/>
        <v>6.4573714161678764</v>
      </c>
      <c r="H481">
        <f t="shared" si="106"/>
        <v>253.95304833591646</v>
      </c>
      <c r="I481">
        <f t="shared" si="108"/>
        <v>0.29700000000000004</v>
      </c>
      <c r="J481">
        <f t="shared" si="109"/>
        <v>131.93182322238135</v>
      </c>
      <c r="K481">
        <f t="shared" si="110"/>
        <v>-33625174.263597488</v>
      </c>
      <c r="L481">
        <f t="shared" si="119"/>
        <v>10392.131944381275</v>
      </c>
      <c r="M481">
        <f>2*$Y$1*VLOOKUP(E480,Gearing!$B$3:$D$7,3)+B479</f>
        <v>10395.175189626121</v>
      </c>
      <c r="N481">
        <f>2*B480-B479+Misc!$B$6*$Y$1^2</f>
        <v>10392.273260269716</v>
      </c>
      <c r="O481">
        <f t="shared" si="111"/>
        <v>0</v>
      </c>
      <c r="P481">
        <f t="shared" si="112"/>
        <v>0</v>
      </c>
      <c r="Q481">
        <f t="shared" si="113"/>
        <v>0</v>
      </c>
      <c r="R481">
        <f t="shared" si="114"/>
        <v>0</v>
      </c>
      <c r="S481">
        <f t="shared" si="115"/>
        <v>0</v>
      </c>
      <c r="T481">
        <f>C481/Misc!$B$2*60/2/PI()</f>
        <v>3613.6820793225502</v>
      </c>
      <c r="U481">
        <f>C481/Misc!$B$2*60/2/PI()*VLOOKUP(E481,Gearing!$B$2:$G$7,6,FALSE)</f>
        <v>7783.2633795978481</v>
      </c>
      <c r="V481">
        <f ca="1">FORECAST(U481,OFFSET(Engine!$E$3:$E$26,MATCH(U481,Engine!$A$3:$A$26,1)-1,0,2),OFFSET(Engine!$A$3:$A$26,MATCH(U481,Engine!$A$3:$A$26,1)-1,0,2))</f>
        <v>567.89827602584296</v>
      </c>
    </row>
    <row r="482" spans="1:22" x14ac:dyDescent="0.25">
      <c r="A482">
        <f t="shared" si="107"/>
        <v>119.75</v>
      </c>
      <c r="B482">
        <f t="shared" si="118"/>
        <v>10420.514724720302</v>
      </c>
      <c r="C482">
        <f t="shared" si="116"/>
        <v>113.53502984046645</v>
      </c>
      <c r="D482">
        <f t="shared" si="117"/>
        <v>3.1267874874174595E-2</v>
      </c>
      <c r="E482">
        <f>MIN(VLOOKUP(C481+0.01,Gearing!$A$2:$G$7,2,TRUE)+1,5)</f>
        <v>4</v>
      </c>
      <c r="F482">
        <f>Misc!$B$4*Misc!$B$5/Misc!$B$2*VLOOKUP(E482,Gearing!$B$2:$G$7,6,FALSE)</f>
        <v>3877.5433905676741</v>
      </c>
      <c r="G482">
        <f t="shared" si="105"/>
        <v>6.475007658226148</v>
      </c>
      <c r="H482">
        <f t="shared" si="106"/>
        <v>253.97062866961895</v>
      </c>
      <c r="I482">
        <f t="shared" si="108"/>
        <v>0.29700000000000004</v>
      </c>
      <c r="J482">
        <f t="shared" si="109"/>
        <v>115.0736250375212</v>
      </c>
      <c r="K482">
        <f t="shared" si="110"/>
        <v>-33628704.211880058</v>
      </c>
      <c r="L482">
        <f t="shared" si="119"/>
        <v>10420.514724720302</v>
      </c>
      <c r="M482">
        <f>2*$Y$1*VLOOKUP(E481,Gearing!$B$3:$D$7,3)+B480</f>
        <v>10423.553998039579</v>
      </c>
      <c r="N482">
        <f>2*B481-B480+Misc!$B$6*$Y$1^2</f>
        <v>10420.656061906293</v>
      </c>
      <c r="O482">
        <f t="shared" si="111"/>
        <v>0</v>
      </c>
      <c r="P482">
        <f t="shared" si="112"/>
        <v>0</v>
      </c>
      <c r="Q482">
        <f t="shared" si="113"/>
        <v>0</v>
      </c>
      <c r="R482">
        <f t="shared" si="114"/>
        <v>0</v>
      </c>
      <c r="S482">
        <f t="shared" si="115"/>
        <v>0</v>
      </c>
      <c r="T482">
        <f>C482/Misc!$B$2*60/2/PI()</f>
        <v>3613.9322426392159</v>
      </c>
      <c r="U482">
        <f>C482/Misc!$B$2*60/2/PI()*VLOOKUP(E482,Gearing!$B$2:$G$7,6,FALSE)</f>
        <v>7783.8021893046189</v>
      </c>
      <c r="V482">
        <f ca="1">FORECAST(U482,OFFSET(Engine!$E$3:$E$26,MATCH(U482,Engine!$A$3:$A$26,1)-1,0,2),OFFSET(Engine!$A$3:$A$26,MATCH(U482,Engine!$A$3:$A$26,1)-1,0,2))</f>
        <v>567.88481986893066</v>
      </c>
    </row>
    <row r="483" spans="1:22" x14ac:dyDescent="0.25">
      <c r="A483">
        <f t="shared" si="107"/>
        <v>120</v>
      </c>
      <c r="B483">
        <f t="shared" si="118"/>
        <v>10448.899459301509</v>
      </c>
      <c r="C483">
        <f t="shared" si="116"/>
        <v>113.54280511223988</v>
      </c>
      <c r="D483">
        <f t="shared" si="117"/>
        <v>3.093429931323044E-2</v>
      </c>
      <c r="E483">
        <f>MIN(VLOOKUP(C482+0.01,Gearing!$A$2:$G$7,2,TRUE)+1,5)</f>
        <v>4</v>
      </c>
      <c r="F483">
        <f>Misc!$B$4*Misc!$B$5/Misc!$B$2*VLOOKUP(E483,Gearing!$B$2:$G$7,6,FALSE)</f>
        <v>3877.5433905676741</v>
      </c>
      <c r="G483">
        <f t="shared" si="105"/>
        <v>6.4926451145942128</v>
      </c>
      <c r="H483">
        <f t="shared" si="106"/>
        <v>253.98802145722951</v>
      </c>
      <c r="I483">
        <f t="shared" si="108"/>
        <v>0.29700000000000004</v>
      </c>
      <c r="J483">
        <f t="shared" si="109"/>
        <v>98.214253516139252</v>
      </c>
      <c r="K483">
        <f t="shared" si="110"/>
        <v>-33631755.639932692</v>
      </c>
      <c r="L483">
        <f t="shared" si="119"/>
        <v>10448.899459301509</v>
      </c>
      <c r="M483">
        <f>2*$Y$1*VLOOKUP(E482,Gearing!$B$3:$D$7,3)+B481</f>
        <v>10451.934803064596</v>
      </c>
      <c r="N483">
        <f>2*B482-B481+Misc!$B$6*$Y$1^2</f>
        <v>10449.040817559329</v>
      </c>
      <c r="O483">
        <f t="shared" si="111"/>
        <v>0</v>
      </c>
      <c r="P483">
        <f t="shared" si="112"/>
        <v>0</v>
      </c>
      <c r="Q483">
        <f t="shared" si="113"/>
        <v>0</v>
      </c>
      <c r="R483">
        <f t="shared" si="114"/>
        <v>0</v>
      </c>
      <c r="S483">
        <f t="shared" si="115"/>
        <v>0</v>
      </c>
      <c r="T483">
        <f>C483/Misc!$B$2*60/2/PI()</f>
        <v>3614.1797372265401</v>
      </c>
      <c r="U483">
        <f>C483/Misc!$B$2*60/2/PI()*VLOOKUP(E483,Gearing!$B$2:$G$7,6,FALSE)</f>
        <v>7784.3352510172672</v>
      </c>
      <c r="V483">
        <f ca="1">FORECAST(U483,OFFSET(Engine!$E$3:$E$26,MATCH(U483,Engine!$A$3:$A$26,1)-1,0,2),OFFSET(Engine!$A$3:$A$26,MATCH(U483,Engine!$A$3:$A$26,1)-1,0,2))</f>
        <v>567.8715072616053</v>
      </c>
    </row>
    <row r="484" spans="1:22" x14ac:dyDescent="0.25">
      <c r="A484">
        <f t="shared" si="107"/>
        <v>120.25</v>
      </c>
      <c r="B484">
        <f t="shared" si="118"/>
        <v>10477.286127276422</v>
      </c>
      <c r="C484">
        <f t="shared" si="116"/>
        <v>113.55049743216659</v>
      </c>
      <c r="D484">
        <f t="shared" si="117"/>
        <v>3.0604260100517422E-2</v>
      </c>
      <c r="E484">
        <f>MIN(VLOOKUP(C483+0.01,Gearing!$A$2:$G$7,2,TRUE)+1,5)</f>
        <v>4</v>
      </c>
      <c r="F484">
        <f>Misc!$B$4*Misc!$B$5/Misc!$B$2*VLOOKUP(E484,Gearing!$B$2:$G$7,6,FALSE)</f>
        <v>3877.5433905676741</v>
      </c>
      <c r="G484">
        <f t="shared" si="105"/>
        <v>6.5102837723174298</v>
      </c>
      <c r="H484">
        <f t="shared" si="106"/>
        <v>254.00522868684368</v>
      </c>
      <c r="I484">
        <f t="shared" si="108"/>
        <v>0.29700000000000004</v>
      </c>
      <c r="J484">
        <f t="shared" si="109"/>
        <v>81.353721174902603</v>
      </c>
      <c r="K484">
        <f t="shared" si="110"/>
        <v>-33634328.448942401</v>
      </c>
      <c r="L484">
        <f t="shared" si="119"/>
        <v>10477.286127276422</v>
      </c>
      <c r="M484">
        <f>2*$Y$1*VLOOKUP(E483,Gearing!$B$3:$D$7,3)+B482</f>
        <v>10480.317583403623</v>
      </c>
      <c r="N484">
        <f>2*B483-B482+Misc!$B$6*$Y$1^2</f>
        <v>10477.427506382715</v>
      </c>
      <c r="O484">
        <f t="shared" si="111"/>
        <v>0</v>
      </c>
      <c r="P484">
        <f t="shared" si="112"/>
        <v>0</v>
      </c>
      <c r="Q484">
        <f t="shared" si="113"/>
        <v>0</v>
      </c>
      <c r="R484">
        <f t="shared" si="114"/>
        <v>0</v>
      </c>
      <c r="S484">
        <f t="shared" si="115"/>
        <v>0</v>
      </c>
      <c r="T484">
        <f>C484/Misc!$B$2*60/2/PI()</f>
        <v>3614.4245913745763</v>
      </c>
      <c r="U484">
        <f>C484/Misc!$B$2*60/2/PI()*VLOOKUP(E484,Gearing!$B$2:$G$7,6,FALSE)</f>
        <v>7784.862625667809</v>
      </c>
      <c r="V484">
        <f ca="1">FORECAST(U484,OFFSET(Engine!$E$3:$E$26,MATCH(U484,Engine!$A$3:$A$26,1)-1,0,2),OFFSET(Engine!$A$3:$A$26,MATCH(U484,Engine!$A$3:$A$26,1)-1,0,2))</f>
        <v>567.85833668215923</v>
      </c>
    </row>
    <row r="485" spans="1:22" x14ac:dyDescent="0.25">
      <c r="A485">
        <f t="shared" si="107"/>
        <v>120.5</v>
      </c>
      <c r="B485">
        <f t="shared" si="118"/>
        <v>10505.674708017592</v>
      </c>
      <c r="C485">
        <f t="shared" si="116"/>
        <v>113.55810767969888</v>
      </c>
      <c r="D485">
        <f t="shared" si="117"/>
        <v>3.0277720157755539E-2</v>
      </c>
      <c r="E485">
        <f>MIN(VLOOKUP(C484+0.01,Gearing!$A$2:$G$7,2,TRUE)+1,5)</f>
        <v>4</v>
      </c>
      <c r="F485">
        <f>Misc!$B$4*Misc!$B$5/Misc!$B$2*VLOOKUP(E485,Gearing!$B$2:$G$7,6,FALSE)</f>
        <v>3877.5433905676741</v>
      </c>
      <c r="G485">
        <f t="shared" si="105"/>
        <v>6.5279236185784963</v>
      </c>
      <c r="H485">
        <f t="shared" si="106"/>
        <v>254.02225232574017</v>
      </c>
      <c r="I485">
        <f t="shared" si="108"/>
        <v>0.29700000000000004</v>
      </c>
      <c r="J485">
        <f t="shared" si="109"/>
        <v>64.492040397803976</v>
      </c>
      <c r="K485">
        <f t="shared" si="110"/>
        <v>-33636422.541495495</v>
      </c>
      <c r="L485">
        <f t="shared" si="119"/>
        <v>10505.674708017592</v>
      </c>
      <c r="M485">
        <f>2*$Y$1*VLOOKUP(E484,Gearing!$B$3:$D$7,3)+B483</f>
        <v>10508.702317984829</v>
      </c>
      <c r="N485">
        <f>2*B484-B483+Misc!$B$6*$Y$1^2</f>
        <v>10505.816107751336</v>
      </c>
      <c r="O485">
        <f t="shared" si="111"/>
        <v>0</v>
      </c>
      <c r="P485">
        <f t="shared" si="112"/>
        <v>0</v>
      </c>
      <c r="Q485">
        <f t="shared" si="113"/>
        <v>0</v>
      </c>
      <c r="R485">
        <f t="shared" si="114"/>
        <v>0</v>
      </c>
      <c r="S485">
        <f t="shared" si="115"/>
        <v>0</v>
      </c>
      <c r="T485">
        <f>C485/Misc!$B$2*60/2/PI()</f>
        <v>3614.6668330771595</v>
      </c>
      <c r="U485">
        <f>C485/Misc!$B$2*60/2/PI()*VLOOKUP(E485,Gearing!$B$2:$G$7,6,FALSE)</f>
        <v>7785.3843735502569</v>
      </c>
      <c r="V485">
        <f ca="1">FORECAST(U485,OFFSET(Engine!$E$3:$E$26,MATCH(U485,Engine!$A$3:$A$26,1)-1,0,2),OFFSET(Engine!$A$3:$A$26,MATCH(U485,Engine!$A$3:$A$26,1)-1,0,2))</f>
        <v>567.8453066248187</v>
      </c>
    </row>
    <row r="486" spans="1:22" x14ac:dyDescent="0.25">
      <c r="A486">
        <f t="shared" si="107"/>
        <v>120.75</v>
      </c>
      <c r="B486">
        <f t="shared" si="118"/>
        <v>10534.065181116272</v>
      </c>
      <c r="C486">
        <f t="shared" si="116"/>
        <v>113.56563672508491</v>
      </c>
      <c r="D486">
        <f t="shared" si="117"/>
        <v>2.9954642930533737E-2</v>
      </c>
      <c r="E486">
        <f>MIN(VLOOKUP(C485+0.01,Gearing!$A$2:$G$7,2,TRUE)+1,5)</f>
        <v>4</v>
      </c>
      <c r="F486">
        <f>Misc!$B$4*Misc!$B$5/Misc!$B$2*VLOOKUP(E486,Gearing!$B$2:$G$7,6,FALSE)</f>
        <v>3877.5433905676741</v>
      </c>
      <c r="G486">
        <f t="shared" si="105"/>
        <v>6.5455646406960053</v>
      </c>
      <c r="H486">
        <f t="shared" si="106"/>
        <v>254.03909432060871</v>
      </c>
      <c r="I486">
        <f t="shared" si="108"/>
        <v>0.29700000000000004</v>
      </c>
      <c r="J486">
        <f t="shared" si="109"/>
        <v>47.629223437549626</v>
      </c>
      <c r="K486">
        <f t="shared" si="110"/>
        <v>-33638037.821559146</v>
      </c>
      <c r="L486">
        <f t="shared" si="119"/>
        <v>10534.065181116272</v>
      </c>
      <c r="M486">
        <f>2*$Y$1*VLOOKUP(E485,Gearing!$B$3:$D$7,3)+B484</f>
        <v>10537.088985959743</v>
      </c>
      <c r="N486">
        <f>2*B485-B484+Misc!$B$6*$Y$1^2</f>
        <v>10534.206601258762</v>
      </c>
      <c r="O486">
        <f t="shared" si="111"/>
        <v>0</v>
      </c>
      <c r="P486">
        <f t="shared" si="112"/>
        <v>0</v>
      </c>
      <c r="Q486">
        <f t="shared" si="113"/>
        <v>0</v>
      </c>
      <c r="R486">
        <f t="shared" si="114"/>
        <v>0</v>
      </c>
      <c r="S486">
        <f t="shared" si="115"/>
        <v>0</v>
      </c>
      <c r="T486">
        <f>C486/Misc!$B$2*60/2/PI()</f>
        <v>3614.90649003515</v>
      </c>
      <c r="U486">
        <f>C486/Misc!$B$2*60/2/PI()*VLOOKUP(E486,Gearing!$B$2:$G$7,6,FALSE)</f>
        <v>7785.9005543276053</v>
      </c>
      <c r="V486">
        <f ca="1">FORECAST(U486,OFFSET(Engine!$E$3:$E$26,MATCH(U486,Engine!$A$3:$A$26,1)-1,0,2),OFFSET(Engine!$A$3:$A$26,MATCH(U486,Engine!$A$3:$A$26,1)-1,0,2))</f>
        <v>567.83241559956832</v>
      </c>
    </row>
    <row r="487" spans="1:22" x14ac:dyDescent="0.25">
      <c r="A487">
        <f t="shared" si="107"/>
        <v>121</v>
      </c>
      <c r="B487">
        <f t="shared" si="118"/>
        <v>10562.457526380134</v>
      </c>
      <c r="C487">
        <f t="shared" si="116"/>
        <v>113.57308542946339</v>
      </c>
      <c r="D487">
        <f t="shared" si="117"/>
        <v>2.9634992097271606E-2</v>
      </c>
      <c r="E487">
        <f>MIN(VLOOKUP(C486+0.01,Gearing!$A$2:$G$7,2,TRUE)+1,5)</f>
        <v>4</v>
      </c>
      <c r="F487">
        <f>Misc!$B$4*Misc!$B$5/Misc!$B$2*VLOOKUP(E487,Gearing!$B$2:$G$7,6,FALSE)</f>
        <v>3877.5433905676741</v>
      </c>
      <c r="G487">
        <f t="shared" si="105"/>
        <v>6.5632068261230252</v>
      </c>
      <c r="H487">
        <f t="shared" si="106"/>
        <v>254.0557565977617</v>
      </c>
      <c r="I487">
        <f t="shared" si="108"/>
        <v>0.29700000000000004</v>
      </c>
      <c r="J487">
        <f t="shared" si="109"/>
        <v>30.765282416933587</v>
      </c>
      <c r="K487">
        <f t="shared" si="110"/>
        <v>-33639174.194463253</v>
      </c>
      <c r="L487">
        <f t="shared" si="119"/>
        <v>10562.457526380134</v>
      </c>
      <c r="M487">
        <f>2*$Y$1*VLOOKUP(E486,Gearing!$B$3:$D$7,3)+B485</f>
        <v>10565.477566700913</v>
      </c>
      <c r="N487">
        <f>2*B486-B485+Misc!$B$6*$Y$1^2</f>
        <v>10562.598966714952</v>
      </c>
      <c r="O487">
        <f t="shared" si="111"/>
        <v>0</v>
      </c>
      <c r="P487">
        <f t="shared" si="112"/>
        <v>0</v>
      </c>
      <c r="Q487">
        <f t="shared" si="113"/>
        <v>0</v>
      </c>
      <c r="R487">
        <f t="shared" si="114"/>
        <v>0</v>
      </c>
      <c r="S487">
        <f t="shared" si="115"/>
        <v>0</v>
      </c>
      <c r="T487">
        <f>C487/Misc!$B$2*60/2/PI()</f>
        <v>3615.1435896594435</v>
      </c>
      <c r="U487">
        <f>C487/Misc!$B$2*60/2/PI()*VLOOKUP(E487,Gearing!$B$2:$G$7,6,FALSE)</f>
        <v>7786.4112270383121</v>
      </c>
      <c r="V487">
        <f ca="1">FORECAST(U487,OFFSET(Engine!$E$3:$E$26,MATCH(U487,Engine!$A$3:$A$26,1)-1,0,2),OFFSET(Engine!$A$3:$A$26,MATCH(U487,Engine!$A$3:$A$26,1)-1,0,2))</f>
        <v>567.81966213199007</v>
      </c>
    </row>
    <row r="488" spans="1:22" x14ac:dyDescent="0.25">
      <c r="A488">
        <f t="shared" si="107"/>
        <v>121.25</v>
      </c>
      <c r="B488">
        <f t="shared" si="118"/>
        <v>10590.851723831003</v>
      </c>
      <c r="C488">
        <f t="shared" si="116"/>
        <v>113.58045464495444</v>
      </c>
      <c r="D488">
        <f t="shared" si="117"/>
        <v>2.9318731831153855E-2</v>
      </c>
      <c r="E488">
        <f>MIN(VLOOKUP(C487+0.01,Gearing!$A$2:$G$7,2,TRUE)+1,5)</f>
        <v>4</v>
      </c>
      <c r="F488">
        <f>Misc!$B$4*Misc!$B$5/Misc!$B$2*VLOOKUP(E488,Gearing!$B$2:$G$7,6,FALSE)</f>
        <v>3877.5433905676741</v>
      </c>
      <c r="G488">
        <f t="shared" si="105"/>
        <v>6.5808501624456941</v>
      </c>
      <c r="H488">
        <f t="shared" si="106"/>
        <v>254.0722410633376</v>
      </c>
      <c r="I488">
        <f t="shared" si="108"/>
        <v>0.29700000000000004</v>
      </c>
      <c r="J488">
        <f t="shared" si="109"/>
        <v>13.900229330199181</v>
      </c>
      <c r="K488">
        <f t="shared" si="110"/>
        <v>-33639831.566882506</v>
      </c>
      <c r="L488">
        <f t="shared" si="119"/>
        <v>10590.851723831003</v>
      </c>
      <c r="M488">
        <f>2*$Y$1*VLOOKUP(E487,Gearing!$B$3:$D$7,3)+B486</f>
        <v>10593.868039799592</v>
      </c>
      <c r="N488">
        <f>2*B487-B486+Misc!$B$6*$Y$1^2</f>
        <v>10590.993184143997</v>
      </c>
      <c r="O488">
        <f t="shared" si="111"/>
        <v>0</v>
      </c>
      <c r="P488">
        <f t="shared" si="112"/>
        <v>0</v>
      </c>
      <c r="Q488">
        <f t="shared" si="113"/>
        <v>0</v>
      </c>
      <c r="R488">
        <f t="shared" si="114"/>
        <v>0</v>
      </c>
      <c r="S488">
        <f t="shared" si="115"/>
        <v>0</v>
      </c>
      <c r="T488">
        <f>C488/Misc!$B$2*60/2/PI()</f>
        <v>3615.3781590738654</v>
      </c>
      <c r="U488">
        <f>C488/Misc!$B$2*60/2/PI()*VLOOKUP(E488,Gearing!$B$2:$G$7,6,FALSE)</f>
        <v>7786.9164501025352</v>
      </c>
      <c r="V488">
        <f ca="1">FORECAST(U488,OFFSET(Engine!$E$3:$E$26,MATCH(U488,Engine!$A$3:$A$26,1)-1,0,2),OFFSET(Engine!$A$3:$A$26,MATCH(U488,Engine!$A$3:$A$26,1)-1,0,2))</f>
        <v>567.80704476310734</v>
      </c>
    </row>
    <row r="489" spans="1:22" x14ac:dyDescent="0.25">
      <c r="A489">
        <f t="shared" si="107"/>
        <v>121.5</v>
      </c>
      <c r="B489">
        <f t="shared" si="118"/>
        <v>10619.247753702612</v>
      </c>
      <c r="C489">
        <f t="shared" si="116"/>
        <v>113.58774521475061</v>
      </c>
      <c r="D489">
        <f t="shared" si="117"/>
        <v>2.9005826538195834E-2</v>
      </c>
      <c r="E489">
        <f>MIN(VLOOKUP(C488+0.01,Gearing!$A$2:$G$7,2,TRUE)+1,5)</f>
        <v>4</v>
      </c>
      <c r="F489">
        <f>Misc!$B$4*Misc!$B$5/Misc!$B$2*VLOOKUP(E489,Gearing!$B$2:$G$7,6,FALSE)</f>
        <v>3877.5433905676741</v>
      </c>
      <c r="G489">
        <f t="shared" si="105"/>
        <v>6.5984946373818216</v>
      </c>
      <c r="H489">
        <f t="shared" si="106"/>
        <v>254.08854960350442</v>
      </c>
      <c r="I489">
        <f t="shared" si="108"/>
        <v>0.29700000000000004</v>
      </c>
      <c r="J489">
        <f t="shared" si="109"/>
        <v>-2.9659239556167449</v>
      </c>
      <c r="K489">
        <f t="shared" si="110"/>
        <v>-33640009.846818618</v>
      </c>
      <c r="L489">
        <f t="shared" si="119"/>
        <v>10619.247753702612</v>
      </c>
      <c r="M489">
        <f>2*$Y$1*VLOOKUP(E488,Gearing!$B$3:$D$7,3)+B487</f>
        <v>10622.260385063455</v>
      </c>
      <c r="N489">
        <f>2*B488-B487+Misc!$B$6*$Y$1^2</f>
        <v>10619.389233781872</v>
      </c>
      <c r="O489">
        <f t="shared" si="111"/>
        <v>0</v>
      </c>
      <c r="P489">
        <f t="shared" si="112"/>
        <v>0</v>
      </c>
      <c r="Q489">
        <f t="shared" si="113"/>
        <v>0</v>
      </c>
      <c r="R489">
        <f t="shared" si="114"/>
        <v>0</v>
      </c>
      <c r="S489">
        <f t="shared" si="115"/>
        <v>0</v>
      </c>
      <c r="T489">
        <f>C489/Misc!$B$2*60/2/PI()</f>
        <v>3615.6102251180687</v>
      </c>
      <c r="U489">
        <f>C489/Misc!$B$2*60/2/PI()*VLOOKUP(E489,Gearing!$B$2:$G$7,6,FALSE)</f>
        <v>7787.4162813283729</v>
      </c>
      <c r="V489">
        <f ca="1">FORECAST(U489,OFFSET(Engine!$E$3:$E$26,MATCH(U489,Engine!$A$3:$A$26,1)-1,0,2),OFFSET(Engine!$A$3:$A$26,MATCH(U489,Engine!$A$3:$A$26,1)-1,0,2))</f>
        <v>567.79456204922894</v>
      </c>
    </row>
    <row r="490" spans="1:22" x14ac:dyDescent="0.25">
      <c r="A490">
        <f t="shared" si="107"/>
        <v>121.75</v>
      </c>
      <c r="B490">
        <f t="shared" si="118"/>
        <v>10647.645596438379</v>
      </c>
      <c r="C490">
        <f t="shared" si="116"/>
        <v>113.59495797319323</v>
      </c>
      <c r="D490">
        <f t="shared" si="117"/>
        <v>2.869624100276269E-2</v>
      </c>
      <c r="E490">
        <f>MIN(VLOOKUP(C489+0.01,Gearing!$A$2:$G$7,2,TRUE)+1,5)</f>
        <v>4</v>
      </c>
      <c r="F490">
        <f>Misc!$B$4*Misc!$B$5/Misc!$B$2*VLOOKUP(E490,Gearing!$B$2:$G$7,6,FALSE)</f>
        <v>3877.5433905676741</v>
      </c>
      <c r="G490">
        <f t="shared" si="105"/>
        <v>6.6161402387795141</v>
      </c>
      <c r="H490">
        <f t="shared" si="106"/>
        <v>254.10468408463052</v>
      </c>
      <c r="I490">
        <f t="shared" si="108"/>
        <v>0.29700000000000004</v>
      </c>
      <c r="J490">
        <f t="shared" si="109"/>
        <v>-19.833165699352321</v>
      </c>
      <c r="K490">
        <f t="shared" si="110"/>
        <v>-33639708.943582818</v>
      </c>
      <c r="L490">
        <f t="shared" si="119"/>
        <v>10647.645596438379</v>
      </c>
      <c r="M490">
        <f>2*$Y$1*VLOOKUP(E489,Gearing!$B$3:$D$7,3)+B488</f>
        <v>10650.654582514324</v>
      </c>
      <c r="N490">
        <f>2*B489-B488+Misc!$B$6*$Y$1^2</f>
        <v>10647.78709607422</v>
      </c>
      <c r="O490">
        <f t="shared" si="111"/>
        <v>0</v>
      </c>
      <c r="P490">
        <f t="shared" si="112"/>
        <v>0</v>
      </c>
      <c r="Q490">
        <f t="shared" si="113"/>
        <v>0</v>
      </c>
      <c r="R490">
        <f t="shared" si="114"/>
        <v>0</v>
      </c>
      <c r="S490">
        <f t="shared" si="115"/>
        <v>0</v>
      </c>
      <c r="T490">
        <f>C490/Misc!$B$2*60/2/PI()</f>
        <v>3615.8398143499626</v>
      </c>
      <c r="U490">
        <f>C490/Misc!$B$2*60/2/PI()*VLOOKUP(E490,Gearing!$B$2:$G$7,6,FALSE)</f>
        <v>7787.9107779170945</v>
      </c>
      <c r="V490">
        <f ca="1">FORECAST(U490,OFFSET(Engine!$E$3:$E$26,MATCH(U490,Engine!$A$3:$A$26,1)-1,0,2),OFFSET(Engine!$A$3:$A$26,MATCH(U490,Engine!$A$3:$A$26,1)-1,0,2))</f>
        <v>567.78221256181837</v>
      </c>
    </row>
    <row r="491" spans="1:22" x14ac:dyDescent="0.25">
      <c r="A491">
        <f t="shared" si="107"/>
        <v>122</v>
      </c>
      <c r="B491">
        <f t="shared" si="118"/>
        <v>10676.045232689208</v>
      </c>
      <c r="C491">
        <f t="shared" si="116"/>
        <v>113.60209374589613</v>
      </c>
      <c r="D491">
        <f t="shared" si="117"/>
        <v>2.8389940620400012E-2</v>
      </c>
      <c r="E491">
        <f>MIN(VLOOKUP(C490+0.01,Gearing!$A$2:$G$7,2,TRUE)+1,5)</f>
        <v>4</v>
      </c>
      <c r="F491">
        <f>Misc!$B$4*Misc!$B$5/Misc!$B$2*VLOOKUP(E491,Gearing!$B$2:$G$7,6,FALSE)</f>
        <v>3877.5433905676741</v>
      </c>
      <c r="G491">
        <f t="shared" si="105"/>
        <v>6.6337869546157986</v>
      </c>
      <c r="H491">
        <f t="shared" si="106"/>
        <v>254.12064635356148</v>
      </c>
      <c r="I491">
        <f t="shared" si="108"/>
        <v>0.29700000000000004</v>
      </c>
      <c r="J491">
        <f t="shared" si="109"/>
        <v>-36.701484284397338</v>
      </c>
      <c r="K491">
        <f t="shared" si="110"/>
        <v>-33638928.767778583</v>
      </c>
      <c r="L491">
        <f t="shared" si="119"/>
        <v>10676.045232689208</v>
      </c>
      <c r="M491">
        <f>2*$Y$1*VLOOKUP(E490,Gearing!$B$3:$D$7,3)+B489</f>
        <v>10679.050612385932</v>
      </c>
      <c r="N491">
        <f>2*B490-B489+Misc!$B$6*$Y$1^2</f>
        <v>10676.186751674146</v>
      </c>
      <c r="O491">
        <f t="shared" si="111"/>
        <v>0</v>
      </c>
      <c r="P491">
        <f t="shared" si="112"/>
        <v>0</v>
      </c>
      <c r="Q491">
        <f t="shared" si="113"/>
        <v>0</v>
      </c>
      <c r="R491">
        <f t="shared" si="114"/>
        <v>0</v>
      </c>
      <c r="S491">
        <f t="shared" si="115"/>
        <v>0</v>
      </c>
      <c r="T491">
        <f>C491/Misc!$B$2*60/2/PI()</f>
        <v>3616.0669530496516</v>
      </c>
      <c r="U491">
        <f>C491/Misc!$B$2*60/2/PI()*VLOOKUP(E491,Gearing!$B$2:$G$7,6,FALSE)</f>
        <v>7788.3999964716249</v>
      </c>
      <c r="V491">
        <f ca="1">FORECAST(U491,OFFSET(Engine!$E$3:$E$26,MATCH(U491,Engine!$A$3:$A$26,1)-1,0,2),OFFSET(Engine!$A$3:$A$26,MATCH(U491,Engine!$A$3:$A$26,1)-1,0,2))</f>
        <v>567.76999488728234</v>
      </c>
    </row>
    <row r="492" spans="1:22" x14ac:dyDescent="0.25">
      <c r="A492">
        <f t="shared" si="107"/>
        <v>122.25</v>
      </c>
      <c r="B492">
        <f t="shared" si="118"/>
        <v>10704.446643311327</v>
      </c>
      <c r="C492">
        <f t="shared" si="116"/>
        <v>113.60915334982201</v>
      </c>
      <c r="D492">
        <f t="shared" si="117"/>
        <v>2.8086890786653385E-2</v>
      </c>
      <c r="E492">
        <f>MIN(VLOOKUP(C491+0.01,Gearing!$A$2:$G$7,2,TRUE)+1,5)</f>
        <v>4</v>
      </c>
      <c r="F492">
        <f>Misc!$B$4*Misc!$B$5/Misc!$B$2*VLOOKUP(E492,Gearing!$B$2:$G$7,6,FALSE)</f>
        <v>3877.5433905676741</v>
      </c>
      <c r="G492">
        <f t="shared" si="105"/>
        <v>6.6514347729952865</v>
      </c>
      <c r="H492">
        <f t="shared" si="106"/>
        <v>254.13643823779083</v>
      </c>
      <c r="I492">
        <f t="shared" si="108"/>
        <v>0.29700000000000004</v>
      </c>
      <c r="J492">
        <f t="shared" si="109"/>
        <v>-53.570868217390853</v>
      </c>
      <c r="K492">
        <f t="shared" si="110"/>
        <v>-33637669.231284633</v>
      </c>
      <c r="L492">
        <f t="shared" si="119"/>
        <v>10704.446643311327</v>
      </c>
      <c r="M492">
        <f>2*$Y$1*VLOOKUP(E491,Gearing!$B$3:$D$7,3)+B490</f>
        <v>10707.448455121699</v>
      </c>
      <c r="N492">
        <f>2*B491-B490+Misc!$B$6*$Y$1^2</f>
        <v>10704.588181440038</v>
      </c>
      <c r="O492">
        <f t="shared" si="111"/>
        <v>0</v>
      </c>
      <c r="P492">
        <f t="shared" si="112"/>
        <v>0</v>
      </c>
      <c r="Q492">
        <f t="shared" si="113"/>
        <v>0</v>
      </c>
      <c r="R492">
        <f t="shared" si="114"/>
        <v>0</v>
      </c>
      <c r="S492">
        <f t="shared" si="115"/>
        <v>0</v>
      </c>
      <c r="T492">
        <f>C492/Misc!$B$2*60/2/PI()</f>
        <v>3616.2916672218671</v>
      </c>
      <c r="U492">
        <f>C492/Misc!$B$2*60/2/PI()*VLOOKUP(E492,Gearing!$B$2:$G$7,6,FALSE)</f>
        <v>7788.8839930017821</v>
      </c>
      <c r="V492">
        <f ca="1">FORECAST(U492,OFFSET(Engine!$E$3:$E$26,MATCH(U492,Engine!$A$3:$A$26,1)-1,0,2),OFFSET(Engine!$A$3:$A$26,MATCH(U492,Engine!$A$3:$A$26,1)-1,0,2))</f>
        <v>567.7579076268396</v>
      </c>
    </row>
    <row r="493" spans="1:22" x14ac:dyDescent="0.25">
      <c r="A493">
        <f t="shared" si="107"/>
        <v>122.5</v>
      </c>
      <c r="B493">
        <f t="shared" si="118"/>
        <v>10732.849809364119</v>
      </c>
      <c r="C493">
        <f t="shared" si="116"/>
        <v>113.61613759334796</v>
      </c>
      <c r="D493">
        <f t="shared" si="117"/>
        <v>2.7787057420937344E-2</v>
      </c>
      <c r="E493">
        <f>MIN(VLOOKUP(C492+0.01,Gearing!$A$2:$G$7,2,TRUE)+1,5)</f>
        <v>4</v>
      </c>
      <c r="F493">
        <f>Misc!$B$4*Misc!$B$5/Misc!$B$2*VLOOKUP(E493,Gearing!$B$2:$G$7,6,FALSE)</f>
        <v>3877.5433905676741</v>
      </c>
      <c r="G493">
        <f t="shared" si="105"/>
        <v>6.6690836821488251</v>
      </c>
      <c r="H493">
        <f t="shared" si="106"/>
        <v>254.15206154560656</v>
      </c>
      <c r="I493">
        <f t="shared" si="108"/>
        <v>0.29700000000000004</v>
      </c>
      <c r="J493">
        <f t="shared" si="109"/>
        <v>-70.441306126928794</v>
      </c>
      <c r="K493">
        <f t="shared" si="110"/>
        <v>-33635930.247237943</v>
      </c>
      <c r="L493">
        <f t="shared" si="119"/>
        <v>10732.849809364119</v>
      </c>
      <c r="M493">
        <f>2*$Y$1*VLOOKUP(E492,Gearing!$B$3:$D$7,3)+B491</f>
        <v>10735.848091372529</v>
      </c>
      <c r="N493">
        <f>2*B492-B491+Misc!$B$6*$Y$1^2</f>
        <v>10732.991366433445</v>
      </c>
      <c r="O493">
        <f t="shared" si="111"/>
        <v>0</v>
      </c>
      <c r="P493">
        <f t="shared" si="112"/>
        <v>0</v>
      </c>
      <c r="Q493">
        <f t="shared" si="113"/>
        <v>0</v>
      </c>
      <c r="R493">
        <f t="shared" si="114"/>
        <v>0</v>
      </c>
      <c r="S493">
        <f t="shared" si="115"/>
        <v>0</v>
      </c>
      <c r="T493">
        <f>C493/Misc!$B$2*60/2/PI()</f>
        <v>3616.5139825980491</v>
      </c>
      <c r="U493">
        <f>C493/Misc!$B$2*60/2/PI()*VLOOKUP(E493,Gearing!$B$2:$G$7,6,FALSE)</f>
        <v>7789.3628229287588</v>
      </c>
      <c r="V493">
        <f ca="1">FORECAST(U493,OFFSET(Engine!$E$3:$E$26,MATCH(U493,Engine!$A$3:$A$26,1)-1,0,2),OFFSET(Engine!$A$3:$A$26,MATCH(U493,Engine!$A$3:$A$26,1)-1,0,2))</f>
        <v>567.74594939640917</v>
      </c>
    </row>
    <row r="494" spans="1:22" x14ac:dyDescent="0.25">
      <c r="A494">
        <f t="shared" si="107"/>
        <v>122.75</v>
      </c>
      <c r="B494">
        <f t="shared" si="118"/>
        <v>10761.254712108001</v>
      </c>
      <c r="C494">
        <f t="shared" si="116"/>
        <v>113.6230472763782</v>
      </c>
      <c r="D494">
        <f t="shared" si="117"/>
        <v>2.7490406821016222E-2</v>
      </c>
      <c r="E494">
        <f>MIN(VLOOKUP(C493+0.01,Gearing!$A$2:$G$7,2,TRUE)+1,5)</f>
        <v>4</v>
      </c>
      <c r="F494">
        <f>Misc!$B$4*Misc!$B$5/Misc!$B$2*VLOOKUP(E494,Gearing!$B$2:$G$7,6,FALSE)</f>
        <v>3877.5433905676741</v>
      </c>
      <c r="G494">
        <f t="shared" si="105"/>
        <v>6.6867336704321758</v>
      </c>
      <c r="H494">
        <f t="shared" si="106"/>
        <v>254.16751806634352</v>
      </c>
      <c r="I494">
        <f t="shared" si="108"/>
        <v>0.29700000000000004</v>
      </c>
      <c r="J494">
        <f t="shared" si="109"/>
        <v>-87.312786762287942</v>
      </c>
      <c r="K494">
        <f t="shared" si="110"/>
        <v>-33633711.730017155</v>
      </c>
      <c r="L494">
        <f t="shared" si="119"/>
        <v>10761.254712108001</v>
      </c>
      <c r="M494">
        <f>2*$Y$1*VLOOKUP(E493,Gearing!$B$3:$D$7,3)+B492</f>
        <v>10764.249501994647</v>
      </c>
      <c r="N494">
        <f>2*B493-B492+Misc!$B$6*$Y$1^2</f>
        <v>10761.396287916912</v>
      </c>
      <c r="O494">
        <f t="shared" si="111"/>
        <v>0</v>
      </c>
      <c r="P494">
        <f t="shared" si="112"/>
        <v>0</v>
      </c>
      <c r="Q494">
        <f t="shared" si="113"/>
        <v>0</v>
      </c>
      <c r="R494">
        <f t="shared" si="114"/>
        <v>0</v>
      </c>
      <c r="S494">
        <f t="shared" si="115"/>
        <v>0</v>
      </c>
      <c r="T494">
        <f>C494/Misc!$B$2*60/2/PI()</f>
        <v>3616.7339246399415</v>
      </c>
      <c r="U494">
        <f>C494/Misc!$B$2*60/2/PI()*VLOOKUP(E494,Gearing!$B$2:$G$7,6,FALSE)</f>
        <v>7789.8365410928691</v>
      </c>
      <c r="V494">
        <f ca="1">FORECAST(U494,OFFSET(Engine!$E$3:$E$26,MATCH(U494,Engine!$A$3:$A$26,1)-1,0,2),OFFSET(Engine!$A$3:$A$26,MATCH(U494,Engine!$A$3:$A$26,1)-1,0,2))</f>
        <v>567.73411882641687</v>
      </c>
    </row>
    <row r="495" spans="1:22" x14ac:dyDescent="0.25">
      <c r="A495">
        <f t="shared" si="107"/>
        <v>123</v>
      </c>
      <c r="B495">
        <f t="shared" si="118"/>
        <v>10789.661333002308</v>
      </c>
      <c r="C495">
        <f t="shared" si="116"/>
        <v>113.62988319042415</v>
      </c>
      <c r="D495">
        <f t="shared" si="117"/>
        <v>2.7196905546588823E-2</v>
      </c>
      <c r="E495">
        <f>MIN(VLOOKUP(C494+0.01,Gearing!$A$2:$G$7,2,TRUE)+1,5)</f>
        <v>4</v>
      </c>
      <c r="F495">
        <f>Misc!$B$4*Misc!$B$5/Misc!$B$2*VLOOKUP(E495,Gearing!$B$2:$G$7,6,FALSE)</f>
        <v>3877.5433905676741</v>
      </c>
      <c r="G495">
        <f t="shared" si="105"/>
        <v>6.7043847263247063</v>
      </c>
      <c r="H495">
        <f t="shared" si="106"/>
        <v>254.18280957056226</v>
      </c>
      <c r="I495">
        <f t="shared" si="108"/>
        <v>0.29700000000000004</v>
      </c>
      <c r="J495">
        <f t="shared" si="109"/>
        <v>-104.18529899215355</v>
      </c>
      <c r="K495">
        <f t="shared" si="110"/>
        <v>-33631013.595226169</v>
      </c>
      <c r="L495">
        <f t="shared" si="119"/>
        <v>10789.661333002308</v>
      </c>
      <c r="M495">
        <f>2*$Y$1*VLOOKUP(E494,Gearing!$B$3:$D$7,3)+B493</f>
        <v>10792.65266804744</v>
      </c>
      <c r="N495">
        <f>2*B494-B493+Misc!$B$6*$Y$1^2</f>
        <v>10789.802927351882</v>
      </c>
      <c r="O495">
        <f t="shared" si="111"/>
        <v>0</v>
      </c>
      <c r="P495">
        <f t="shared" si="112"/>
        <v>0</v>
      </c>
      <c r="Q495">
        <f t="shared" si="113"/>
        <v>0</v>
      </c>
      <c r="R495">
        <f t="shared" si="114"/>
        <v>0</v>
      </c>
      <c r="S495">
        <f t="shared" si="115"/>
        <v>0</v>
      </c>
      <c r="T495">
        <f>C495/Misc!$B$2*60/2/PI()</f>
        <v>3616.9515185421346</v>
      </c>
      <c r="U495">
        <f>C495/Misc!$B$2*60/2/PI()*VLOOKUP(E495,Gearing!$B$2:$G$7,6,FALSE)</f>
        <v>7790.3052017590226</v>
      </c>
      <c r="V495">
        <f ca="1">FORECAST(U495,OFFSET(Engine!$E$3:$E$26,MATCH(U495,Engine!$A$3:$A$26,1)-1,0,2),OFFSET(Engine!$A$3:$A$26,MATCH(U495,Engine!$A$3:$A$26,1)-1,0,2))</f>
        <v>567.72241456165852</v>
      </c>
    </row>
    <row r="496" spans="1:22" x14ac:dyDescent="0.25">
      <c r="A496">
        <f t="shared" si="107"/>
        <v>123.25</v>
      </c>
      <c r="B496">
        <f t="shared" si="118"/>
        <v>10818.069653703213</v>
      </c>
      <c r="C496">
        <f t="shared" si="116"/>
        <v>113.6366461186808</v>
      </c>
      <c r="D496">
        <f t="shared" si="117"/>
        <v>2.6906520506599918E-2</v>
      </c>
      <c r="E496">
        <f>MIN(VLOOKUP(C495+0.01,Gearing!$A$2:$G$7,2,TRUE)+1,5)</f>
        <v>4</v>
      </c>
      <c r="F496">
        <f>Misc!$B$4*Misc!$B$5/Misc!$B$2*VLOOKUP(E496,Gearing!$B$2:$G$7,6,FALSE)</f>
        <v>3877.5433905676741</v>
      </c>
      <c r="G496">
        <f t="shared" si="105"/>
        <v>6.722036838428088</v>
      </c>
      <c r="H496">
        <f t="shared" si="106"/>
        <v>254.19793781022011</v>
      </c>
      <c r="I496">
        <f t="shared" si="108"/>
        <v>0.29700000000000004</v>
      </c>
      <c r="J496">
        <f t="shared" si="109"/>
        <v>-121.05883180337241</v>
      </c>
      <c r="K496">
        <f t="shared" si="110"/>
        <v>-33627835.759677827</v>
      </c>
      <c r="L496">
        <f t="shared" si="119"/>
        <v>10818.069653703213</v>
      </c>
      <c r="M496">
        <f>2*$Y$1*VLOOKUP(E495,Gearing!$B$3:$D$7,3)+B494</f>
        <v>10821.057570791321</v>
      </c>
      <c r="N496">
        <f>2*B495-B494+Misc!$B$6*$Y$1^2</f>
        <v>10818.211266396616</v>
      </c>
      <c r="O496">
        <f t="shared" si="111"/>
        <v>0</v>
      </c>
      <c r="P496">
        <f t="shared" si="112"/>
        <v>0</v>
      </c>
      <c r="Q496">
        <f t="shared" si="113"/>
        <v>0</v>
      </c>
      <c r="R496">
        <f t="shared" si="114"/>
        <v>0</v>
      </c>
      <c r="S496">
        <f t="shared" si="115"/>
        <v>0</v>
      </c>
      <c r="T496">
        <f>C496/Misc!$B$2*60/2/PI()</f>
        <v>3617.1667892344985</v>
      </c>
      <c r="U496">
        <f>C496/Misc!$B$2*60/2/PI()*VLOOKUP(E496,Gearing!$B$2:$G$7,6,FALSE)</f>
        <v>7790.7688586219665</v>
      </c>
      <c r="V496">
        <f ca="1">FORECAST(U496,OFFSET(Engine!$E$3:$E$26,MATCH(U496,Engine!$A$3:$A$26,1)-1,0,2),OFFSET(Engine!$A$3:$A$26,MATCH(U496,Engine!$A$3:$A$26,1)-1,0,2))</f>
        <v>567.71083526116922</v>
      </c>
    </row>
    <row r="497" spans="1:22" x14ac:dyDescent="0.25">
      <c r="A497">
        <f t="shared" si="107"/>
        <v>123.5</v>
      </c>
      <c r="B497">
        <f t="shared" si="118"/>
        <v>10846.479656061649</v>
      </c>
      <c r="C497">
        <f t="shared" si="116"/>
        <v>113.64333683613222</v>
      </c>
      <c r="D497">
        <f t="shared" si="117"/>
        <v>2.6619219104759395E-2</v>
      </c>
      <c r="E497">
        <f>MIN(VLOOKUP(C496+0.01,Gearing!$A$2:$G$7,2,TRUE)+1,5)</f>
        <v>4</v>
      </c>
      <c r="F497">
        <f>Misc!$B$4*Misc!$B$5/Misc!$B$2*VLOOKUP(E497,Gearing!$B$2:$G$7,6,FALSE)</f>
        <v>3877.5433905676741</v>
      </c>
      <c r="G497">
        <f t="shared" si="105"/>
        <v>6.7396899954650147</v>
      </c>
      <c r="H497">
        <f t="shared" si="106"/>
        <v>254.2129045189071</v>
      </c>
      <c r="I497">
        <f t="shared" si="108"/>
        <v>0.29700000000000004</v>
      </c>
      <c r="J497">
        <f t="shared" si="109"/>
        <v>-137.93337429970961</v>
      </c>
      <c r="K497">
        <f t="shared" si="110"/>
        <v>-33624178.141377941</v>
      </c>
      <c r="L497">
        <f t="shared" si="119"/>
        <v>10846.479656061649</v>
      </c>
      <c r="M497">
        <f>2*$Y$1*VLOOKUP(E496,Gearing!$B$3:$D$7,3)+B495</f>
        <v>10849.464191685629</v>
      </c>
      <c r="N497">
        <f>2*B496-B495+Misc!$B$6*$Y$1^2</f>
        <v>10846.621286904117</v>
      </c>
      <c r="O497">
        <f t="shared" si="111"/>
        <v>0</v>
      </c>
      <c r="P497">
        <f t="shared" si="112"/>
        <v>0</v>
      </c>
      <c r="Q497">
        <f t="shared" si="113"/>
        <v>0</v>
      </c>
      <c r="R497">
        <f t="shared" si="114"/>
        <v>0</v>
      </c>
      <c r="S497">
        <f t="shared" si="115"/>
        <v>0</v>
      </c>
      <c r="T497">
        <f>C497/Misc!$B$2*60/2/PI()</f>
        <v>3617.3797613855436</v>
      </c>
      <c r="U497">
        <f>C497/Misc!$B$2*60/2/PI()*VLOOKUP(E497,Gearing!$B$2:$G$7,6,FALSE)</f>
        <v>7791.2275648135237</v>
      </c>
      <c r="V497">
        <f ca="1">FORECAST(U497,OFFSET(Engine!$E$3:$E$26,MATCH(U497,Engine!$A$3:$A$26,1)-1,0,2),OFFSET(Engine!$A$3:$A$26,MATCH(U497,Engine!$A$3:$A$26,1)-1,0,2))</f>
        <v>567.69937959804236</v>
      </c>
    </row>
    <row r="498" spans="1:22" x14ac:dyDescent="0.25">
      <c r="A498">
        <f t="shared" si="107"/>
        <v>123.75</v>
      </c>
      <c r="B498">
        <f t="shared" si="118"/>
        <v>10874.891322121279</v>
      </c>
      <c r="C498">
        <f t="shared" si="116"/>
        <v>113.64995610962796</v>
      </c>
      <c r="D498">
        <f t="shared" si="117"/>
        <v>2.6334968861192465E-2</v>
      </c>
      <c r="E498">
        <f>MIN(VLOOKUP(C497+0.01,Gearing!$A$2:$G$7,2,TRUE)+1,5)</f>
        <v>4</v>
      </c>
      <c r="F498">
        <f>Misc!$B$4*Misc!$B$5/Misc!$B$2*VLOOKUP(E498,Gearing!$B$2:$G$7,6,FALSE)</f>
        <v>3877.5433905676741</v>
      </c>
      <c r="G498">
        <f t="shared" si="105"/>
        <v>6.757344186277936</v>
      </c>
      <c r="H498">
        <f t="shared" si="106"/>
        <v>254.22771141201676</v>
      </c>
      <c r="I498">
        <f t="shared" si="108"/>
        <v>0.29700000000000004</v>
      </c>
      <c r="J498">
        <f t="shared" si="109"/>
        <v>-154.80891570062067</v>
      </c>
      <c r="K498">
        <f t="shared" si="110"/>
        <v>-33620040.65950951</v>
      </c>
      <c r="L498">
        <f t="shared" si="119"/>
        <v>10874.891322121279</v>
      </c>
      <c r="M498">
        <f>2*$Y$1*VLOOKUP(E497,Gearing!$B$3:$D$7,3)+B496</f>
        <v>10877.872512386533</v>
      </c>
      <c r="N498">
        <f>2*B497-B496+Misc!$B$6*$Y$1^2</f>
        <v>10875.032970920085</v>
      </c>
      <c r="O498">
        <f t="shared" si="111"/>
        <v>0</v>
      </c>
      <c r="P498">
        <f t="shared" si="112"/>
        <v>0</v>
      </c>
      <c r="Q498">
        <f t="shared" si="113"/>
        <v>0</v>
      </c>
      <c r="R498">
        <f t="shared" si="114"/>
        <v>0</v>
      </c>
      <c r="S498">
        <f t="shared" si="115"/>
        <v>0</v>
      </c>
      <c r="T498">
        <f>C498/Misc!$B$2*60/2/PI()</f>
        <v>3617.5904594048484</v>
      </c>
      <c r="U498">
        <f>C498/Misc!$B$2*60/2/PI()*VLOOKUP(E498,Gearing!$B$2:$G$7,6,FALSE)</f>
        <v>7791.6813729078194</v>
      </c>
      <c r="V498">
        <f ca="1">FORECAST(U498,OFFSET(Engine!$E$3:$E$26,MATCH(U498,Engine!$A$3:$A$26,1)-1,0,2),OFFSET(Engine!$A$3:$A$26,MATCH(U498,Engine!$A$3:$A$26,1)-1,0,2))</f>
        <v>567.6880462592992</v>
      </c>
    </row>
    <row r="499" spans="1:22" x14ac:dyDescent="0.25">
      <c r="A499">
        <f t="shared" si="107"/>
        <v>124</v>
      </c>
      <c r="B499">
        <f t="shared" si="118"/>
        <v>10903.304634116463</v>
      </c>
      <c r="C499">
        <f t="shared" si="116"/>
        <v>113.65650469794855</v>
      </c>
      <c r="D499">
        <f t="shared" si="117"/>
        <v>2.6053737703477964E-2</v>
      </c>
      <c r="E499">
        <f>MIN(VLOOKUP(C498+0.01,Gearing!$A$2:$G$7,2,TRUE)+1,5)</f>
        <v>4</v>
      </c>
      <c r="F499">
        <f>Misc!$B$4*Misc!$B$5/Misc!$B$2*VLOOKUP(E499,Gearing!$B$2:$G$7,6,FALSE)</f>
        <v>3877.5433905676741</v>
      </c>
      <c r="G499">
        <f t="shared" si="105"/>
        <v>6.7749993998277951</v>
      </c>
      <c r="H499">
        <f t="shared" si="106"/>
        <v>254.2423601868928</v>
      </c>
      <c r="I499">
        <f t="shared" si="108"/>
        <v>0.29700000000000004</v>
      </c>
      <c r="J499">
        <f t="shared" si="109"/>
        <v>-171.68544534004013</v>
      </c>
      <c r="K499">
        <f t="shared" si="110"/>
        <v>-33615423.23441691</v>
      </c>
      <c r="L499">
        <f t="shared" si="119"/>
        <v>10903.304634116463</v>
      </c>
      <c r="M499">
        <f>2*$Y$1*VLOOKUP(E498,Gearing!$B$3:$D$7,3)+B497</f>
        <v>10906.282514744969</v>
      </c>
      <c r="N499">
        <f>2*B498-B497+Misc!$B$6*$Y$1^2</f>
        <v>10903.446300680909</v>
      </c>
      <c r="O499">
        <f t="shared" si="111"/>
        <v>0</v>
      </c>
      <c r="P499">
        <f t="shared" si="112"/>
        <v>0</v>
      </c>
      <c r="Q499">
        <f t="shared" si="113"/>
        <v>0</v>
      </c>
      <c r="R499">
        <f t="shared" si="114"/>
        <v>0</v>
      </c>
      <c r="S499">
        <f t="shared" si="115"/>
        <v>0</v>
      </c>
      <c r="T499">
        <f>C499/Misc!$B$2*60/2/PI()</f>
        <v>3617.7989074451475</v>
      </c>
      <c r="U499">
        <f>C499/Misc!$B$2*60/2/PI()*VLOOKUP(E499,Gearing!$B$2:$G$7,6,FALSE)</f>
        <v>7792.1303349257823</v>
      </c>
      <c r="V499">
        <f ca="1">FORECAST(U499,OFFSET(Engine!$E$3:$E$26,MATCH(U499,Engine!$A$3:$A$26,1)-1,0,2),OFFSET(Engine!$A$3:$A$26,MATCH(U499,Engine!$A$3:$A$26,1)-1,0,2))</f>
        <v>567.67683394577648</v>
      </c>
    </row>
    <row r="500" spans="1:22" x14ac:dyDescent="0.25">
      <c r="A500">
        <f t="shared" si="107"/>
        <v>124.25</v>
      </c>
      <c r="B500">
        <f t="shared" si="118"/>
        <v>10931.719574470253</v>
      </c>
      <c r="C500">
        <f t="shared" si="116"/>
        <v>113.66298335191459</v>
      </c>
      <c r="D500">
        <f t="shared" si="117"/>
        <v>2.5775494024856016E-2</v>
      </c>
      <c r="E500">
        <f>MIN(VLOOKUP(C499+0.01,Gearing!$A$2:$G$7,2,TRUE)+1,5)</f>
        <v>4</v>
      </c>
      <c r="F500">
        <f>Misc!$B$4*Misc!$B$5/Misc!$B$2*VLOOKUP(E500,Gearing!$B$2:$G$7,6,FALSE)</f>
        <v>3877.5433905676741</v>
      </c>
      <c r="G500">
        <f t="shared" si="105"/>
        <v>6.7926556251927828</v>
      </c>
      <c r="H500">
        <f t="shared" si="106"/>
        <v>254.25685252307309</v>
      </c>
      <c r="I500">
        <f t="shared" si="108"/>
        <v>0.29700000000000004</v>
      </c>
      <c r="J500">
        <f t="shared" si="109"/>
        <v>-188.56295266518009</v>
      </c>
      <c r="K500">
        <f t="shared" si="110"/>
        <v>-33610325.787590601</v>
      </c>
      <c r="L500">
        <f t="shared" si="119"/>
        <v>10931.719574470253</v>
      </c>
      <c r="M500">
        <f>2*$Y$1*VLOOKUP(E499,Gearing!$B$3:$D$7,3)+B498</f>
        <v>10934.694180804599</v>
      </c>
      <c r="N500">
        <f>2*B499-B498+Misc!$B$6*$Y$1^2</f>
        <v>10931.861258611647</v>
      </c>
      <c r="O500">
        <f t="shared" si="111"/>
        <v>0</v>
      </c>
      <c r="P500">
        <f t="shared" si="112"/>
        <v>0</v>
      </c>
      <c r="Q500">
        <f t="shared" si="113"/>
        <v>0</v>
      </c>
      <c r="R500">
        <f t="shared" si="114"/>
        <v>0</v>
      </c>
      <c r="S500">
        <f t="shared" si="115"/>
        <v>0</v>
      </c>
      <c r="T500">
        <f>C500/Misc!$B$2*60/2/PI()</f>
        <v>3618.0051294058035</v>
      </c>
      <c r="U500">
        <f>C500/Misc!$B$2*60/2/PI()*VLOOKUP(E500,Gearing!$B$2:$G$7,6,FALSE)</f>
        <v>7792.5745023426198</v>
      </c>
      <c r="V500">
        <f ca="1">FORECAST(U500,OFFSET(Engine!$E$3:$E$26,MATCH(U500,Engine!$A$3:$A$26,1)-1,0,2),OFFSET(Engine!$A$3:$A$26,MATCH(U500,Engine!$A$3:$A$26,1)-1,0,2))</f>
        <v>567.6657413719397</v>
      </c>
    </row>
    <row r="501" spans="1:22" x14ac:dyDescent="0.25">
      <c r="A501">
        <f t="shared" si="107"/>
        <v>124.5</v>
      </c>
      <c r="B501">
        <f t="shared" si="118"/>
        <v>10960.13612579242</v>
      </c>
      <c r="C501">
        <f t="shared" si="116"/>
        <v>113.66939281445593</v>
      </c>
      <c r="D501">
        <f t="shared" si="117"/>
        <v>2.5500206305878237E-2</v>
      </c>
      <c r="E501">
        <f>MIN(VLOOKUP(C500+0.01,Gearing!$A$2:$G$7,2,TRUE)+1,5)</f>
        <v>4</v>
      </c>
      <c r="F501">
        <f>Misc!$B$4*Misc!$B$5/Misc!$B$2*VLOOKUP(E501,Gearing!$B$2:$G$7,6,FALSE)</f>
        <v>3877.5433905676741</v>
      </c>
      <c r="G501">
        <f t="shared" si="105"/>
        <v>6.8103128515671107</v>
      </c>
      <c r="H501">
        <f t="shared" si="106"/>
        <v>254.27119008244438</v>
      </c>
      <c r="I501">
        <f t="shared" si="108"/>
        <v>0.29700000000000004</v>
      </c>
      <c r="J501">
        <f t="shared" si="109"/>
        <v>-205.4414272353315</v>
      </c>
      <c r="K501">
        <f t="shared" si="110"/>
        <v>-33604748.2416519</v>
      </c>
      <c r="L501">
        <f t="shared" si="119"/>
        <v>10960.13612579242</v>
      </c>
      <c r="M501">
        <f>2*$Y$1*VLOOKUP(E500,Gearing!$B$3:$D$7,3)+B499</f>
        <v>10963.107492799783</v>
      </c>
      <c r="N501">
        <f>2*B500-B499+Misc!$B$6*$Y$1^2</f>
        <v>10960.277827324044</v>
      </c>
      <c r="O501">
        <f t="shared" si="111"/>
        <v>0</v>
      </c>
      <c r="P501">
        <f t="shared" si="112"/>
        <v>0</v>
      </c>
      <c r="Q501">
        <f t="shared" si="113"/>
        <v>0</v>
      </c>
      <c r="R501">
        <f t="shared" si="114"/>
        <v>0</v>
      </c>
      <c r="S501">
        <f t="shared" si="115"/>
        <v>0</v>
      </c>
      <c r="T501">
        <f>C501/Misc!$B$2*60/2/PI()</f>
        <v>3618.2091489350069</v>
      </c>
      <c r="U501">
        <f>C501/Misc!$B$2*60/2/PI()*VLOOKUP(E501,Gearing!$B$2:$G$7,6,FALSE)</f>
        <v>7793.0139260925553</v>
      </c>
      <c r="V501">
        <f ca="1">FORECAST(U501,OFFSET(Engine!$E$3:$E$26,MATCH(U501,Engine!$A$3:$A$26,1)-1,0,2),OFFSET(Engine!$A$3:$A$26,MATCH(U501,Engine!$A$3:$A$26,1)-1,0,2))</f>
        <v>567.65476726576492</v>
      </c>
    </row>
    <row r="502" spans="1:22" x14ac:dyDescent="0.25">
      <c r="A502">
        <f t="shared" si="107"/>
        <v>124.75</v>
      </c>
      <c r="B502">
        <f t="shared" si="118"/>
        <v>10988.554270877481</v>
      </c>
      <c r="C502">
        <f t="shared" si="116"/>
        <v>113.67573382068804</v>
      </c>
      <c r="D502">
        <f t="shared" si="117"/>
        <v>2.522784355096519E-2</v>
      </c>
      <c r="E502">
        <f>MIN(VLOOKUP(C501+0.01,Gearing!$A$2:$G$7,2,TRUE)+1,5)</f>
        <v>4</v>
      </c>
      <c r="F502">
        <f>Misc!$B$4*Misc!$B$5/Misc!$B$2*VLOOKUP(E502,Gearing!$B$2:$G$7,6,FALSE)</f>
        <v>3877.5433905676741</v>
      </c>
      <c r="G502">
        <f t="shared" si="105"/>
        <v>6.8279710682597887</v>
      </c>
      <c r="H502">
        <f t="shared" si="106"/>
        <v>254.28537450941312</v>
      </c>
      <c r="I502">
        <f t="shared" si="108"/>
        <v>0.29700000000000004</v>
      </c>
      <c r="J502">
        <f t="shared" si="109"/>
        <v>-222.3208587206982</v>
      </c>
      <c r="K502">
        <f t="shared" si="110"/>
        <v>-33598690.52033779</v>
      </c>
      <c r="L502">
        <f t="shared" si="119"/>
        <v>10988.554270877481</v>
      </c>
      <c r="M502">
        <f>2*$Y$1*VLOOKUP(E501,Gearing!$B$3:$D$7,3)+B500</f>
        <v>10991.522433153574</v>
      </c>
      <c r="N502">
        <f>2*B501-B500+Misc!$B$6*$Y$1^2</f>
        <v>10988.695989614587</v>
      </c>
      <c r="O502">
        <f t="shared" si="111"/>
        <v>0</v>
      </c>
      <c r="P502">
        <f t="shared" si="112"/>
        <v>0</v>
      </c>
      <c r="Q502">
        <f t="shared" si="113"/>
        <v>0</v>
      </c>
      <c r="R502">
        <f t="shared" si="114"/>
        <v>0</v>
      </c>
      <c r="S502">
        <f t="shared" si="115"/>
        <v>0</v>
      </c>
      <c r="T502">
        <f>C502/Misc!$B$2*60/2/PI()</f>
        <v>3618.4109894322096</v>
      </c>
      <c r="U502">
        <f>C502/Misc!$B$2*60/2/PI()*VLOOKUP(E502,Gearing!$B$2:$G$7,6,FALSE)</f>
        <v>7793.4486565740735</v>
      </c>
      <c r="V502">
        <f ca="1">FORECAST(U502,OFFSET(Engine!$E$3:$E$26,MATCH(U502,Engine!$A$3:$A$26,1)-1,0,2),OFFSET(Engine!$A$3:$A$26,MATCH(U502,Engine!$A$3:$A$26,1)-1,0,2))</f>
        <v>567.64391036860741</v>
      </c>
    </row>
    <row r="503" spans="1:22" x14ac:dyDescent="0.25">
      <c r="A503">
        <f t="shared" si="107"/>
        <v>125</v>
      </c>
      <c r="B503">
        <f t="shared" si="118"/>
        <v>11016.973992702764</v>
      </c>
      <c r="C503">
        <f t="shared" si="116"/>
        <v>113.68200709800294</v>
      </c>
      <c r="D503">
        <f t="shared" si="117"/>
        <v>2.4958374968264252E-2</v>
      </c>
      <c r="E503">
        <f>MIN(VLOOKUP(C502+0.01,Gearing!$A$2:$G$7,2,TRUE)+1,5)</f>
        <v>4</v>
      </c>
      <c r="F503">
        <f>Misc!$B$4*Misc!$B$5/Misc!$B$2*VLOOKUP(E503,Gearing!$B$2:$G$7,6,FALSE)</f>
        <v>3877.5433905676741</v>
      </c>
      <c r="G503">
        <f t="shared" si="105"/>
        <v>6.8456302646934182</v>
      </c>
      <c r="H503">
        <f t="shared" si="106"/>
        <v>254.29940743110893</v>
      </c>
      <c r="I503">
        <f t="shared" si="108"/>
        <v>0.29700000000000004</v>
      </c>
      <c r="J503">
        <f t="shared" si="109"/>
        <v>-239.20123690122455</v>
      </c>
      <c r="K503">
        <f t="shared" si="110"/>
        <v>-33592152.548486143</v>
      </c>
      <c r="L503">
        <f t="shared" si="119"/>
        <v>11016.973992702764</v>
      </c>
      <c r="M503">
        <f>2*$Y$1*VLOOKUP(E502,Gearing!$B$3:$D$7,3)+B501</f>
        <v>11019.938984475741</v>
      </c>
      <c r="N503">
        <f>2*B502-B501+Misc!$B$6*$Y$1^2</f>
        <v>11017.115728462542</v>
      </c>
      <c r="O503">
        <f t="shared" si="111"/>
        <v>0</v>
      </c>
      <c r="P503">
        <f t="shared" si="112"/>
        <v>0</v>
      </c>
      <c r="Q503">
        <f t="shared" si="113"/>
        <v>0</v>
      </c>
      <c r="R503">
        <f t="shared" si="114"/>
        <v>0</v>
      </c>
      <c r="S503">
        <f t="shared" si="115"/>
        <v>0</v>
      </c>
      <c r="T503">
        <f>C503/Misc!$B$2*60/2/PI()</f>
        <v>3618.6106740510209</v>
      </c>
      <c r="U503">
        <f>C503/Misc!$B$2*60/2/PI()*VLOOKUP(E503,Gearing!$B$2:$G$7,6,FALSE)</f>
        <v>7793.8787436561543</v>
      </c>
      <c r="V503">
        <f ca="1">FORECAST(U503,OFFSET(Engine!$E$3:$E$26,MATCH(U503,Engine!$A$3:$A$26,1)-1,0,2),OFFSET(Engine!$A$3:$A$26,MATCH(U503,Engine!$A$3:$A$26,1)-1,0,2))</f>
        <v>567.6331694350464</v>
      </c>
    </row>
    <row r="504" spans="1:22" x14ac:dyDescent="0.25">
      <c r="A504">
        <f t="shared" si="107"/>
        <v>125.25</v>
      </c>
      <c r="B504">
        <f t="shared" si="118"/>
        <v>11045.395274426483</v>
      </c>
      <c r="C504">
        <f t="shared" si="116"/>
        <v>113.68821336613837</v>
      </c>
      <c r="D504">
        <f t="shared" si="117"/>
        <v>2.4691770115168765E-2</v>
      </c>
      <c r="E504">
        <f>MIN(VLOOKUP(C503+0.01,Gearing!$A$2:$G$7,2,TRUE)+1,5)</f>
        <v>4</v>
      </c>
      <c r="F504">
        <f>Misc!$B$4*Misc!$B$5/Misc!$B$2*VLOOKUP(E504,Gearing!$B$2:$G$7,6,FALSE)</f>
        <v>3877.5433905676741</v>
      </c>
      <c r="G504">
        <f t="shared" si="105"/>
        <v>6.8632904304029987</v>
      </c>
      <c r="H504">
        <f t="shared" si="106"/>
        <v>254.3132904575393</v>
      </c>
      <c r="I504">
        <f t="shared" si="108"/>
        <v>0.29700000000000004</v>
      </c>
      <c r="J504">
        <f t="shared" si="109"/>
        <v>-256.08255166544313</v>
      </c>
      <c r="K504">
        <f t="shared" si="110"/>
        <v>-33585134.252021037</v>
      </c>
      <c r="L504">
        <f t="shared" si="119"/>
        <v>11045.395274426483</v>
      </c>
      <c r="M504">
        <f>2*$Y$1*VLOOKUP(E503,Gearing!$B$3:$D$7,3)+B502</f>
        <v>11048.357129560802</v>
      </c>
      <c r="N504">
        <f>2*B503-B502+Misc!$B$6*$Y$1^2</f>
        <v>11045.537027028047</v>
      </c>
      <c r="O504">
        <f t="shared" si="111"/>
        <v>0</v>
      </c>
      <c r="P504">
        <f t="shared" si="112"/>
        <v>0</v>
      </c>
      <c r="Q504">
        <f t="shared" si="113"/>
        <v>0</v>
      </c>
      <c r="R504">
        <f t="shared" si="114"/>
        <v>0</v>
      </c>
      <c r="S504">
        <f t="shared" si="115"/>
        <v>0</v>
      </c>
      <c r="T504">
        <f>C504/Misc!$B$2*60/2/PI()</f>
        <v>3618.8082257014016</v>
      </c>
      <c r="U504">
        <f>C504/Misc!$B$2*60/2/PI()*VLOOKUP(E504,Gearing!$B$2:$G$7,6,FALSE)</f>
        <v>7794.3042366829995</v>
      </c>
      <c r="V504">
        <f ca="1">FORECAST(U504,OFFSET(Engine!$E$3:$E$26,MATCH(U504,Engine!$A$3:$A$26,1)-1,0,2),OFFSET(Engine!$A$3:$A$26,MATCH(U504,Engine!$A$3:$A$26,1)-1,0,2))</f>
        <v>567.62254323276682</v>
      </c>
    </row>
    <row r="505" spans="1:22" x14ac:dyDescent="0.25">
      <c r="A505">
        <f t="shared" si="107"/>
        <v>125.5</v>
      </c>
      <c r="B505">
        <f t="shared" si="118"/>
        <v>11073.818099385833</v>
      </c>
      <c r="C505">
        <f t="shared" si="116"/>
        <v>113.69435333726869</v>
      </c>
      <c r="D505">
        <f t="shared" si="117"/>
        <v>2.4427998927421868E-2</v>
      </c>
      <c r="E505">
        <f>MIN(VLOOKUP(C504+0.01,Gearing!$A$2:$G$7,2,TRUE)+1,5)</f>
        <v>4</v>
      </c>
      <c r="F505">
        <f>Misc!$B$4*Misc!$B$5/Misc!$B$2*VLOOKUP(E505,Gearing!$B$2:$G$7,6,FALSE)</f>
        <v>3877.5433905676741</v>
      </c>
      <c r="G505">
        <f t="shared" si="105"/>
        <v>6.8809515550347422</v>
      </c>
      <c r="H505">
        <f t="shared" si="106"/>
        <v>254.32702518179289</v>
      </c>
      <c r="I505">
        <f t="shared" si="108"/>
        <v>0.29700000000000004</v>
      </c>
      <c r="J505">
        <f t="shared" si="109"/>
        <v>-272.96479300933152</v>
      </c>
      <c r="K505">
        <f t="shared" si="110"/>
        <v>-33577635.55793827</v>
      </c>
      <c r="L505">
        <f t="shared" si="119"/>
        <v>11073.818099385833</v>
      </c>
      <c r="M505">
        <f>2*$Y$1*VLOOKUP(E504,Gearing!$B$3:$D$7,3)+B503</f>
        <v>11076.776851386085</v>
      </c>
      <c r="N505">
        <f>2*B504-B503+Misc!$B$6*$Y$1^2</f>
        <v>11073.959868650201</v>
      </c>
      <c r="O505">
        <f t="shared" si="111"/>
        <v>0</v>
      </c>
      <c r="P505">
        <f t="shared" si="112"/>
        <v>0</v>
      </c>
      <c r="Q505">
        <f t="shared" si="113"/>
        <v>0</v>
      </c>
      <c r="R505">
        <f t="shared" si="114"/>
        <v>0</v>
      </c>
      <c r="S505">
        <f t="shared" si="115"/>
        <v>0</v>
      </c>
      <c r="T505">
        <f>C505/Misc!$B$2*60/2/PI()</f>
        <v>3619.0036670525687</v>
      </c>
      <c r="U505">
        <f>C505/Misc!$B$2*60/2/PI()*VLOOKUP(E505,Gearing!$B$2:$G$7,6,FALSE)</f>
        <v>7794.7251844802895</v>
      </c>
      <c r="V505">
        <f ca="1">FORECAST(U505,OFFSET(Engine!$E$3:$E$26,MATCH(U505,Engine!$A$3:$A$26,1)-1,0,2),OFFSET(Engine!$A$3:$A$26,MATCH(U505,Engine!$A$3:$A$26,1)-1,0,2))</f>
        <v>567.61203054240309</v>
      </c>
    </row>
    <row r="506" spans="1:22" x14ac:dyDescent="0.25">
      <c r="A506">
        <f t="shared" si="107"/>
        <v>125.75</v>
      </c>
      <c r="B506">
        <f t="shared" si="118"/>
        <v>11102.242451095117</v>
      </c>
      <c r="C506">
        <f t="shared" si="116"/>
        <v>113.70042771607041</v>
      </c>
      <c r="D506">
        <f t="shared" si="117"/>
        <v>2.416703148628585E-2</v>
      </c>
      <c r="E506">
        <f>MIN(VLOOKUP(C505+0.01,Gearing!$A$2:$G$7,2,TRUE)+1,5)</f>
        <v>4</v>
      </c>
      <c r="F506">
        <f>Misc!$B$4*Misc!$B$5/Misc!$B$2*VLOOKUP(E506,Gearing!$B$2:$G$7,6,FALSE)</f>
        <v>3877.5433905676741</v>
      </c>
      <c r="G506">
        <f t="shared" si="105"/>
        <v>6.898613628344914</v>
      </c>
      <c r="H506">
        <f t="shared" si="106"/>
        <v>254.34061318018612</v>
      </c>
      <c r="I506">
        <f t="shared" si="108"/>
        <v>0.29700000000000004</v>
      </c>
      <c r="J506">
        <f t="shared" si="109"/>
        <v>-289.84795103518627</v>
      </c>
      <c r="K506">
        <f t="shared" si="110"/>
        <v>-33569656.394290984</v>
      </c>
      <c r="L506">
        <f t="shared" si="119"/>
        <v>11102.242451095117</v>
      </c>
      <c r="M506">
        <f>2*$Y$1*VLOOKUP(E505,Gearing!$B$3:$D$7,3)+B504</f>
        <v>11105.198133109803</v>
      </c>
      <c r="N506">
        <f>2*B505-B504+Misc!$B$6*$Y$1^2</f>
        <v>11102.384236845184</v>
      </c>
      <c r="O506">
        <f t="shared" si="111"/>
        <v>0</v>
      </c>
      <c r="P506">
        <f t="shared" si="112"/>
        <v>0</v>
      </c>
      <c r="Q506">
        <f t="shared" si="113"/>
        <v>0</v>
      </c>
      <c r="R506">
        <f t="shared" si="114"/>
        <v>0</v>
      </c>
      <c r="S506">
        <f t="shared" si="115"/>
        <v>0</v>
      </c>
      <c r="T506">
        <f>C506/Misc!$B$2*60/2/PI()</f>
        <v>3619.197020535069</v>
      </c>
      <c r="U506">
        <f>C506/Misc!$B$2*60/2/PI()*VLOOKUP(E506,Gearing!$B$2:$G$7,6,FALSE)</f>
        <v>7795.1416353596496</v>
      </c>
      <c r="V506">
        <f ca="1">FORECAST(U506,OFFSET(Engine!$E$3:$E$26,MATCH(U506,Engine!$A$3:$A$26,1)-1,0,2),OFFSET(Engine!$A$3:$A$26,MATCH(U506,Engine!$A$3:$A$26,1)-1,0,2))</f>
        <v>567.60163015742762</v>
      </c>
    </row>
    <row r="507" spans="1:22" x14ac:dyDescent="0.25">
      <c r="A507">
        <f t="shared" si="107"/>
        <v>126</v>
      </c>
      <c r="B507">
        <f t="shared" si="118"/>
        <v>11130.668313243868</v>
      </c>
      <c r="C507">
        <f t="shared" si="116"/>
        <v>113.7064371998058</v>
      </c>
      <c r="D507">
        <f t="shared" si="117"/>
        <v>2.3908838396891952E-2</v>
      </c>
      <c r="E507">
        <f>MIN(VLOOKUP(C506+0.01,Gearing!$A$2:$G$7,2,TRUE)+1,5)</f>
        <v>4</v>
      </c>
      <c r="F507">
        <f>Misc!$B$4*Misc!$B$5/Misc!$B$2*VLOOKUP(E507,Gearing!$B$2:$G$7,6,FALSE)</f>
        <v>3877.5433905676741</v>
      </c>
      <c r="G507">
        <f t="shared" si="105"/>
        <v>6.9162766401986575</v>
      </c>
      <c r="H507">
        <f t="shared" si="106"/>
        <v>254.35405601245034</v>
      </c>
      <c r="I507">
        <f t="shared" si="108"/>
        <v>0.29700000000000004</v>
      </c>
      <c r="J507">
        <f t="shared" si="109"/>
        <v>-306.73201595050068</v>
      </c>
      <c r="K507">
        <f t="shared" si="110"/>
        <v>-33561196.690175571</v>
      </c>
      <c r="L507">
        <f t="shared" si="119"/>
        <v>11130.668313243868</v>
      </c>
      <c r="M507">
        <f>2*$Y$1*VLOOKUP(E506,Gearing!$B$3:$D$7,3)+B505</f>
        <v>11133.620958069154</v>
      </c>
      <c r="N507">
        <f>2*B506-B505+Misc!$B$6*$Y$1^2</f>
        <v>11130.810115304401</v>
      </c>
      <c r="O507">
        <f t="shared" si="111"/>
        <v>0</v>
      </c>
      <c r="P507">
        <f t="shared" si="112"/>
        <v>0</v>
      </c>
      <c r="Q507">
        <f t="shared" si="113"/>
        <v>0</v>
      </c>
      <c r="R507">
        <f t="shared" si="114"/>
        <v>0</v>
      </c>
      <c r="S507">
        <f t="shared" si="115"/>
        <v>0</v>
      </c>
      <c r="T507">
        <f>C507/Misc!$B$2*60/2/PI()</f>
        <v>3619.3883083434534</v>
      </c>
      <c r="U507">
        <f>C507/Misc!$B$2*60/2/PI()*VLOOKUP(E507,Gearing!$B$2:$G$7,6,FALSE)</f>
        <v>7795.5536371244098</v>
      </c>
      <c r="V507">
        <f ca="1">FORECAST(U507,OFFSET(Engine!$E$3:$E$26,MATCH(U507,Engine!$A$3:$A$26,1)-1,0,2),OFFSET(Engine!$A$3:$A$26,MATCH(U507,Engine!$A$3:$A$26,1)-1,0,2))</f>
        <v>567.59134088400674</v>
      </c>
    </row>
    <row r="508" spans="1:22" x14ac:dyDescent="0.25">
      <c r="A508">
        <f t="shared" si="107"/>
        <v>126.25</v>
      </c>
      <c r="B508">
        <f t="shared" si="118"/>
        <v>11159.09566969502</v>
      </c>
      <c r="C508">
        <f t="shared" si="116"/>
        <v>113.71238247839938</v>
      </c>
      <c r="D508">
        <f t="shared" si="117"/>
        <v>2.3653390351682901E-2</v>
      </c>
      <c r="E508">
        <f>MIN(VLOOKUP(C507+0.01,Gearing!$A$2:$G$7,2,TRUE)+1,5)</f>
        <v>4</v>
      </c>
      <c r="F508">
        <f>Misc!$B$4*Misc!$B$5/Misc!$B$2*VLOOKUP(E508,Gearing!$B$2:$G$7,6,FALSE)</f>
        <v>3877.5433905676741</v>
      </c>
      <c r="G508">
        <f t="shared" si="105"/>
        <v>6.9339405805688656</v>
      </c>
      <c r="H508">
        <f t="shared" si="106"/>
        <v>254.3673552219027</v>
      </c>
      <c r="I508">
        <f t="shared" si="108"/>
        <v>0.29700000000000004</v>
      </c>
      <c r="J508">
        <f t="shared" si="109"/>
        <v>-323.61697806685879</v>
      </c>
      <c r="K508">
        <f t="shared" si="110"/>
        <v>-33552256.375717774</v>
      </c>
      <c r="L508">
        <f t="shared" si="119"/>
        <v>11159.09566969502</v>
      </c>
      <c r="M508">
        <f>2*$Y$1*VLOOKUP(E507,Gearing!$B$3:$D$7,3)+B506</f>
        <v>11162.045309778438</v>
      </c>
      <c r="N508">
        <f>2*B507-B506+Misc!$B$6*$Y$1^2</f>
        <v>11159.23748789262</v>
      </c>
      <c r="O508">
        <f t="shared" si="111"/>
        <v>0</v>
      </c>
      <c r="P508">
        <f t="shared" si="112"/>
        <v>0</v>
      </c>
      <c r="Q508">
        <f t="shared" si="113"/>
        <v>0</v>
      </c>
      <c r="R508">
        <f t="shared" si="114"/>
        <v>0</v>
      </c>
      <c r="S508">
        <f t="shared" si="115"/>
        <v>0</v>
      </c>
      <c r="T508">
        <f>C508/Misc!$B$2*60/2/PI()</f>
        <v>3619.5775524386986</v>
      </c>
      <c r="U508">
        <f>C508/Misc!$B$2*60/2/PI()*VLOOKUP(E508,Gearing!$B$2:$G$7,6,FALSE)</f>
        <v>7795.9612370748191</v>
      </c>
      <c r="V508">
        <f ca="1">FORECAST(U508,OFFSET(Engine!$E$3:$E$26,MATCH(U508,Engine!$A$3:$A$26,1)-1,0,2),OFFSET(Engine!$A$3:$A$26,MATCH(U508,Engine!$A$3:$A$26,1)-1,0,2))</f>
        <v>567.58116154087088</v>
      </c>
    </row>
    <row r="509" spans="1:22" x14ac:dyDescent="0.25">
      <c r="A509">
        <f t="shared" si="107"/>
        <v>126.5</v>
      </c>
      <c r="B509">
        <f t="shared" si="118"/>
        <v>11187.524504483068</v>
      </c>
      <c r="C509">
        <f t="shared" si="116"/>
        <v>113.71826423451421</v>
      </c>
      <c r="D509">
        <f t="shared" si="117"/>
        <v>2.3400658566970378E-2</v>
      </c>
      <c r="E509">
        <f>MIN(VLOOKUP(C508+0.01,Gearing!$A$2:$G$7,2,TRUE)+1,5)</f>
        <v>4</v>
      </c>
      <c r="F509">
        <f>Misc!$B$4*Misc!$B$5/Misc!$B$2*VLOOKUP(E509,Gearing!$B$2:$G$7,6,FALSE)</f>
        <v>3877.5433905676741</v>
      </c>
      <c r="G509">
        <f t="shared" si="105"/>
        <v>6.9516054395350331</v>
      </c>
      <c r="H509">
        <f t="shared" si="106"/>
        <v>254.38051233561697</v>
      </c>
      <c r="I509">
        <f t="shared" si="108"/>
        <v>0.29700000000000004</v>
      </c>
      <c r="J509">
        <f t="shared" si="109"/>
        <v>-340.5028277988431</v>
      </c>
      <c r="K509">
        <f t="shared" si="110"/>
        <v>-33542835.382058792</v>
      </c>
      <c r="L509">
        <f t="shared" si="119"/>
        <v>11187.524504483068</v>
      </c>
      <c r="M509">
        <f>2*$Y$1*VLOOKUP(E508,Gearing!$B$3:$D$7,3)+B507</f>
        <v>11190.471171927189</v>
      </c>
      <c r="N509">
        <f>2*B508-B507+Misc!$B$6*$Y$1^2</f>
        <v>11187.666338646171</v>
      </c>
      <c r="O509">
        <f t="shared" si="111"/>
        <v>0</v>
      </c>
      <c r="P509">
        <f t="shared" si="112"/>
        <v>0</v>
      </c>
      <c r="Q509">
        <f t="shared" si="113"/>
        <v>0</v>
      </c>
      <c r="R509">
        <f t="shared" si="114"/>
        <v>0</v>
      </c>
      <c r="S509">
        <f t="shared" si="115"/>
        <v>0</v>
      </c>
      <c r="T509">
        <f>C509/Misc!$B$2*60/2/PI()</f>
        <v>3619.7647745506451</v>
      </c>
      <c r="U509">
        <f>C509/Misc!$B$2*60/2/PI()*VLOOKUP(E509,Gearing!$B$2:$G$7,6,FALSE)</f>
        <v>7796.3644820132995</v>
      </c>
      <c r="V509">
        <f ca="1">FORECAST(U509,OFFSET(Engine!$E$3:$E$26,MATCH(U509,Engine!$A$3:$A$26,1)-1,0,2),OFFSET(Engine!$A$3:$A$26,MATCH(U509,Engine!$A$3:$A$26,1)-1,0,2))</f>
        <v>567.57109095918292</v>
      </c>
    </row>
    <row r="510" spans="1:22" x14ac:dyDescent="0.25">
      <c r="A510">
        <f t="shared" si="107"/>
        <v>126.75</v>
      </c>
      <c r="B510">
        <f t="shared" si="118"/>
        <v>11215.954801812277</v>
      </c>
      <c r="C510">
        <f t="shared" si="116"/>
        <v>113.72408314362838</v>
      </c>
      <c r="D510">
        <f t="shared" si="117"/>
        <v>2.3150614346377552E-2</v>
      </c>
      <c r="E510">
        <f>MIN(VLOOKUP(C509+0.01,Gearing!$A$2:$G$7,2,TRUE)+1,5)</f>
        <v>4</v>
      </c>
      <c r="F510">
        <f>Misc!$B$4*Misc!$B$5/Misc!$B$2*VLOOKUP(E510,Gearing!$B$2:$G$7,6,FALSE)</f>
        <v>3877.5433905676741</v>
      </c>
      <c r="G510">
        <f t="shared" si="105"/>
        <v>6.9692712072821452</v>
      </c>
      <c r="H510">
        <f t="shared" si="106"/>
        <v>254.39352886459463</v>
      </c>
      <c r="I510">
        <f t="shared" si="108"/>
        <v>0.29700000000000004</v>
      </c>
      <c r="J510">
        <f t="shared" si="109"/>
        <v>-357.38955566294317</v>
      </c>
      <c r="K510">
        <f t="shared" si="110"/>
        <v>-33532933.641341798</v>
      </c>
      <c r="L510">
        <f t="shared" si="119"/>
        <v>11215.954801812277</v>
      </c>
      <c r="M510">
        <f>2*$Y$1*VLOOKUP(E509,Gearing!$B$3:$D$7,3)+B508</f>
        <v>11218.89852837834</v>
      </c>
      <c r="N510">
        <f>2*B509-B508+Misc!$B$6*$Y$1^2</f>
        <v>11216.096651771117</v>
      </c>
      <c r="O510">
        <f t="shared" si="111"/>
        <v>0</v>
      </c>
      <c r="P510">
        <f t="shared" si="112"/>
        <v>0</v>
      </c>
      <c r="Q510">
        <f t="shared" si="113"/>
        <v>0</v>
      </c>
      <c r="R510">
        <f t="shared" si="114"/>
        <v>0</v>
      </c>
      <c r="S510">
        <f t="shared" si="115"/>
        <v>0</v>
      </c>
      <c r="T510">
        <f>C510/Misc!$B$2*60/2/PI()</f>
        <v>3619.9499961804299</v>
      </c>
      <c r="U510">
        <f>C510/Misc!$B$2*60/2/PI()*VLOOKUP(E510,Gearing!$B$2:$G$7,6,FALSE)</f>
        <v>7796.7634182496831</v>
      </c>
      <c r="V510">
        <f ca="1">FORECAST(U510,OFFSET(Engine!$E$3:$E$26,MATCH(U510,Engine!$A$3:$A$26,1)-1,0,2),OFFSET(Engine!$A$3:$A$26,MATCH(U510,Engine!$A$3:$A$26,1)-1,0,2))</f>
        <v>567.56112798240781</v>
      </c>
    </row>
    <row r="511" spans="1:22" x14ac:dyDescent="0.25">
      <c r="A511">
        <f t="shared" si="107"/>
        <v>127</v>
      </c>
      <c r="B511">
        <f t="shared" si="118"/>
        <v>11244.386546054882</v>
      </c>
      <c r="C511">
        <f t="shared" si="116"/>
        <v>113.7298398740968</v>
      </c>
      <c r="D511">
        <f t="shared" si="117"/>
        <v>2.2903229400981218E-2</v>
      </c>
      <c r="E511">
        <f>MIN(VLOOKUP(C510+0.01,Gearing!$A$2:$G$7,2,TRUE)+1,5)</f>
        <v>4</v>
      </c>
      <c r="F511">
        <f>Misc!$B$4*Misc!$B$5/Misc!$B$2*VLOOKUP(E511,Gearing!$B$2:$G$7,6,FALSE)</f>
        <v>3877.5433905676741</v>
      </c>
      <c r="G511">
        <f t="shared" si="105"/>
        <v>6.98693787409956</v>
      </c>
      <c r="H511">
        <f t="shared" si="106"/>
        <v>254.406406303903</v>
      </c>
      <c r="I511">
        <f t="shared" si="108"/>
        <v>0.29700000000000004</v>
      </c>
      <c r="J511">
        <f t="shared" si="109"/>
        <v>-374.27715227649333</v>
      </c>
      <c r="K511">
        <f t="shared" si="110"/>
        <v>-33522551.086698361</v>
      </c>
      <c r="L511">
        <f t="shared" si="119"/>
        <v>11244.386546054882</v>
      </c>
      <c r="M511">
        <f>2*$Y$1*VLOOKUP(E510,Gearing!$B$3:$D$7,3)+B509</f>
        <v>11247.327363166389</v>
      </c>
      <c r="N511">
        <f>2*B510-B509+Misc!$B$6*$Y$1^2</f>
        <v>11244.528411641486</v>
      </c>
      <c r="O511">
        <f t="shared" si="111"/>
        <v>0</v>
      </c>
      <c r="P511">
        <f t="shared" si="112"/>
        <v>0</v>
      </c>
      <c r="Q511">
        <f t="shared" si="113"/>
        <v>0</v>
      </c>
      <c r="R511">
        <f t="shared" si="114"/>
        <v>0</v>
      </c>
      <c r="S511">
        <f t="shared" si="115"/>
        <v>0</v>
      </c>
      <c r="T511">
        <f>C511/Misc!$B$2*60/2/PI()</f>
        <v>3620.1332386024492</v>
      </c>
      <c r="U511">
        <f>C511/Misc!$B$2*60/2/PI()*VLOOKUP(E511,Gearing!$B$2:$G$7,6,FALSE)</f>
        <v>7797.1580916054418</v>
      </c>
      <c r="V511">
        <f ca="1">FORECAST(U511,OFFSET(Engine!$E$3:$E$26,MATCH(U511,Engine!$A$3:$A$26,1)-1,0,2),OFFSET(Engine!$A$3:$A$26,MATCH(U511,Engine!$A$3:$A$26,1)-1,0,2))</f>
        <v>567.55127146620646</v>
      </c>
    </row>
    <row r="512" spans="1:22" x14ac:dyDescent="0.25">
      <c r="A512">
        <f t="shared" si="107"/>
        <v>127.25</v>
      </c>
      <c r="B512">
        <f t="shared" si="118"/>
        <v>11272.819721749325</v>
      </c>
      <c r="C512">
        <f t="shared" si="116"/>
        <v>113.73553508724945</v>
      </c>
      <c r="D512">
        <f t="shared" si="117"/>
        <v>2.2658475820207968E-2</v>
      </c>
      <c r="E512">
        <f>MIN(VLOOKUP(C511+0.01,Gearing!$A$2:$G$7,2,TRUE)+1,5)</f>
        <v>4</v>
      </c>
      <c r="F512">
        <f>Misc!$B$4*Misc!$B$5/Misc!$B$2*VLOOKUP(E512,Gearing!$B$2:$G$7,6,FALSE)</f>
        <v>3877.5433905676741</v>
      </c>
      <c r="G512">
        <f t="shared" si="105"/>
        <v>7.0046054303799092</v>
      </c>
      <c r="H512">
        <f t="shared" si="106"/>
        <v>254.41914613289515</v>
      </c>
      <c r="I512">
        <f t="shared" si="108"/>
        <v>0.29700000000000004</v>
      </c>
      <c r="J512">
        <f t="shared" si="109"/>
        <v>-391.1656083566013</v>
      </c>
      <c r="K512">
        <f t="shared" si="110"/>
        <v>-33511687.652235344</v>
      </c>
      <c r="L512">
        <f t="shared" si="119"/>
        <v>11272.819721749325</v>
      </c>
      <c r="M512">
        <f>2*$Y$1*VLOOKUP(E511,Gearing!$B$3:$D$7,3)+B510</f>
        <v>11275.757660495598</v>
      </c>
      <c r="N512">
        <f>2*B511-B510+Misc!$B$6*$Y$1^2</f>
        <v>11272.961602797488</v>
      </c>
      <c r="O512">
        <f t="shared" si="111"/>
        <v>0</v>
      </c>
      <c r="P512">
        <f t="shared" si="112"/>
        <v>0</v>
      </c>
      <c r="Q512">
        <f t="shared" si="113"/>
        <v>0</v>
      </c>
      <c r="R512">
        <f t="shared" si="114"/>
        <v>0</v>
      </c>
      <c r="S512">
        <f t="shared" si="115"/>
        <v>0</v>
      </c>
      <c r="T512">
        <f>C512/Misc!$B$2*60/2/PI()</f>
        <v>3620.3145228674903</v>
      </c>
      <c r="U512">
        <f>C512/Misc!$B$2*60/2/PI()*VLOOKUP(E512,Gearing!$B$2:$G$7,6,FALSE)</f>
        <v>7797.5485474204306</v>
      </c>
      <c r="V512">
        <f ca="1">FORECAST(U512,OFFSET(Engine!$E$3:$E$26,MATCH(U512,Engine!$A$3:$A$26,1)-1,0,2),OFFSET(Engine!$A$3:$A$26,MATCH(U512,Engine!$A$3:$A$26,1)-1,0,2))</f>
        <v>567.54152027826797</v>
      </c>
    </row>
    <row r="513" spans="1:22" x14ac:dyDescent="0.25">
      <c r="A513">
        <f t="shared" si="107"/>
        <v>127.5</v>
      </c>
      <c r="B513">
        <f t="shared" si="118"/>
        <v>11301.254313598507</v>
      </c>
      <c r="C513">
        <f t="shared" si="116"/>
        <v>113.74116943743502</v>
      </c>
      <c r="D513">
        <f t="shared" si="117"/>
        <v>2.2416325664380565E-2</v>
      </c>
      <c r="E513">
        <f>MIN(VLOOKUP(C512+0.01,Gearing!$A$2:$G$7,2,TRUE)+1,5)</f>
        <v>4</v>
      </c>
      <c r="F513">
        <f>Misc!$B$4*Misc!$B$5/Misc!$B$2*VLOOKUP(E513,Gearing!$B$2:$G$7,6,FALSE)</f>
        <v>3877.5433905676741</v>
      </c>
      <c r="G513">
        <f t="shared" si="105"/>
        <v>7.0222738666180176</v>
      </c>
      <c r="H513">
        <f t="shared" si="106"/>
        <v>254.4317498153074</v>
      </c>
      <c r="I513">
        <f t="shared" si="108"/>
        <v>0.29700000000000004</v>
      </c>
      <c r="J513">
        <f t="shared" si="109"/>
        <v>-408.05491471910045</v>
      </c>
      <c r="K513">
        <f t="shared" si="110"/>
        <v>-33500343.27302172</v>
      </c>
      <c r="L513">
        <f t="shared" si="119"/>
        <v>11301.254313598507</v>
      </c>
      <c r="M513">
        <f>2*$Y$1*VLOOKUP(E512,Gearing!$B$3:$D$7,3)+B511</f>
        <v>11304.189404738203</v>
      </c>
      <c r="N513">
        <f>2*B512-B511+Misc!$B$6*$Y$1^2</f>
        <v>11301.396209943769</v>
      </c>
      <c r="O513">
        <f t="shared" si="111"/>
        <v>0</v>
      </c>
      <c r="P513">
        <f t="shared" si="112"/>
        <v>0</v>
      </c>
      <c r="Q513">
        <f t="shared" si="113"/>
        <v>0</v>
      </c>
      <c r="R513">
        <f t="shared" si="114"/>
        <v>0</v>
      </c>
      <c r="S513">
        <f t="shared" si="115"/>
        <v>0</v>
      </c>
      <c r="T513">
        <f>C513/Misc!$B$2*60/2/PI()</f>
        <v>3620.4938698041192</v>
      </c>
      <c r="U513">
        <f>C513/Misc!$B$2*60/2/PI()*VLOOKUP(E513,Gearing!$B$2:$G$7,6,FALSE)</f>
        <v>7797.9348305558769</v>
      </c>
      <c r="V513">
        <f ca="1">FORECAST(U513,OFFSET(Engine!$E$3:$E$26,MATCH(U513,Engine!$A$3:$A$26,1)-1,0,2),OFFSET(Engine!$A$3:$A$26,MATCH(U513,Engine!$A$3:$A$26,1)-1,0,2))</f>
        <v>567.53187329823436</v>
      </c>
    </row>
    <row r="514" spans="1:22" x14ac:dyDescent="0.25">
      <c r="A514">
        <f t="shared" si="107"/>
        <v>127.75</v>
      </c>
      <c r="B514">
        <f t="shared" si="118"/>
        <v>11329.690306468043</v>
      </c>
      <c r="C514">
        <f t="shared" si="116"/>
        <v>113.74674357210097</v>
      </c>
      <c r="D514">
        <f t="shared" si="117"/>
        <v>2.217675166320987E-2</v>
      </c>
      <c r="E514">
        <f>MIN(VLOOKUP(C513+0.01,Gearing!$A$2:$G$7,2,TRUE)+1,5)</f>
        <v>4</v>
      </c>
      <c r="F514">
        <f>Misc!$B$4*Misc!$B$5/Misc!$B$2*VLOOKUP(E514,Gearing!$B$2:$G$7,6,FALSE)</f>
        <v>3877.5433905676741</v>
      </c>
      <c r="G514">
        <f t="shared" si="105"/>
        <v>7.0399431734098128</v>
      </c>
      <c r="H514">
        <f t="shared" si="106"/>
        <v>254.44421879943846</v>
      </c>
      <c r="I514">
        <f t="shared" si="108"/>
        <v>0.29700000000000004</v>
      </c>
      <c r="J514">
        <f t="shared" si="109"/>
        <v>-424.9450622775139</v>
      </c>
      <c r="K514">
        <f t="shared" si="110"/>
        <v>-33488517.885075562</v>
      </c>
      <c r="L514">
        <f t="shared" si="119"/>
        <v>11329.690306468043</v>
      </c>
      <c r="M514">
        <f>2*$Y$1*VLOOKUP(E513,Gearing!$B$3:$D$7,3)+B512</f>
        <v>11332.622580432646</v>
      </c>
      <c r="N514">
        <f>2*B513-B512+Misc!$B$6*$Y$1^2</f>
        <v>11329.832217947689</v>
      </c>
      <c r="O514">
        <f t="shared" si="111"/>
        <v>0</v>
      </c>
      <c r="P514">
        <f t="shared" si="112"/>
        <v>0</v>
      </c>
      <c r="Q514">
        <f t="shared" si="113"/>
        <v>0</v>
      </c>
      <c r="R514">
        <f t="shared" si="114"/>
        <v>0</v>
      </c>
      <c r="S514">
        <f t="shared" si="115"/>
        <v>0</v>
      </c>
      <c r="T514">
        <f>C514/Misc!$B$2*60/2/PI()</f>
        <v>3620.6713000212285</v>
      </c>
      <c r="U514">
        <f>C514/Misc!$B$2*60/2/PI()*VLOOKUP(E514,Gearing!$B$2:$G$7,6,FALSE)</f>
        <v>7798.3169853998697</v>
      </c>
      <c r="V514">
        <f ca="1">FORECAST(U514,OFFSET(Engine!$E$3:$E$26,MATCH(U514,Engine!$A$3:$A$26,1)-1,0,2),OFFSET(Engine!$A$3:$A$26,MATCH(U514,Engine!$A$3:$A$26,1)-1,0,2))</f>
        <v>567.5223294175637</v>
      </c>
    </row>
    <row r="515" spans="1:22" x14ac:dyDescent="0.25">
      <c r="A515">
        <f t="shared" si="107"/>
        <v>128</v>
      </c>
      <c r="B515">
        <f t="shared" si="118"/>
        <v>11358.127685384557</v>
      </c>
      <c r="C515">
        <f t="shared" si="116"/>
        <v>113.75225813188445</v>
      </c>
      <c r="D515">
        <f t="shared" si="117"/>
        <v>2.1939726604614407E-2</v>
      </c>
      <c r="E515">
        <f>MIN(VLOOKUP(C514+0.01,Gearing!$A$2:$G$7,2,TRUE)+1,5)</f>
        <v>4</v>
      </c>
      <c r="F515">
        <f>Misc!$B$4*Misc!$B$5/Misc!$B$2*VLOOKUP(E515,Gearing!$B$2:$G$7,6,FALSE)</f>
        <v>3877.5433905676741</v>
      </c>
      <c r="G515">
        <f t="shared" ref="G515:G578" si="120">CONVERT(B515,$B$1,$G$1)</f>
        <v>7.0576133414512734</v>
      </c>
      <c r="H515">
        <f t="shared" ref="H515:H578" si="121">CONVERT(C515,$C$1,$H$1)</f>
        <v>254.45655451835282</v>
      </c>
      <c r="I515">
        <f t="shared" si="108"/>
        <v>0.29700000000000004</v>
      </c>
      <c r="J515">
        <f t="shared" si="109"/>
        <v>-441.83604204201856</v>
      </c>
      <c r="K515">
        <f t="shared" si="110"/>
        <v>-33476211.425351426</v>
      </c>
      <c r="L515">
        <f t="shared" si="119"/>
        <v>11358.127685384557</v>
      </c>
      <c r="M515">
        <f>2*$Y$1*VLOOKUP(E514,Gearing!$B$3:$D$7,3)+B513</f>
        <v>11361.057172281828</v>
      </c>
      <c r="N515">
        <f>2*B514-B513+Misc!$B$6*$Y$1^2</f>
        <v>11358.269611837579</v>
      </c>
      <c r="O515">
        <f t="shared" si="111"/>
        <v>0</v>
      </c>
      <c r="P515">
        <f t="shared" si="112"/>
        <v>0</v>
      </c>
      <c r="Q515">
        <f t="shared" si="113"/>
        <v>0</v>
      </c>
      <c r="R515">
        <f t="shared" si="114"/>
        <v>0</v>
      </c>
      <c r="S515">
        <f t="shared" si="115"/>
        <v>0</v>
      </c>
      <c r="T515">
        <f>C515/Misc!$B$2*60/2/PI()</f>
        <v>3620.8468339109318</v>
      </c>
      <c r="U515">
        <f>C515/Misc!$B$2*60/2/PI()*VLOOKUP(E515,Gearing!$B$2:$G$7,6,FALSE)</f>
        <v>7798.6950558735898</v>
      </c>
      <c r="V515">
        <f ca="1">FORECAST(U515,OFFSET(Engine!$E$3:$E$26,MATCH(U515,Engine!$A$3:$A$26,1)-1,0,2),OFFSET(Engine!$A$3:$A$26,MATCH(U515,Engine!$A$3:$A$26,1)-1,0,2))</f>
        <v>567.5128875393749</v>
      </c>
    </row>
    <row r="516" spans="1:22" x14ac:dyDescent="0.25">
      <c r="A516">
        <f t="shared" ref="A516:A579" si="122">A515+$Y$1</f>
        <v>128.25</v>
      </c>
      <c r="B516">
        <f t="shared" si="118"/>
        <v>11386.566435533985</v>
      </c>
      <c r="C516">
        <f t="shared" si="116"/>
        <v>113.75771375066324</v>
      </c>
      <c r="D516">
        <f t="shared" si="117"/>
        <v>2.1705223625758663E-2</v>
      </c>
      <c r="E516">
        <f>MIN(VLOOKUP(C515+0.01,Gearing!$A$2:$G$7,2,TRUE)+1,5)</f>
        <v>4</v>
      </c>
      <c r="F516">
        <f>Misc!$B$4*Misc!$B$5/Misc!$B$2*VLOOKUP(E516,Gearing!$B$2:$G$7,6,FALSE)</f>
        <v>3877.5433905676741</v>
      </c>
      <c r="G516">
        <f t="shared" si="120"/>
        <v>7.0752843615373617</v>
      </c>
      <c r="H516">
        <f t="shared" si="121"/>
        <v>254.46875838999472</v>
      </c>
      <c r="I516">
        <f t="shared" ref="I516:I579" si="123">$Y$3</f>
        <v>0.29700000000000004</v>
      </c>
      <c r="J516">
        <f t="shared" ref="J516:J579" si="124">(4*$Y$2-2*$Y$3*B515)</f>
        <v>-458.72784511842838</v>
      </c>
      <c r="K516">
        <f t="shared" ref="K516:K579" si="125">4*$Y$2*(B515-2*B516)+$Y$3*B515*B515-4*F516*$Y$1*$Y$1</f>
        <v>-33463423.831727676</v>
      </c>
      <c r="L516">
        <f t="shared" si="119"/>
        <v>11386.566435533985</v>
      </c>
      <c r="M516">
        <f>2*$Y$1*VLOOKUP(E515,Gearing!$B$3:$D$7,3)+B514</f>
        <v>11389.493165151363</v>
      </c>
      <c r="N516">
        <f>2*B515-B514+Misc!$B$6*$Y$1^2</f>
        <v>11386.708376801073</v>
      </c>
      <c r="O516">
        <f t="shared" ref="O516:O579" si="126">IF(AND(E516=1,G516&lt;=5),1,0)</f>
        <v>0</v>
      </c>
      <c r="P516">
        <f t="shared" ref="P516:P579" si="127">IF(AND(E516=2,G516&lt;=5),1,0)</f>
        <v>0</v>
      </c>
      <c r="Q516">
        <f t="shared" ref="Q516:Q579" si="128">IF(AND(E516=3,G516&lt;=5),1,0)</f>
        <v>0</v>
      </c>
      <c r="R516">
        <f t="shared" ref="R516:R579" si="129">IF(AND(E516=4,G516&lt;=5),1,0)</f>
        <v>0</v>
      </c>
      <c r="S516">
        <f t="shared" ref="S516:S579" si="130">IF(AND(E516=5,G516&lt;=5),1,0)</f>
        <v>0</v>
      </c>
      <c r="T516">
        <f>C516/Misc!$B$2*60/2/PI()</f>
        <v>3621.0204916501857</v>
      </c>
      <c r="U516">
        <f>C516/Misc!$B$2*60/2/PI()*VLOOKUP(E516,Gearing!$B$2:$G$7,6,FALSE)</f>
        <v>7799.0690854348104</v>
      </c>
      <c r="V516">
        <f ca="1">FORECAST(U516,OFFSET(Engine!$E$3:$E$26,MATCH(U516,Engine!$A$3:$A$26,1)-1,0,2),OFFSET(Engine!$A$3:$A$26,MATCH(U516,Engine!$A$3:$A$26,1)-1,0,2))</f>
        <v>567.50354657835953</v>
      </c>
    </row>
    <row r="517" spans="1:22" x14ac:dyDescent="0.25">
      <c r="A517">
        <f t="shared" si="122"/>
        <v>128.5</v>
      </c>
      <c r="B517">
        <f t="shared" si="118"/>
        <v>11415.006542259889</v>
      </c>
      <c r="C517">
        <f t="shared" ref="C517:C580" si="131">(B518-B516)/2/$Y$1</f>
        <v>113.76311105563218</v>
      </c>
      <c r="D517">
        <f t="shared" ref="D517:D580" si="132">(B518-2*B517+B516)/$Y$1^2</f>
        <v>2.1473216125741601E-2</v>
      </c>
      <c r="E517">
        <f>MIN(VLOOKUP(C516+0.01,Gearing!$A$2:$G$7,2,TRUE)+1,5)</f>
        <v>4</v>
      </c>
      <c r="F517">
        <f>Misc!$B$4*Misc!$B$5/Misc!$B$2*VLOOKUP(E517,Gearing!$B$2:$G$7,6,FALSE)</f>
        <v>3877.5433905676741</v>
      </c>
      <c r="G517">
        <f t="shared" si="120"/>
        <v>7.0929562245609947</v>
      </c>
      <c r="H517">
        <f t="shared" si="121"/>
        <v>254.48083181735905</v>
      </c>
      <c r="I517">
        <f t="shared" si="123"/>
        <v>0.29700000000000004</v>
      </c>
      <c r="J517">
        <f t="shared" si="124"/>
        <v>-475.62046270718838</v>
      </c>
      <c r="K517">
        <f t="shared" si="125"/>
        <v>-33450155.042994045</v>
      </c>
      <c r="L517">
        <f t="shared" si="119"/>
        <v>11415.006542259889</v>
      </c>
      <c r="M517">
        <f>2*$Y$1*VLOOKUP(E516,Gearing!$B$3:$D$7,3)+B515</f>
        <v>11417.930544067878</v>
      </c>
      <c r="N517">
        <f>2*B516-B515+Misc!$B$6*$Y$1^2</f>
        <v>11415.148498183413</v>
      </c>
      <c r="O517">
        <f t="shared" si="126"/>
        <v>0</v>
      </c>
      <c r="P517">
        <f t="shared" si="127"/>
        <v>0</v>
      </c>
      <c r="Q517">
        <f t="shared" si="128"/>
        <v>0</v>
      </c>
      <c r="R517">
        <f t="shared" si="129"/>
        <v>0</v>
      </c>
      <c r="S517">
        <f t="shared" si="130"/>
        <v>0</v>
      </c>
      <c r="T517">
        <f>C517/Misc!$B$2*60/2/PI()</f>
        <v>3621.1922932032226</v>
      </c>
      <c r="U517">
        <f>C517/Misc!$B$2*60/2/PI()*VLOOKUP(E517,Gearing!$B$2:$G$7,6,FALSE)</f>
        <v>7799.4391170831286</v>
      </c>
      <c r="V517">
        <f ca="1">FORECAST(U517,OFFSET(Engine!$E$3:$E$26,MATCH(U517,Engine!$A$3:$A$26,1)-1,0,2),OFFSET(Engine!$A$3:$A$26,MATCH(U517,Engine!$A$3:$A$26,1)-1,0,2))</f>
        <v>567.49430546065184</v>
      </c>
    </row>
    <row r="518" spans="1:22" x14ac:dyDescent="0.25">
      <c r="A518">
        <f t="shared" si="122"/>
        <v>128.75</v>
      </c>
      <c r="B518">
        <f t="shared" ref="B518:B581" si="133">MIN(L518:N518)</f>
        <v>11443.447991061801</v>
      </c>
      <c r="C518">
        <f t="shared" si="131"/>
        <v>113.76845066737224</v>
      </c>
      <c r="D518">
        <f t="shared" si="132"/>
        <v>2.1243677794700488E-2</v>
      </c>
      <c r="E518">
        <f>MIN(VLOOKUP(C517+0.01,Gearing!$A$2:$G$7,2,TRUE)+1,5)</f>
        <v>4</v>
      </c>
      <c r="F518">
        <f>Misc!$B$4*Misc!$B$5/Misc!$B$2*VLOOKUP(E518,Gearing!$B$2:$G$7,6,FALSE)</f>
        <v>3877.5433905676741</v>
      </c>
      <c r="G518">
        <f t="shared" si="120"/>
        <v>7.1106289215119958</v>
      </c>
      <c r="H518">
        <f t="shared" si="121"/>
        <v>254.49277618864585</v>
      </c>
      <c r="I518">
        <f t="shared" si="123"/>
        <v>0.29700000000000004</v>
      </c>
      <c r="J518">
        <f t="shared" si="124"/>
        <v>-492.51388610237518</v>
      </c>
      <c r="K518">
        <f t="shared" si="125"/>
        <v>-33436404.998839349</v>
      </c>
      <c r="L518">
        <f t="shared" ref="L518:L581" si="134">(-J517+SQRT(J517^2-4*I517*K517))/2/I517</f>
        <v>11443.447991061801</v>
      </c>
      <c r="M518">
        <f>2*$Y$1*VLOOKUP(E517,Gearing!$B$3:$D$7,3)+B516</f>
        <v>11446.369294217306</v>
      </c>
      <c r="N518">
        <f>2*B517-B516+Misc!$B$6*$Y$1^2</f>
        <v>11443.589961485794</v>
      </c>
      <c r="O518">
        <f t="shared" si="126"/>
        <v>0</v>
      </c>
      <c r="P518">
        <f t="shared" si="127"/>
        <v>0</v>
      </c>
      <c r="Q518">
        <f t="shared" si="128"/>
        <v>0</v>
      </c>
      <c r="R518">
        <f t="shared" si="129"/>
        <v>0</v>
      </c>
      <c r="S518">
        <f t="shared" si="130"/>
        <v>0</v>
      </c>
      <c r="T518">
        <f>C518/Misc!$B$2*60/2/PI()</f>
        <v>3621.3622583237461</v>
      </c>
      <c r="U518">
        <f>C518/Misc!$B$2*60/2/PI()*VLOOKUP(E518,Gearing!$B$2:$G$7,6,FALSE)</f>
        <v>7799.8051933647002</v>
      </c>
      <c r="V518">
        <f ca="1">FORECAST(U518,OFFSET(Engine!$E$3:$E$26,MATCH(U518,Engine!$A$3:$A$26,1)-1,0,2),OFFSET(Engine!$A$3:$A$26,MATCH(U518,Engine!$A$3:$A$26,1)-1,0,2))</f>
        <v>567.48516312371021</v>
      </c>
    </row>
    <row r="519" spans="1:22" x14ac:dyDescent="0.25">
      <c r="A519">
        <f t="shared" si="122"/>
        <v>129</v>
      </c>
      <c r="B519">
        <f t="shared" si="133"/>
        <v>11471.890767593575</v>
      </c>
      <c r="C519">
        <f t="shared" si="131"/>
        <v>113.77373319991966</v>
      </c>
      <c r="D519">
        <f t="shared" si="132"/>
        <v>2.1016582584707066E-2</v>
      </c>
      <c r="E519">
        <f>MIN(VLOOKUP(C518+0.01,Gearing!$A$2:$G$7,2,TRUE)+1,5)</f>
        <v>4</v>
      </c>
      <c r="F519">
        <f>Misc!$B$4*Misc!$B$5/Misc!$B$2*VLOOKUP(E519,Gearing!$B$2:$G$7,6,FALSE)</f>
        <v>3877.5433905676741</v>
      </c>
      <c r="G519">
        <f t="shared" si="120"/>
        <v>7.128302443476084</v>
      </c>
      <c r="H519">
        <f t="shared" si="121"/>
        <v>254.50459287741515</v>
      </c>
      <c r="I519">
        <f t="shared" si="123"/>
        <v>0.29700000000000004</v>
      </c>
      <c r="J519">
        <f t="shared" si="124"/>
        <v>-509.40810669071107</v>
      </c>
      <c r="K519">
        <f t="shared" si="125"/>
        <v>-33422173.639839329</v>
      </c>
      <c r="L519">
        <f t="shared" si="134"/>
        <v>11471.890767593575</v>
      </c>
      <c r="M519">
        <f>2*$Y$1*VLOOKUP(E518,Gearing!$B$3:$D$7,3)+B517</f>
        <v>11474.80940094321</v>
      </c>
      <c r="N519">
        <f>2*B518-B517+Misc!$B$6*$Y$1^2</f>
        <v>11472.032752363713</v>
      </c>
      <c r="O519">
        <f t="shared" si="126"/>
        <v>0</v>
      </c>
      <c r="P519">
        <f t="shared" si="127"/>
        <v>0</v>
      </c>
      <c r="Q519">
        <f t="shared" si="128"/>
        <v>0</v>
      </c>
      <c r="R519">
        <f t="shared" si="129"/>
        <v>0</v>
      </c>
      <c r="S519">
        <f t="shared" si="130"/>
        <v>0</v>
      </c>
      <c r="T519">
        <f>C519/Misc!$B$2*60/2/PI()</f>
        <v>3621.5304065571399</v>
      </c>
      <c r="U519">
        <f>C519/Misc!$B$2*60/2/PI()*VLOOKUP(E519,Gearing!$B$2:$G$7,6,FALSE)</f>
        <v>7800.1673563769937</v>
      </c>
      <c r="V519">
        <f ca="1">FORECAST(U519,OFFSET(Engine!$E$3:$E$26,MATCH(U519,Engine!$A$3:$A$26,1)-1,0,2),OFFSET(Engine!$A$3:$A$26,MATCH(U519,Engine!$A$3:$A$26,1)-1,0,2))</f>
        <v>567.47611851619854</v>
      </c>
    </row>
    <row r="520" spans="1:22" x14ac:dyDescent="0.25">
      <c r="A520">
        <f t="shared" si="122"/>
        <v>129.25</v>
      </c>
      <c r="B520">
        <f t="shared" si="133"/>
        <v>11500.334857661761</v>
      </c>
      <c r="C520">
        <f t="shared" si="131"/>
        <v>113.77895926082783</v>
      </c>
      <c r="D520">
        <f t="shared" si="132"/>
        <v>2.079190468066372E-2</v>
      </c>
      <c r="E520">
        <f>MIN(VLOOKUP(C519+0.01,Gearing!$A$2:$G$7,2,TRUE)+1,5)</f>
        <v>4</v>
      </c>
      <c r="F520">
        <f>Misc!$B$4*Misc!$B$5/Misc!$B$2*VLOOKUP(E520,Gearing!$B$2:$G$7,6,FALSE)</f>
        <v>3877.5433905676741</v>
      </c>
      <c r="G520">
        <f t="shared" si="120"/>
        <v>7.1459767816338591</v>
      </c>
      <c r="H520">
        <f t="shared" si="121"/>
        <v>254.51628324272511</v>
      </c>
      <c r="I520">
        <f t="shared" si="123"/>
        <v>0.29700000000000004</v>
      </c>
      <c r="J520">
        <f t="shared" si="124"/>
        <v>-526.30311595058447</v>
      </c>
      <c r="K520">
        <f t="shared" si="125"/>
        <v>-33407460.90744473</v>
      </c>
      <c r="L520">
        <f t="shared" si="134"/>
        <v>11500.334857661761</v>
      </c>
      <c r="M520">
        <f>2*$Y$1*VLOOKUP(E519,Gearing!$B$3:$D$7,3)+B518</f>
        <v>11503.250849745122</v>
      </c>
      <c r="N520">
        <f>2*B519-B518+Misc!$B$6*$Y$1^2</f>
        <v>11500.47685662535</v>
      </c>
      <c r="O520">
        <f t="shared" si="126"/>
        <v>0</v>
      </c>
      <c r="P520">
        <f t="shared" si="127"/>
        <v>0</v>
      </c>
      <c r="Q520">
        <f t="shared" si="128"/>
        <v>0</v>
      </c>
      <c r="R520">
        <f t="shared" si="129"/>
        <v>0</v>
      </c>
      <c r="S520">
        <f t="shared" si="130"/>
        <v>0</v>
      </c>
      <c r="T520">
        <f>C520/Misc!$B$2*60/2/PI()</f>
        <v>3621.6967572424264</v>
      </c>
      <c r="U520">
        <f>C520/Misc!$B$2*60/2/PI()*VLOOKUP(E520,Gearing!$B$2:$G$7,6,FALSE)</f>
        <v>7800.5256477730109</v>
      </c>
      <c r="V520">
        <f ca="1">FORECAST(U520,OFFSET(Engine!$E$3:$E$26,MATCH(U520,Engine!$A$3:$A$26,1)-1,0,2),OFFSET(Engine!$A$3:$A$26,MATCH(U520,Engine!$A$3:$A$26,1)-1,0,2))</f>
        <v>567.46717059788045</v>
      </c>
    </row>
    <row r="521" spans="1:22" x14ac:dyDescent="0.25">
      <c r="A521">
        <f t="shared" si="122"/>
        <v>129.5</v>
      </c>
      <c r="B521">
        <f t="shared" si="133"/>
        <v>11528.780247223989</v>
      </c>
      <c r="C521">
        <f t="shared" si="131"/>
        <v>113.78412945123637</v>
      </c>
      <c r="D521">
        <f t="shared" si="132"/>
        <v>2.0569618587614968E-2</v>
      </c>
      <c r="E521">
        <f>MIN(VLOOKUP(C520+0.01,Gearing!$A$2:$G$7,2,TRUE)+1,5)</f>
        <v>4</v>
      </c>
      <c r="F521">
        <f>Misc!$B$4*Misc!$B$5/Misc!$B$2*VLOOKUP(E521,Gearing!$B$2:$G$7,6,FALSE)</f>
        <v>3877.5433905676741</v>
      </c>
      <c r="G521">
        <f t="shared" si="120"/>
        <v>7.1636519272597958</v>
      </c>
      <c r="H521">
        <f t="shared" si="121"/>
        <v>254.52784862928681</v>
      </c>
      <c r="I521">
        <f t="shared" si="123"/>
        <v>0.29700000000000004</v>
      </c>
      <c r="J521">
        <f t="shared" si="124"/>
        <v>-543.19890545108683</v>
      </c>
      <c r="K521">
        <f t="shared" si="125"/>
        <v>-33392266.743969373</v>
      </c>
      <c r="L521">
        <f t="shared" si="134"/>
        <v>11528.780247223989</v>
      </c>
      <c r="M521">
        <f>2*$Y$1*VLOOKUP(E520,Gearing!$B$3:$D$7,3)+B519</f>
        <v>11531.693626276896</v>
      </c>
      <c r="N521">
        <f>2*B520-B519+Misc!$B$6*$Y$1^2</f>
        <v>11528.922260229947</v>
      </c>
      <c r="O521">
        <f t="shared" si="126"/>
        <v>0</v>
      </c>
      <c r="P521">
        <f t="shared" si="127"/>
        <v>0</v>
      </c>
      <c r="Q521">
        <f t="shared" si="128"/>
        <v>0</v>
      </c>
      <c r="R521">
        <f t="shared" si="129"/>
        <v>0</v>
      </c>
      <c r="S521">
        <f t="shared" si="130"/>
        <v>0</v>
      </c>
      <c r="T521">
        <f>C521/Misc!$B$2*60/2/PI()</f>
        <v>3621.8613295144755</v>
      </c>
      <c r="U521">
        <f>C521/Misc!$B$2*60/2/PI()*VLOOKUP(E521,Gearing!$B$2:$G$7,6,FALSE)</f>
        <v>7800.8801087660422</v>
      </c>
      <c r="V521">
        <f ca="1">FORECAST(U521,OFFSET(Engine!$E$3:$E$26,MATCH(U521,Engine!$A$3:$A$26,1)-1,0,2),OFFSET(Engine!$A$3:$A$26,MATCH(U521,Engine!$A$3:$A$26,1)-1,0,2))</f>
        <v>567.45831833950137</v>
      </c>
    </row>
    <row r="522" spans="1:22" x14ac:dyDescent="0.25">
      <c r="A522">
        <f t="shared" si="122"/>
        <v>129.75</v>
      </c>
      <c r="B522">
        <f t="shared" si="133"/>
        <v>11557.226922387379</v>
      </c>
      <c r="C522">
        <f t="shared" si="131"/>
        <v>113.78924436594389</v>
      </c>
      <c r="D522">
        <f t="shared" si="132"/>
        <v>2.0349699072539806E-2</v>
      </c>
      <c r="E522">
        <f>MIN(VLOOKUP(C521+0.01,Gearing!$A$2:$G$7,2,TRUE)+1,5)</f>
        <v>4</v>
      </c>
      <c r="F522">
        <f>Misc!$B$4*Misc!$B$5/Misc!$B$2*VLOOKUP(E522,Gearing!$B$2:$G$7,6,FALSE)</f>
        <v>3877.5433905676741</v>
      </c>
      <c r="G522">
        <f t="shared" si="120"/>
        <v>7.1813278717212601</v>
      </c>
      <c r="H522">
        <f t="shared" si="121"/>
        <v>254.53929036762682</v>
      </c>
      <c r="I522">
        <f t="shared" si="123"/>
        <v>0.29700000000000004</v>
      </c>
      <c r="J522">
        <f t="shared" si="124"/>
        <v>-560.09546685105033</v>
      </c>
      <c r="K522">
        <f t="shared" si="125"/>
        <v>-33376591.092578612</v>
      </c>
      <c r="L522">
        <f t="shared" si="134"/>
        <v>11557.226922387379</v>
      </c>
      <c r="M522">
        <f>2*$Y$1*VLOOKUP(E521,Gearing!$B$3:$D$7,3)+B520</f>
        <v>11560.137716345082</v>
      </c>
      <c r="N522">
        <f>2*B521-B520+Misc!$B$6*$Y$1^2</f>
        <v>11557.368949286218</v>
      </c>
      <c r="O522">
        <f t="shared" si="126"/>
        <v>0</v>
      </c>
      <c r="P522">
        <f t="shared" si="127"/>
        <v>0</v>
      </c>
      <c r="Q522">
        <f t="shared" si="128"/>
        <v>0</v>
      </c>
      <c r="R522">
        <f t="shared" si="129"/>
        <v>0</v>
      </c>
      <c r="S522">
        <f t="shared" si="130"/>
        <v>0</v>
      </c>
      <c r="T522">
        <f>C522/Misc!$B$2*60/2/PI()</f>
        <v>3622.0241423063148</v>
      </c>
      <c r="U522">
        <f>C522/Misc!$B$2*60/2/PI()*VLOOKUP(E522,Gearing!$B$2:$G$7,6,FALSE)</f>
        <v>7801.2307801346451</v>
      </c>
      <c r="V522">
        <f ca="1">FORECAST(U522,OFFSET(Engine!$E$3:$E$26,MATCH(U522,Engine!$A$3:$A$26,1)-1,0,2),OFFSET(Engine!$A$3:$A$26,MATCH(U522,Engine!$A$3:$A$26,1)-1,0,2))</f>
        <v>567.44956072266314</v>
      </c>
    </row>
    <row r="523" spans="1:22" x14ac:dyDescent="0.25">
      <c r="A523">
        <f t="shared" si="122"/>
        <v>130</v>
      </c>
      <c r="B523">
        <f t="shared" si="133"/>
        <v>11585.674869406961</v>
      </c>
      <c r="C523">
        <f t="shared" si="131"/>
        <v>113.79430459346986</v>
      </c>
      <c r="D523">
        <f t="shared" si="132"/>
        <v>2.0132121135247871E-2</v>
      </c>
      <c r="E523">
        <f>MIN(VLOOKUP(C522+0.01,Gearing!$A$2:$G$7,2,TRUE)+1,5)</f>
        <v>4</v>
      </c>
      <c r="F523">
        <f>Misc!$B$4*Misc!$B$5/Misc!$B$2*VLOOKUP(E523,Gearing!$B$2:$G$7,6,FALSE)</f>
        <v>3877.5433905676741</v>
      </c>
      <c r="G523">
        <f t="shared" si="120"/>
        <v>7.1990046064775219</v>
      </c>
      <c r="H523">
        <f t="shared" si="121"/>
        <v>254.55060977422571</v>
      </c>
      <c r="I523">
        <f t="shared" si="123"/>
        <v>0.29700000000000004</v>
      </c>
      <c r="J523">
        <f t="shared" si="124"/>
        <v>-576.99279189810386</v>
      </c>
      <c r="K523">
        <f t="shared" si="125"/>
        <v>-33360433.897277705</v>
      </c>
      <c r="L523">
        <f t="shared" si="134"/>
        <v>11585.674869406961</v>
      </c>
      <c r="M523">
        <f>2*$Y$1*VLOOKUP(E522,Gearing!$B$3:$D$7,3)+B521</f>
        <v>11588.58310590731</v>
      </c>
      <c r="N523">
        <f>2*B522-B521+Misc!$B$6*$Y$1^2</f>
        <v>11585.816910050769</v>
      </c>
      <c r="O523">
        <f t="shared" si="126"/>
        <v>0</v>
      </c>
      <c r="P523">
        <f t="shared" si="127"/>
        <v>0</v>
      </c>
      <c r="Q523">
        <f t="shared" si="128"/>
        <v>0</v>
      </c>
      <c r="R523">
        <f t="shared" si="129"/>
        <v>0</v>
      </c>
      <c r="S523">
        <f t="shared" si="130"/>
        <v>0</v>
      </c>
      <c r="T523">
        <f>C523/Misc!$B$2*60/2/PI()</f>
        <v>3622.1852143511001</v>
      </c>
      <c r="U523">
        <f>C523/Misc!$B$2*60/2/PI()*VLOOKUP(E523,Gearing!$B$2:$G$7,6,FALSE)</f>
        <v>7801.5777022268867</v>
      </c>
      <c r="V523">
        <f ca="1">FORECAST(U523,OFFSET(Engine!$E$3:$E$26,MATCH(U523,Engine!$A$3:$A$26,1)-1,0,2),OFFSET(Engine!$A$3:$A$26,MATCH(U523,Engine!$A$3:$A$26,1)-1,0,2))</f>
        <v>567.44089673971916</v>
      </c>
    </row>
    <row r="524" spans="1:22" x14ac:dyDescent="0.25">
      <c r="A524">
        <f t="shared" si="122"/>
        <v>130.25</v>
      </c>
      <c r="B524">
        <f t="shared" si="133"/>
        <v>11614.124074684114</v>
      </c>
      <c r="C524">
        <f t="shared" si="131"/>
        <v>113.79931071612737</v>
      </c>
      <c r="D524">
        <f t="shared" si="132"/>
        <v>1.9916860124794766E-2</v>
      </c>
      <c r="E524">
        <f>MIN(VLOOKUP(C523+0.01,Gearing!$A$2:$G$7,2,TRUE)+1,5)</f>
        <v>4</v>
      </c>
      <c r="F524">
        <f>Misc!$B$4*Misc!$B$5/Misc!$B$2*VLOOKUP(E524,Gearing!$B$2:$G$7,6,FALSE)</f>
        <v>3877.5433905676741</v>
      </c>
      <c r="G524">
        <f t="shared" si="120"/>
        <v>7.2166821230787912</v>
      </c>
      <c r="H524">
        <f t="shared" si="121"/>
        <v>254.56180815168076</v>
      </c>
      <c r="I524">
        <f t="shared" si="123"/>
        <v>0.29700000000000004</v>
      </c>
      <c r="J524">
        <f t="shared" si="124"/>
        <v>-593.89087242773621</v>
      </c>
      <c r="K524">
        <f t="shared" si="125"/>
        <v>-33343795.102900498</v>
      </c>
      <c r="L524">
        <f t="shared" si="134"/>
        <v>11614.124074684114</v>
      </c>
      <c r="M524">
        <f>2*$Y$1*VLOOKUP(E523,Gearing!$B$3:$D$7,3)+B522</f>
        <v>11617.0297810707</v>
      </c>
      <c r="N524">
        <f>2*B523-B522+Misc!$B$6*$Y$1^2</f>
        <v>11614.266128926543</v>
      </c>
      <c r="O524">
        <f t="shared" si="126"/>
        <v>0</v>
      </c>
      <c r="P524">
        <f t="shared" si="127"/>
        <v>0</v>
      </c>
      <c r="Q524">
        <f t="shared" si="128"/>
        <v>0</v>
      </c>
      <c r="R524">
        <f t="shared" si="129"/>
        <v>0</v>
      </c>
      <c r="S524">
        <f t="shared" si="130"/>
        <v>0</v>
      </c>
      <c r="T524">
        <f>C524/Misc!$B$2*60/2/PI()</f>
        <v>3622.3445641844332</v>
      </c>
      <c r="U524">
        <f>C524/Misc!$B$2*60/2/PI()*VLOOKUP(E524,Gearing!$B$2:$G$7,6,FALSE)</f>
        <v>7801.9209149653352</v>
      </c>
      <c r="V524">
        <f ca="1">FORECAST(U524,OFFSET(Engine!$E$3:$E$26,MATCH(U524,Engine!$A$3:$A$26,1)-1,0,2),OFFSET(Engine!$A$3:$A$26,MATCH(U524,Engine!$A$3:$A$26,1)-1,0,2))</f>
        <v>567.43232539364863</v>
      </c>
    </row>
    <row r="525" spans="1:22" x14ac:dyDescent="0.25">
      <c r="A525">
        <f t="shared" si="122"/>
        <v>130.5</v>
      </c>
      <c r="B525">
        <f t="shared" si="133"/>
        <v>11642.574524765025</v>
      </c>
      <c r="C525">
        <f t="shared" si="131"/>
        <v>113.80426331007402</v>
      </c>
      <c r="D525">
        <f t="shared" si="132"/>
        <v>1.9703891448443756E-2</v>
      </c>
      <c r="E525">
        <f>MIN(VLOOKUP(C524+0.01,Gearing!$A$2:$G$7,2,TRUE)+1,5)</f>
        <v>4</v>
      </c>
      <c r="F525">
        <f>Misc!$B$4*Misc!$B$5/Misc!$B$2*VLOOKUP(E525,Gearing!$B$2:$G$7,6,FALSE)</f>
        <v>3877.5433905676741</v>
      </c>
      <c r="G525">
        <f t="shared" si="120"/>
        <v>7.2343604131652555</v>
      </c>
      <c r="H525">
        <f t="shared" si="121"/>
        <v>254.57288678881983</v>
      </c>
      <c r="I525">
        <f t="shared" si="123"/>
        <v>0.29700000000000004</v>
      </c>
      <c r="J525">
        <f t="shared" si="124"/>
        <v>-610.78970036236478</v>
      </c>
      <c r="K525">
        <f t="shared" si="125"/>
        <v>-33326674.655098207</v>
      </c>
      <c r="L525">
        <f t="shared" si="134"/>
        <v>11642.574524765025</v>
      </c>
      <c r="M525">
        <f>2*$Y$1*VLOOKUP(E524,Gearing!$B$3:$D$7,3)+B523</f>
        <v>11645.477728090282</v>
      </c>
      <c r="N525">
        <f>2*B524-B523+Misc!$B$6*$Y$1^2</f>
        <v>11642.716592461267</v>
      </c>
      <c r="O525">
        <f t="shared" si="126"/>
        <v>0</v>
      </c>
      <c r="P525">
        <f t="shared" si="127"/>
        <v>0</v>
      </c>
      <c r="Q525">
        <f t="shared" si="128"/>
        <v>0</v>
      </c>
      <c r="R525">
        <f t="shared" si="129"/>
        <v>0</v>
      </c>
      <c r="S525">
        <f t="shared" si="130"/>
        <v>0</v>
      </c>
      <c r="T525">
        <f>C525/Misc!$B$2*60/2/PI()</f>
        <v>3622.5022101459813</v>
      </c>
      <c r="U525">
        <f>C525/Misc!$B$2*60/2/PI()*VLOOKUP(E525,Gearing!$B$2:$G$7,6,FALSE)</f>
        <v>7802.2604578505488</v>
      </c>
      <c r="V525">
        <f ca="1">FORECAST(U525,OFFSET(Engine!$E$3:$E$26,MATCH(U525,Engine!$A$3:$A$26,1)-1,0,2),OFFSET(Engine!$A$3:$A$26,MATCH(U525,Engine!$A$3:$A$26,1)-1,0,2))</f>
        <v>567.42384569797036</v>
      </c>
    </row>
    <row r="526" spans="1:22" x14ac:dyDescent="0.25">
      <c r="A526">
        <f t="shared" si="122"/>
        <v>130.75</v>
      </c>
      <c r="B526">
        <f t="shared" si="133"/>
        <v>11671.026206339151</v>
      </c>
      <c r="C526">
        <f t="shared" si="131"/>
        <v>113.80916294537383</v>
      </c>
      <c r="D526">
        <f t="shared" si="132"/>
        <v>1.949319095001556E-2</v>
      </c>
      <c r="E526">
        <f>MIN(VLOOKUP(C525+0.01,Gearing!$A$2:$G$7,2,TRUE)+1,5)</f>
        <v>4</v>
      </c>
      <c r="F526">
        <f>Misc!$B$4*Misc!$B$5/Misc!$B$2*VLOOKUP(E526,Gearing!$B$2:$G$7,6,FALSE)</f>
        <v>3877.5433905676741</v>
      </c>
      <c r="G526">
        <f t="shared" si="120"/>
        <v>7.2520394684661271</v>
      </c>
      <c r="H526">
        <f t="shared" si="121"/>
        <v>254.58384696083982</v>
      </c>
      <c r="I526">
        <f t="shared" si="123"/>
        <v>0.29700000000000004</v>
      </c>
      <c r="J526">
        <f t="shared" si="124"/>
        <v>-627.68926771042607</v>
      </c>
      <c r="K526">
        <f t="shared" si="125"/>
        <v>-33309072.500328176</v>
      </c>
      <c r="L526">
        <f t="shared" si="134"/>
        <v>11671.026206339151</v>
      </c>
      <c r="M526">
        <f>2*$Y$1*VLOOKUP(E525,Gearing!$B$3:$D$7,3)+B524</f>
        <v>11673.926933367435</v>
      </c>
      <c r="N526">
        <f>2*B525-B524+Misc!$B$6*$Y$1^2</f>
        <v>11671.168287345936</v>
      </c>
      <c r="O526">
        <f t="shared" si="126"/>
        <v>0</v>
      </c>
      <c r="P526">
        <f t="shared" si="127"/>
        <v>0</v>
      </c>
      <c r="Q526">
        <f t="shared" si="128"/>
        <v>0</v>
      </c>
      <c r="R526">
        <f t="shared" si="129"/>
        <v>0</v>
      </c>
      <c r="S526">
        <f t="shared" si="130"/>
        <v>0</v>
      </c>
      <c r="T526">
        <f>C526/Misc!$B$2*60/2/PI()</f>
        <v>3622.6581703814436</v>
      </c>
      <c r="U526">
        <f>C526/Misc!$B$2*60/2/PI()*VLOOKUP(E526,Gearing!$B$2:$G$7,6,FALSE)</f>
        <v>7802.5963699653121</v>
      </c>
      <c r="V526">
        <f ca="1">FORECAST(U526,OFFSET(Engine!$E$3:$E$26,MATCH(U526,Engine!$A$3:$A$26,1)-1,0,2),OFFSET(Engine!$A$3:$A$26,MATCH(U526,Engine!$A$3:$A$26,1)-1,0,2))</f>
        <v>567.4154566766365</v>
      </c>
    </row>
    <row r="527" spans="1:22" x14ac:dyDescent="0.25">
      <c r="A527">
        <f t="shared" si="122"/>
        <v>131</v>
      </c>
      <c r="B527">
        <f t="shared" si="133"/>
        <v>11699.479106237712</v>
      </c>
      <c r="C527">
        <f t="shared" si="131"/>
        <v>113.81401018607721</v>
      </c>
      <c r="D527">
        <f t="shared" si="132"/>
        <v>1.9284734677057713E-2</v>
      </c>
      <c r="E527">
        <f>MIN(VLOOKUP(C526+0.01,Gearing!$A$2:$G$7,2,TRUE)+1,5)</f>
        <v>4</v>
      </c>
      <c r="F527">
        <f>Misc!$B$4*Misc!$B$5/Misc!$B$2*VLOOKUP(E527,Gearing!$B$2:$G$7,6,FALSE)</f>
        <v>3877.5433905676741</v>
      </c>
      <c r="G527">
        <f t="shared" si="120"/>
        <v>7.2697192807987046</v>
      </c>
      <c r="H527">
        <f t="shared" si="121"/>
        <v>254.59468992948553</v>
      </c>
      <c r="I527">
        <f t="shared" si="123"/>
        <v>0.29700000000000004</v>
      </c>
      <c r="J527">
        <f t="shared" si="124"/>
        <v>-644.58956656545706</v>
      </c>
      <c r="K527">
        <f t="shared" si="125"/>
        <v>-33290988.585843109</v>
      </c>
      <c r="L527">
        <f t="shared" si="134"/>
        <v>11699.479106237712</v>
      </c>
      <c r="M527">
        <f>2*$Y$1*VLOOKUP(E526,Gearing!$B$3:$D$7,3)+B525</f>
        <v>11702.377383448345</v>
      </c>
      <c r="N527">
        <f>2*B526-B525+Misc!$B$6*$Y$1^2</f>
        <v>11699.621200413278</v>
      </c>
      <c r="O527">
        <f t="shared" si="126"/>
        <v>0</v>
      </c>
      <c r="P527">
        <f t="shared" si="127"/>
        <v>0</v>
      </c>
      <c r="Q527">
        <f t="shared" si="128"/>
        <v>0</v>
      </c>
      <c r="R527">
        <f t="shared" si="129"/>
        <v>0</v>
      </c>
      <c r="S527">
        <f t="shared" si="130"/>
        <v>0</v>
      </c>
      <c r="T527">
        <f>C527/Misc!$B$2*60/2/PI()</f>
        <v>3622.8124628451033</v>
      </c>
      <c r="U527">
        <f>C527/Misc!$B$2*60/2/PI()*VLOOKUP(E527,Gearing!$B$2:$G$7,6,FALSE)</f>
        <v>7802.9286899801309</v>
      </c>
      <c r="V527">
        <f ca="1">FORECAST(U527,OFFSET(Engine!$E$3:$E$26,MATCH(U527,Engine!$A$3:$A$26,1)-1,0,2),OFFSET(Engine!$A$3:$A$26,MATCH(U527,Engine!$A$3:$A$26,1)-1,0,2))</f>
        <v>567.40715736389518</v>
      </c>
    </row>
    <row r="528" spans="1:22" x14ac:dyDescent="0.25">
      <c r="A528">
        <f t="shared" si="122"/>
        <v>131.25</v>
      </c>
      <c r="B528">
        <f t="shared" si="133"/>
        <v>11727.93321143219</v>
      </c>
      <c r="C528">
        <f t="shared" si="131"/>
        <v>113.81880559027559</v>
      </c>
      <c r="D528">
        <f t="shared" si="132"/>
        <v>1.9078498909948394E-2</v>
      </c>
      <c r="E528">
        <f>MIN(VLOOKUP(C527+0.01,Gearing!$A$2:$G$7,2,TRUE)+1,5)</f>
        <v>4</v>
      </c>
      <c r="F528">
        <f>Misc!$B$4*Misc!$B$5/Misc!$B$2*VLOOKUP(E528,Gearing!$B$2:$G$7,6,FALSE)</f>
        <v>3877.5433905676741</v>
      </c>
      <c r="G528">
        <f t="shared" si="120"/>
        <v>7.287399842067444</v>
      </c>
      <c r="H528">
        <f t="shared" si="121"/>
        <v>254.60541694317195</v>
      </c>
      <c r="I528">
        <f t="shared" si="123"/>
        <v>0.29700000000000004</v>
      </c>
      <c r="J528">
        <f t="shared" si="124"/>
        <v>-661.49058910520216</v>
      </c>
      <c r="K528">
        <f t="shared" si="125"/>
        <v>-33272422.859680168</v>
      </c>
      <c r="L528">
        <f t="shared" si="134"/>
        <v>11727.93321143219</v>
      </c>
      <c r="M528">
        <f>2*$Y$1*VLOOKUP(E527,Gearing!$B$3:$D$7,3)+B526</f>
        <v>11730.829065022472</v>
      </c>
      <c r="N528">
        <f>2*B527-B526+Misc!$B$6*$Y$1^2</f>
        <v>11728.075318636273</v>
      </c>
      <c r="O528">
        <f t="shared" si="126"/>
        <v>0</v>
      </c>
      <c r="P528">
        <f t="shared" si="127"/>
        <v>0</v>
      </c>
      <c r="Q528">
        <f t="shared" si="128"/>
        <v>0</v>
      </c>
      <c r="R528">
        <f t="shared" si="129"/>
        <v>0</v>
      </c>
      <c r="S528">
        <f t="shared" si="130"/>
        <v>0</v>
      </c>
      <c r="T528">
        <f>C528/Misc!$B$2*60/2/PI()</f>
        <v>3622.9651053015623</v>
      </c>
      <c r="U528">
        <f>C528/Misc!$B$2*60/2/PI()*VLOOKUP(E528,Gearing!$B$2:$G$7,6,FALSE)</f>
        <v>7803.25745615697</v>
      </c>
      <c r="V528">
        <f ca="1">FORECAST(U528,OFFSET(Engine!$E$3:$E$26,MATCH(U528,Engine!$A$3:$A$26,1)-1,0,2),OFFSET(Engine!$A$3:$A$26,MATCH(U528,Engine!$A$3:$A$26,1)-1,0,2))</f>
        <v>567.39894680419775</v>
      </c>
    </row>
    <row r="529" spans="1:22" x14ac:dyDescent="0.25">
      <c r="A529">
        <f t="shared" si="122"/>
        <v>131.5</v>
      </c>
      <c r="B529">
        <f t="shared" si="133"/>
        <v>11756.388509032849</v>
      </c>
      <c r="C529">
        <f t="shared" si="131"/>
        <v>113.82354971016321</v>
      </c>
      <c r="D529">
        <f t="shared" si="132"/>
        <v>1.8874460191000253E-2</v>
      </c>
      <c r="E529">
        <f>MIN(VLOOKUP(C528+0.01,Gearing!$A$2:$G$7,2,TRUE)+1,5)</f>
        <v>4</v>
      </c>
      <c r="F529">
        <f>Misc!$B$4*Misc!$B$5/Misc!$B$2*VLOOKUP(E529,Gearing!$B$2:$G$7,6,FALSE)</f>
        <v>3877.5433905676741</v>
      </c>
      <c r="G529">
        <f t="shared" si="120"/>
        <v>7.3050811442630348</v>
      </c>
      <c r="H529">
        <f t="shared" si="121"/>
        <v>254.61602923712243</v>
      </c>
      <c r="I529">
        <f t="shared" si="123"/>
        <v>0.29700000000000004</v>
      </c>
      <c r="J529">
        <f t="shared" si="124"/>
        <v>-678.39232759072183</v>
      </c>
      <c r="K529">
        <f t="shared" si="125"/>
        <v>-33253375.270650342</v>
      </c>
      <c r="L529">
        <f t="shared" si="134"/>
        <v>11756.388509032849</v>
      </c>
      <c r="M529">
        <f>2*$Y$1*VLOOKUP(E528,Gearing!$B$3:$D$7,3)+B527</f>
        <v>11759.281964921032</v>
      </c>
      <c r="N529">
        <f>2*B528-B527+Misc!$B$6*$Y$1^2</f>
        <v>11756.530629126668</v>
      </c>
      <c r="O529">
        <f t="shared" si="126"/>
        <v>0</v>
      </c>
      <c r="P529">
        <f t="shared" si="127"/>
        <v>0</v>
      </c>
      <c r="Q529">
        <f t="shared" si="128"/>
        <v>0</v>
      </c>
      <c r="R529">
        <f t="shared" si="129"/>
        <v>0</v>
      </c>
      <c r="S529">
        <f t="shared" si="130"/>
        <v>0</v>
      </c>
      <c r="T529">
        <f>C529/Misc!$B$2*60/2/PI()</f>
        <v>3623.1161153277089</v>
      </c>
      <c r="U529">
        <f>C529/Misc!$B$2*60/2/PI()*VLOOKUP(E529,Gearing!$B$2:$G$7,6,FALSE)</f>
        <v>7803.5827063534889</v>
      </c>
      <c r="V529">
        <f ca="1">FORECAST(U529,OFFSET(Engine!$E$3:$E$26,MATCH(U529,Engine!$A$3:$A$26,1)-1,0,2),OFFSET(Engine!$A$3:$A$26,MATCH(U529,Engine!$A$3:$A$26,1)-1,0,2))</f>
        <v>567.39082405209228</v>
      </c>
    </row>
    <row r="530" spans="1:22" x14ac:dyDescent="0.25">
      <c r="A530">
        <f t="shared" si="122"/>
        <v>131.75</v>
      </c>
      <c r="B530">
        <f t="shared" si="133"/>
        <v>11784.844986287271</v>
      </c>
      <c r="C530">
        <f t="shared" si="131"/>
        <v>113.82824309209172</v>
      </c>
      <c r="D530">
        <f t="shared" si="132"/>
        <v>1.8672595237148926E-2</v>
      </c>
      <c r="E530">
        <f>MIN(VLOOKUP(C529+0.01,Gearing!$A$2:$G$7,2,TRUE)+1,5)</f>
        <v>4</v>
      </c>
      <c r="F530">
        <f>Misc!$B$4*Misc!$B$5/Misc!$B$2*VLOOKUP(E530,Gearing!$B$2:$G$7,6,FALSE)</f>
        <v>3877.5433905676741</v>
      </c>
      <c r="G530">
        <f t="shared" si="120"/>
        <v>7.3227631794614902</v>
      </c>
      <c r="H530">
        <f t="shared" si="121"/>
        <v>254.62652803349079</v>
      </c>
      <c r="I530">
        <f t="shared" si="123"/>
        <v>0.29700000000000004</v>
      </c>
      <c r="J530">
        <f t="shared" si="124"/>
        <v>-695.29477436551315</v>
      </c>
      <c r="K530">
        <f t="shared" si="125"/>
        <v>-33233845.768327877</v>
      </c>
      <c r="L530">
        <f t="shared" si="134"/>
        <v>11784.844986287271</v>
      </c>
      <c r="M530">
        <f>2*$Y$1*VLOOKUP(E529,Gearing!$B$3:$D$7,3)+B528</f>
        <v>11787.73607011551</v>
      </c>
      <c r="N530">
        <f>2*B529-B528+Misc!$B$6*$Y$1^2</f>
        <v>11784.98711913351</v>
      </c>
      <c r="O530">
        <f t="shared" si="126"/>
        <v>0</v>
      </c>
      <c r="P530">
        <f t="shared" si="127"/>
        <v>0</v>
      </c>
      <c r="Q530">
        <f t="shared" si="128"/>
        <v>0</v>
      </c>
      <c r="R530">
        <f t="shared" si="129"/>
        <v>0</v>
      </c>
      <c r="S530">
        <f t="shared" si="130"/>
        <v>0</v>
      </c>
      <c r="T530">
        <f>C530/Misc!$B$2*60/2/PI()</f>
        <v>3623.2655103144575</v>
      </c>
      <c r="U530">
        <f>C530/Misc!$B$2*60/2/PI()*VLOOKUP(E530,Gearing!$B$2:$G$7,6,FALSE)</f>
        <v>7803.9044780267941</v>
      </c>
      <c r="V530">
        <f ca="1">FORECAST(U530,OFFSET(Engine!$E$3:$E$26,MATCH(U530,Engine!$A$3:$A$26,1)-1,0,2),OFFSET(Engine!$A$3:$A$26,MATCH(U530,Engine!$A$3:$A$26,1)-1,0,2))</f>
        <v>567.38278817213029</v>
      </c>
    </row>
    <row r="531" spans="1:22" x14ac:dyDescent="0.25">
      <c r="A531">
        <f t="shared" si="122"/>
        <v>132</v>
      </c>
      <c r="B531">
        <f t="shared" si="133"/>
        <v>11813.302630578895</v>
      </c>
      <c r="C531">
        <f t="shared" si="131"/>
        <v>113.83288627663933</v>
      </c>
      <c r="D531">
        <f t="shared" si="132"/>
        <v>1.8472881143679842E-2</v>
      </c>
      <c r="E531">
        <f>MIN(VLOOKUP(C530+0.01,Gearing!$A$2:$G$7,2,TRUE)+1,5)</f>
        <v>4</v>
      </c>
      <c r="F531">
        <f>Misc!$B$4*Misc!$B$5/Misc!$B$2*VLOOKUP(E531,Gearing!$B$2:$G$7,6,FALSE)</f>
        <v>3877.5433905676741</v>
      </c>
      <c r="G531">
        <f t="shared" si="120"/>
        <v>7.3404459398232422</v>
      </c>
      <c r="H531">
        <f t="shared" si="121"/>
        <v>254.63691454151603</v>
      </c>
      <c r="I531">
        <f t="shared" si="123"/>
        <v>0.29700000000000004</v>
      </c>
      <c r="J531">
        <f t="shared" si="124"/>
        <v>-712.1979218546403</v>
      </c>
      <c r="K531">
        <f t="shared" si="125"/>
        <v>-33213834.303039856</v>
      </c>
      <c r="L531">
        <f t="shared" si="134"/>
        <v>11813.302630578895</v>
      </c>
      <c r="M531">
        <f>2*$Y$1*VLOOKUP(E530,Gearing!$B$3:$D$7,3)+B529</f>
        <v>11816.19136771617</v>
      </c>
      <c r="N531">
        <f>2*B530-B529+Misc!$B$6*$Y$1^2</f>
        <v>11813.444776041693</v>
      </c>
      <c r="O531">
        <f t="shared" si="126"/>
        <v>0</v>
      </c>
      <c r="P531">
        <f t="shared" si="127"/>
        <v>0</v>
      </c>
      <c r="Q531">
        <f t="shared" si="128"/>
        <v>0</v>
      </c>
      <c r="R531">
        <f t="shared" si="129"/>
        <v>0</v>
      </c>
      <c r="S531">
        <f t="shared" si="130"/>
        <v>0</v>
      </c>
      <c r="T531">
        <f>C531/Misc!$B$2*60/2/PI()</f>
        <v>3623.4133074689453</v>
      </c>
      <c r="U531">
        <f>C531/Misc!$B$2*60/2/PI()*VLOOKUP(E531,Gearing!$B$2:$G$7,6,FALSE)</f>
        <v>7804.2228082381635</v>
      </c>
      <c r="V531">
        <f ca="1">FORECAST(U531,OFFSET(Engine!$E$3:$E$26,MATCH(U531,Engine!$A$3:$A$26,1)-1,0,2),OFFSET(Engine!$A$3:$A$26,MATCH(U531,Engine!$A$3:$A$26,1)-1,0,2))</f>
        <v>567.37483823874891</v>
      </c>
    </row>
    <row r="532" spans="1:22" x14ac:dyDescent="0.25">
      <c r="A532">
        <f t="shared" si="122"/>
        <v>132.25</v>
      </c>
      <c r="B532">
        <f t="shared" si="133"/>
        <v>11841.761429425591</v>
      </c>
      <c r="C532">
        <f t="shared" si="131"/>
        <v>113.83747979867258</v>
      </c>
      <c r="D532">
        <f t="shared" si="132"/>
        <v>1.8275295122293755E-2</v>
      </c>
      <c r="E532">
        <f>MIN(VLOOKUP(C531+0.01,Gearing!$A$2:$G$7,2,TRUE)+1,5)</f>
        <v>4</v>
      </c>
      <c r="F532">
        <f>Misc!$B$4*Misc!$B$5/Misc!$B$2*VLOOKUP(E532,Gearing!$B$2:$G$7,6,FALSE)</f>
        <v>3877.5433905676741</v>
      </c>
      <c r="G532">
        <f t="shared" si="120"/>
        <v>7.3581294175922558</v>
      </c>
      <c r="H532">
        <f t="shared" si="121"/>
        <v>254.64718995766057</v>
      </c>
      <c r="I532">
        <f t="shared" si="123"/>
        <v>0.29700000000000004</v>
      </c>
      <c r="J532">
        <f t="shared" si="124"/>
        <v>-729.10176256386512</v>
      </c>
      <c r="K532">
        <f t="shared" si="125"/>
        <v>-33193340.825856023</v>
      </c>
      <c r="L532">
        <f t="shared" si="134"/>
        <v>11841.761429425591</v>
      </c>
      <c r="M532">
        <f>2*$Y$1*VLOOKUP(E531,Gearing!$B$3:$D$7,3)+B530</f>
        <v>11844.647844970592</v>
      </c>
      <c r="N532">
        <f>2*B531-B530+Misc!$B$6*$Y$1^2</f>
        <v>11841.90358737052</v>
      </c>
      <c r="O532">
        <f t="shared" si="126"/>
        <v>0</v>
      </c>
      <c r="P532">
        <f t="shared" si="127"/>
        <v>0</v>
      </c>
      <c r="Q532">
        <f t="shared" si="128"/>
        <v>0</v>
      </c>
      <c r="R532">
        <f t="shared" si="129"/>
        <v>0</v>
      </c>
      <c r="S532">
        <f t="shared" si="130"/>
        <v>0</v>
      </c>
      <c r="T532">
        <f>C532/Misc!$B$2*60/2/PI()</f>
        <v>3623.5595238165042</v>
      </c>
      <c r="U532">
        <f>C532/Misc!$B$2*60/2/PI()*VLOOKUP(E532,Gearing!$B$2:$G$7,6,FALSE)</f>
        <v>7804.5377336572992</v>
      </c>
      <c r="V532">
        <f ca="1">FORECAST(U532,OFFSET(Engine!$E$3:$E$26,MATCH(U532,Engine!$A$3:$A$26,1)-1,0,2),OFFSET(Engine!$A$3:$A$26,MATCH(U532,Engine!$A$3:$A$26,1)-1,0,2))</f>
        <v>567.36697333616394</v>
      </c>
    </row>
    <row r="533" spans="1:22" x14ac:dyDescent="0.25">
      <c r="A533">
        <f t="shared" si="122"/>
        <v>132.5</v>
      </c>
      <c r="B533">
        <f t="shared" si="133"/>
        <v>11870.221370478232</v>
      </c>
      <c r="C533">
        <f t="shared" si="131"/>
        <v>113.84202418739733</v>
      </c>
      <c r="D533">
        <f t="shared" si="132"/>
        <v>1.8079814675729722E-2</v>
      </c>
      <c r="E533">
        <f>MIN(VLOOKUP(C532+0.01,Gearing!$A$2:$G$7,2,TRUE)+1,5)</f>
        <v>4</v>
      </c>
      <c r="F533">
        <f>Misc!$B$4*Misc!$B$5/Misc!$B$2*VLOOKUP(E533,Gearing!$B$2:$G$7,6,FALSE)</f>
        <v>3877.5433905676741</v>
      </c>
      <c r="G533">
        <f t="shared" si="120"/>
        <v>7.3758136050951393</v>
      </c>
      <c r="H533">
        <f t="shared" si="121"/>
        <v>254.65735546572415</v>
      </c>
      <c r="I533">
        <f t="shared" si="123"/>
        <v>0.29700000000000004</v>
      </c>
      <c r="J533">
        <f t="shared" si="124"/>
        <v>-746.00628907880218</v>
      </c>
      <c r="K533">
        <f t="shared" si="125"/>
        <v>-33172365.28857857</v>
      </c>
      <c r="L533">
        <f t="shared" si="134"/>
        <v>11870.221370478232</v>
      </c>
      <c r="M533">
        <f>2*$Y$1*VLOOKUP(E532,Gearing!$B$3:$D$7,3)+B531</f>
        <v>11873.105489262216</v>
      </c>
      <c r="N533">
        <f>2*B532-B531+Misc!$B$6*$Y$1^2</f>
        <v>11870.363540772287</v>
      </c>
      <c r="O533">
        <f t="shared" si="126"/>
        <v>0</v>
      </c>
      <c r="P533">
        <f t="shared" si="127"/>
        <v>0</v>
      </c>
      <c r="Q533">
        <f t="shared" si="128"/>
        <v>0</v>
      </c>
      <c r="R533">
        <f t="shared" si="129"/>
        <v>0</v>
      </c>
      <c r="S533">
        <f t="shared" si="130"/>
        <v>0</v>
      </c>
      <c r="T533">
        <f>C533/Misc!$B$2*60/2/PI()</f>
        <v>3623.7041762022791</v>
      </c>
      <c r="U533">
        <f>C533/Misc!$B$2*60/2/PI()*VLOOKUP(E533,Gearing!$B$2:$G$7,6,FALSE)</f>
        <v>7804.8492905658095</v>
      </c>
      <c r="V533">
        <f ca="1">FORECAST(U533,OFFSET(Engine!$E$3:$E$26,MATCH(U533,Engine!$A$3:$A$26,1)-1,0,2),OFFSET(Engine!$A$3:$A$26,MATCH(U533,Engine!$A$3:$A$26,1)-1,0,2))</f>
        <v>567.35919255828378</v>
      </c>
    </row>
    <row r="534" spans="1:22" x14ac:dyDescent="0.25">
      <c r="A534">
        <f t="shared" si="122"/>
        <v>132.75</v>
      </c>
      <c r="B534">
        <f t="shared" si="133"/>
        <v>11898.68244151929</v>
      </c>
      <c r="C534">
        <f t="shared" si="131"/>
        <v>113.84651996642424</v>
      </c>
      <c r="D534">
        <f t="shared" si="132"/>
        <v>1.7886417539557442E-2</v>
      </c>
      <c r="E534">
        <f>MIN(VLOOKUP(C533+0.01,Gearing!$A$2:$G$7,2,TRUE)+1,5)</f>
        <v>4</v>
      </c>
      <c r="F534">
        <f>Misc!$B$4*Misc!$B$5/Misc!$B$2*VLOOKUP(E534,Gearing!$B$2:$G$7,6,FALSE)</f>
        <v>3877.5433905676741</v>
      </c>
      <c r="G534">
        <f t="shared" si="120"/>
        <v>7.3934984947402729</v>
      </c>
      <c r="H534">
        <f t="shared" si="121"/>
        <v>254.66741223699051</v>
      </c>
      <c r="I534">
        <f t="shared" si="123"/>
        <v>0.29700000000000004</v>
      </c>
      <c r="J534">
        <f t="shared" si="124"/>
        <v>-762.91149406407021</v>
      </c>
      <c r="K534">
        <f t="shared" si="125"/>
        <v>-33150907.643732153</v>
      </c>
      <c r="L534">
        <f t="shared" si="134"/>
        <v>11898.68244151929</v>
      </c>
      <c r="M534">
        <f>2*$Y$1*VLOOKUP(E533,Gearing!$B$3:$D$7,3)+B532</f>
        <v>11901.564288108912</v>
      </c>
      <c r="N534">
        <f>2*B533-B532+Misc!$B$6*$Y$1^2</f>
        <v>11898.824624030873</v>
      </c>
      <c r="O534">
        <f t="shared" si="126"/>
        <v>0</v>
      </c>
      <c r="P534">
        <f t="shared" si="127"/>
        <v>0</v>
      </c>
      <c r="Q534">
        <f t="shared" si="128"/>
        <v>0</v>
      </c>
      <c r="R534">
        <f t="shared" si="129"/>
        <v>0</v>
      </c>
      <c r="S534">
        <f t="shared" si="130"/>
        <v>0</v>
      </c>
      <c r="T534">
        <f>C534/Misc!$B$2*60/2/PI()</f>
        <v>3623.847281293316</v>
      </c>
      <c r="U534">
        <f>C534/Misc!$B$2*60/2/PI()*VLOOKUP(E534,Gearing!$B$2:$G$7,6,FALSE)</f>
        <v>7805.1575148617085</v>
      </c>
      <c r="V534">
        <f ca="1">FORECAST(U534,OFFSET(Engine!$E$3:$E$26,MATCH(U534,Engine!$A$3:$A$26,1)-1,0,2),OFFSET(Engine!$A$3:$A$26,MATCH(U534,Engine!$A$3:$A$26,1)-1,0,2))</f>
        <v>567.35149500859666</v>
      </c>
    </row>
    <row r="535" spans="1:22" x14ac:dyDescent="0.25">
      <c r="A535">
        <f t="shared" si="122"/>
        <v>133</v>
      </c>
      <c r="B535">
        <f t="shared" si="133"/>
        <v>11927.144630461444</v>
      </c>
      <c r="C535">
        <f t="shared" si="131"/>
        <v>113.85096765381968</v>
      </c>
      <c r="D535">
        <f t="shared" si="132"/>
        <v>1.76950816239696E-2</v>
      </c>
      <c r="E535">
        <f>MIN(VLOOKUP(C534+0.01,Gearing!$A$2:$G$7,2,TRUE)+1,5)</f>
        <v>4</v>
      </c>
      <c r="F535">
        <f>Misc!$B$4*Misc!$B$5/Misc!$B$2*VLOOKUP(E535,Gearing!$B$2:$G$7,6,FALSE)</f>
        <v>3877.5433905676741</v>
      </c>
      <c r="G535">
        <f t="shared" si="120"/>
        <v>7.4111840790169436</v>
      </c>
      <c r="H535">
        <f t="shared" si="121"/>
        <v>254.67736143034108</v>
      </c>
      <c r="I535">
        <f t="shared" si="123"/>
        <v>0.29700000000000004</v>
      </c>
      <c r="J535">
        <f t="shared" si="124"/>
        <v>-779.81737026245901</v>
      </c>
      <c r="K535">
        <f t="shared" si="125"/>
        <v>-33128967.844553985</v>
      </c>
      <c r="L535">
        <f t="shared" si="134"/>
        <v>11927.144630461444</v>
      </c>
      <c r="M535">
        <f>2*$Y$1*VLOOKUP(E534,Gearing!$B$3:$D$7,3)+B533</f>
        <v>11930.024229161552</v>
      </c>
      <c r="N535">
        <f>2*B534-B533+Misc!$B$6*$Y$1^2</f>
        <v>11927.286825060348</v>
      </c>
      <c r="O535">
        <f t="shared" si="126"/>
        <v>0</v>
      </c>
      <c r="P535">
        <f t="shared" si="127"/>
        <v>0</v>
      </c>
      <c r="Q535">
        <f t="shared" si="128"/>
        <v>0</v>
      </c>
      <c r="R535">
        <f t="shared" si="129"/>
        <v>0</v>
      </c>
      <c r="S535">
        <f t="shared" si="130"/>
        <v>0</v>
      </c>
      <c r="T535">
        <f>C535/Misc!$B$2*60/2/PI()</f>
        <v>3623.9888555801776</v>
      </c>
      <c r="U535">
        <f>C535/Misc!$B$2*60/2/PI()*VLOOKUP(E535,Gearing!$B$2:$G$7,6,FALSE)</f>
        <v>7805.4624420628943</v>
      </c>
      <c r="V535">
        <f ca="1">FORECAST(U535,OFFSET(Engine!$E$3:$E$26,MATCH(U535,Engine!$A$3:$A$26,1)-1,0,2),OFFSET(Engine!$A$3:$A$26,MATCH(U535,Engine!$A$3:$A$26,1)-1,0,2))</f>
        <v>567.34387980008341</v>
      </c>
    </row>
    <row r="536" spans="1:22" x14ac:dyDescent="0.25">
      <c r="A536">
        <f t="shared" si="122"/>
        <v>133.25</v>
      </c>
      <c r="B536">
        <f t="shared" si="133"/>
        <v>11955.607925346199</v>
      </c>
      <c r="C536">
        <f t="shared" si="131"/>
        <v>113.8553677621785</v>
      </c>
      <c r="D536">
        <f t="shared" si="132"/>
        <v>1.7505785246612504E-2</v>
      </c>
      <c r="E536">
        <f>MIN(VLOOKUP(C535+0.01,Gearing!$A$2:$G$7,2,TRUE)+1,5)</f>
        <v>4</v>
      </c>
      <c r="F536">
        <f>Misc!$B$4*Misc!$B$5/Misc!$B$2*VLOOKUP(E536,Gearing!$B$2:$G$7,6,FALSE)</f>
        <v>3877.5433905676741</v>
      </c>
      <c r="G536">
        <f t="shared" si="120"/>
        <v>7.4288703504944875</v>
      </c>
      <c r="H536">
        <f t="shared" si="121"/>
        <v>254.68720419241791</v>
      </c>
      <c r="I536">
        <f t="shared" si="123"/>
        <v>0.29700000000000004</v>
      </c>
      <c r="J536">
        <f t="shared" si="124"/>
        <v>-796.72391049409816</v>
      </c>
      <c r="K536">
        <f t="shared" si="125"/>
        <v>-33106545.844984151</v>
      </c>
      <c r="L536">
        <f t="shared" si="134"/>
        <v>11955.607925346199</v>
      </c>
      <c r="M536">
        <f>2*$Y$1*VLOOKUP(E535,Gearing!$B$3:$D$7,3)+B534</f>
        <v>11958.48530020261</v>
      </c>
      <c r="N536">
        <f>2*B535-B534+Misc!$B$6*$Y$1^2</f>
        <v>11955.750131903598</v>
      </c>
      <c r="O536">
        <f t="shared" si="126"/>
        <v>0</v>
      </c>
      <c r="P536">
        <f t="shared" si="127"/>
        <v>0</v>
      </c>
      <c r="Q536">
        <f t="shared" si="128"/>
        <v>0</v>
      </c>
      <c r="R536">
        <f t="shared" si="129"/>
        <v>0</v>
      </c>
      <c r="S536">
        <f t="shared" si="130"/>
        <v>0</v>
      </c>
      <c r="T536">
        <f>C536/Misc!$B$2*60/2/PI()</f>
        <v>3624.1289153792668</v>
      </c>
      <c r="U536">
        <f>C536/Misc!$B$2*60/2/PI()*VLOOKUP(E536,Gearing!$B$2:$G$7,6,FALSE)</f>
        <v>7805.764107312154</v>
      </c>
      <c r="V536">
        <f ca="1">FORECAST(U536,OFFSET(Engine!$E$3:$E$26,MATCH(U536,Engine!$A$3:$A$26,1)-1,0,2),OFFSET(Engine!$A$3:$A$26,MATCH(U536,Engine!$A$3:$A$26,1)-1,0,2))</f>
        <v>567.33634605509326</v>
      </c>
    </row>
    <row r="537" spans="1:22" x14ac:dyDescent="0.25">
      <c r="A537">
        <f t="shared" si="122"/>
        <v>133.5</v>
      </c>
      <c r="B537">
        <f t="shared" si="133"/>
        <v>11984.072314342533</v>
      </c>
      <c r="C537">
        <f t="shared" si="131"/>
        <v>113.85972079866769</v>
      </c>
      <c r="D537">
        <f t="shared" si="132"/>
        <v>1.7318506666924804E-2</v>
      </c>
      <c r="E537">
        <f>MIN(VLOOKUP(C536+0.01,Gearing!$A$2:$G$7,2,TRUE)+1,5)</f>
        <v>4</v>
      </c>
      <c r="F537">
        <f>Misc!$B$4*Misc!$B$5/Misc!$B$2*VLOOKUP(E537,Gearing!$B$2:$G$7,6,FALSE)</f>
        <v>3877.5433905676741</v>
      </c>
      <c r="G537">
        <f t="shared" si="120"/>
        <v>7.4465573018214455</v>
      </c>
      <c r="H537">
        <f t="shared" si="121"/>
        <v>254.69694165772123</v>
      </c>
      <c r="I537">
        <f t="shared" si="123"/>
        <v>0.29700000000000004</v>
      </c>
      <c r="J537">
        <f t="shared" si="124"/>
        <v>-813.63110765564306</v>
      </c>
      <c r="K537">
        <f t="shared" si="125"/>
        <v>-33083641.599655971</v>
      </c>
      <c r="L537">
        <f t="shared" si="134"/>
        <v>11984.072314342533</v>
      </c>
      <c r="M537">
        <f>2*$Y$1*VLOOKUP(E536,Gearing!$B$3:$D$7,3)+B535</f>
        <v>11986.947489144764</v>
      </c>
      <c r="N537">
        <f>2*B536-B535+Misc!$B$6*$Y$1^2</f>
        <v>11984.214532730955</v>
      </c>
      <c r="O537">
        <f t="shared" si="126"/>
        <v>0</v>
      </c>
      <c r="P537">
        <f t="shared" si="127"/>
        <v>0</v>
      </c>
      <c r="Q537">
        <f t="shared" si="128"/>
        <v>0</v>
      </c>
      <c r="R537">
        <f t="shared" si="129"/>
        <v>0</v>
      </c>
      <c r="S537">
        <f t="shared" si="130"/>
        <v>0</v>
      </c>
      <c r="T537">
        <f>C537/Misc!$B$2*60/2/PI()</f>
        <v>3624.2674768342099</v>
      </c>
      <c r="U537">
        <f>C537/Misc!$B$2*60/2/PI()*VLOOKUP(E537,Gearing!$B$2:$G$7,6,FALSE)</f>
        <v>7806.062545380144</v>
      </c>
      <c r="V537">
        <f ca="1">FORECAST(U537,OFFSET(Engine!$E$3:$E$26,MATCH(U537,Engine!$A$3:$A$26,1)-1,0,2),OFFSET(Engine!$A$3:$A$26,MATCH(U537,Engine!$A$3:$A$26,1)-1,0,2))</f>
        <v>567.32889290526873</v>
      </c>
    </row>
    <row r="538" spans="1:22" x14ac:dyDescent="0.25">
      <c r="A538">
        <f t="shared" si="122"/>
        <v>133.75</v>
      </c>
      <c r="B538">
        <f t="shared" si="133"/>
        <v>12012.537785745533</v>
      </c>
      <c r="C538">
        <f t="shared" si="131"/>
        <v>113.86402726508459</v>
      </c>
      <c r="D538">
        <f t="shared" si="132"/>
        <v>1.7133224668214098E-2</v>
      </c>
      <c r="E538">
        <f>MIN(VLOOKUP(C537+0.01,Gearing!$A$2:$G$7,2,TRUE)+1,5)</f>
        <v>4</v>
      </c>
      <c r="F538">
        <f>Misc!$B$4*Misc!$B$5/Misc!$B$2*VLOOKUP(E538,Gearing!$B$2:$G$7,6,FALSE)</f>
        <v>3877.5433905676741</v>
      </c>
      <c r="G538">
        <f t="shared" si="120"/>
        <v>7.4642449257247252</v>
      </c>
      <c r="H538">
        <f t="shared" si="121"/>
        <v>254.70657494873967</v>
      </c>
      <c r="I538">
        <f t="shared" si="123"/>
        <v>0.29700000000000004</v>
      </c>
      <c r="J538">
        <f t="shared" si="124"/>
        <v>-830.53895471946544</v>
      </c>
      <c r="K538">
        <f t="shared" si="125"/>
        <v>-33060255.063886434</v>
      </c>
      <c r="L538">
        <f t="shared" si="134"/>
        <v>12012.537785745533</v>
      </c>
      <c r="M538">
        <f>2*$Y$1*VLOOKUP(E537,Gearing!$B$3:$D$7,3)+B536</f>
        <v>12015.41078402952</v>
      </c>
      <c r="N538">
        <f>2*B537-B536+Misc!$B$6*$Y$1^2</f>
        <v>12012.680015838867</v>
      </c>
      <c r="O538">
        <f t="shared" si="126"/>
        <v>0</v>
      </c>
      <c r="P538">
        <f t="shared" si="127"/>
        <v>0</v>
      </c>
      <c r="Q538">
        <f t="shared" si="128"/>
        <v>0</v>
      </c>
      <c r="R538">
        <f t="shared" si="129"/>
        <v>0</v>
      </c>
      <c r="S538">
        <f t="shared" si="130"/>
        <v>0</v>
      </c>
      <c r="T538">
        <f>C538/Misc!$B$2*60/2/PI()</f>
        <v>3624.4045559177121</v>
      </c>
      <c r="U538">
        <f>C538/Misc!$B$2*60/2/PI()*VLOOKUP(E538,Gearing!$B$2:$G$7,6,FALSE)</f>
        <v>7806.3577906693845</v>
      </c>
      <c r="V538">
        <f ca="1">FORECAST(U538,OFFSET(Engine!$E$3:$E$26,MATCH(U538,Engine!$A$3:$A$26,1)-1,0,2),OFFSET(Engine!$A$3:$A$26,MATCH(U538,Engine!$A$3:$A$26,1)-1,0,2))</f>
        <v>567.32151949144611</v>
      </c>
    </row>
    <row r="539" spans="1:22" x14ac:dyDescent="0.25">
      <c r="A539">
        <f t="shared" si="122"/>
        <v>134</v>
      </c>
      <c r="B539">
        <f t="shared" si="133"/>
        <v>12041.004327975075</v>
      </c>
      <c r="C539">
        <f t="shared" si="131"/>
        <v>113.86828765792234</v>
      </c>
      <c r="D539">
        <f t="shared" si="132"/>
        <v>1.6949918033787981E-2</v>
      </c>
      <c r="E539">
        <f>MIN(VLOOKUP(C538+0.01,Gearing!$A$2:$G$7,2,TRUE)+1,5)</f>
        <v>4</v>
      </c>
      <c r="F539">
        <f>Misc!$B$4*Misc!$B$5/Misc!$B$2*VLOOKUP(E539,Gearing!$B$2:$G$7,6,FALSE)</f>
        <v>3877.5433905676741</v>
      </c>
      <c r="G539">
        <f t="shared" si="120"/>
        <v>7.4819332150087705</v>
      </c>
      <c r="H539">
        <f t="shared" si="121"/>
        <v>254.71610517609685</v>
      </c>
      <c r="I539">
        <f t="shared" si="123"/>
        <v>0.29700000000000004</v>
      </c>
      <c r="J539">
        <f t="shared" si="124"/>
        <v>-847.44744473284754</v>
      </c>
      <c r="K539">
        <f t="shared" si="125"/>
        <v>-33036386.193666913</v>
      </c>
      <c r="L539">
        <f t="shared" si="134"/>
        <v>12041.004327975075</v>
      </c>
      <c r="M539">
        <f>2*$Y$1*VLOOKUP(E538,Gearing!$B$3:$D$7,3)+B537</f>
        <v>12043.875173025854</v>
      </c>
      <c r="N539">
        <f>2*B538-B537+Misc!$B$6*$Y$1^2</f>
        <v>12041.146569648534</v>
      </c>
      <c r="O539">
        <f t="shared" si="126"/>
        <v>0</v>
      </c>
      <c r="P539">
        <f t="shared" si="127"/>
        <v>0</v>
      </c>
      <c r="Q539">
        <f t="shared" si="128"/>
        <v>0</v>
      </c>
      <c r="R539">
        <f t="shared" si="129"/>
        <v>0</v>
      </c>
      <c r="S539">
        <f t="shared" si="130"/>
        <v>0</v>
      </c>
      <c r="T539">
        <f>C539/Misc!$B$2*60/2/PI()</f>
        <v>3624.5401684336402</v>
      </c>
      <c r="U539">
        <f>C539/Misc!$B$2*60/2/PI()*VLOOKUP(E539,Gearing!$B$2:$G$7,6,FALSE)</f>
        <v>7806.649877218746</v>
      </c>
      <c r="V539">
        <f ca="1">FORECAST(U539,OFFSET(Engine!$E$3:$E$26,MATCH(U539,Engine!$A$3:$A$26,1)-1,0,2),OFFSET(Engine!$A$3:$A$26,MATCH(U539,Engine!$A$3:$A$26,1)-1,0,2))</f>
        <v>567.31422496354355</v>
      </c>
    </row>
    <row r="540" spans="1:22" x14ac:dyDescent="0.25">
      <c r="A540">
        <f t="shared" si="122"/>
        <v>134.25</v>
      </c>
      <c r="B540">
        <f t="shared" si="133"/>
        <v>12069.471929574494</v>
      </c>
      <c r="C540">
        <f t="shared" si="131"/>
        <v>113.87250246840267</v>
      </c>
      <c r="D540">
        <f t="shared" si="132"/>
        <v>1.6768565808888525E-2</v>
      </c>
      <c r="E540">
        <f>MIN(VLOOKUP(C539+0.01,Gearing!$A$2:$G$7,2,TRUE)+1,5)</f>
        <v>4</v>
      </c>
      <c r="F540">
        <f>Misc!$B$4*Misc!$B$5/Misc!$B$2*VLOOKUP(E540,Gearing!$B$2:$G$7,6,FALSE)</f>
        <v>3877.5433905676741</v>
      </c>
      <c r="G540">
        <f t="shared" si="120"/>
        <v>7.499622162554739</v>
      </c>
      <c r="H540">
        <f t="shared" si="121"/>
        <v>254.72553343862444</v>
      </c>
      <c r="I540">
        <f t="shared" si="123"/>
        <v>0.29700000000000004</v>
      </c>
      <c r="J540">
        <f t="shared" si="124"/>
        <v>-864.35657081719546</v>
      </c>
      <c r="K540">
        <f t="shared" si="125"/>
        <v>-33012034.945653796</v>
      </c>
      <c r="L540">
        <f t="shared" si="134"/>
        <v>12069.471929574494</v>
      </c>
      <c r="M540">
        <f>2*$Y$1*VLOOKUP(E539,Gearing!$B$3:$D$7,3)+B538</f>
        <v>12072.340644428854</v>
      </c>
      <c r="N540">
        <f>2*B539-B538+Misc!$B$6*$Y$1^2</f>
        <v>12069.614182704618</v>
      </c>
      <c r="O540">
        <f t="shared" si="126"/>
        <v>0</v>
      </c>
      <c r="P540">
        <f t="shared" si="127"/>
        <v>0</v>
      </c>
      <c r="Q540">
        <f t="shared" si="128"/>
        <v>0</v>
      </c>
      <c r="R540">
        <f t="shared" si="129"/>
        <v>0</v>
      </c>
      <c r="S540">
        <f t="shared" si="130"/>
        <v>0</v>
      </c>
      <c r="T540">
        <f>C540/Misc!$B$2*60/2/PI()</f>
        <v>3624.6743300180678</v>
      </c>
      <c r="U540">
        <f>C540/Misc!$B$2*60/2/PI()*VLOOKUP(E540,Gearing!$B$2:$G$7,6,FALSE)</f>
        <v>7806.9388387057006</v>
      </c>
      <c r="V540">
        <f ca="1">FORECAST(U540,OFFSET(Engine!$E$3:$E$26,MATCH(U540,Engine!$A$3:$A$26,1)-1,0,2),OFFSET(Engine!$A$3:$A$26,MATCH(U540,Engine!$A$3:$A$26,1)-1,0,2))</f>
        <v>567.30700848050469</v>
      </c>
    </row>
    <row r="541" spans="1:22" x14ac:dyDescent="0.25">
      <c r="A541">
        <f t="shared" si="122"/>
        <v>134.5</v>
      </c>
      <c r="B541">
        <f t="shared" si="133"/>
        <v>12097.940579209277</v>
      </c>
      <c r="C541">
        <f t="shared" si="131"/>
        <v>113.87667218255592</v>
      </c>
      <c r="D541">
        <f t="shared" si="132"/>
        <v>1.6589147417107597E-2</v>
      </c>
      <c r="E541">
        <f>MIN(VLOOKUP(C540+0.01,Gearing!$A$2:$G$7,2,TRUE)+1,5)</f>
        <v>4</v>
      </c>
      <c r="F541">
        <f>Misc!$B$4*Misc!$B$5/Misc!$B$2*VLOOKUP(E541,Gearing!$B$2:$G$7,6,FALSE)</f>
        <v>3877.5433905676741</v>
      </c>
      <c r="G541">
        <f t="shared" si="120"/>
        <v>7.5173117613196911</v>
      </c>
      <c r="H541">
        <f t="shared" si="121"/>
        <v>254.73486082354134</v>
      </c>
      <c r="I541">
        <f t="shared" si="123"/>
        <v>0.29700000000000004</v>
      </c>
      <c r="J541">
        <f t="shared" si="124"/>
        <v>-881.26632616725055</v>
      </c>
      <c r="K541">
        <f t="shared" si="125"/>
        <v>-32987201.277159438</v>
      </c>
      <c r="L541">
        <f t="shared" si="134"/>
        <v>12097.940579209277</v>
      </c>
      <c r="M541">
        <f>2*$Y$1*VLOOKUP(E540,Gearing!$B$3:$D$7,3)+B539</f>
        <v>12100.807186658396</v>
      </c>
      <c r="N541">
        <f>2*B540-B539+Misc!$B$6*$Y$1^2</f>
        <v>12098.082843673914</v>
      </c>
      <c r="O541">
        <f t="shared" si="126"/>
        <v>0</v>
      </c>
      <c r="P541">
        <f t="shared" si="127"/>
        <v>0</v>
      </c>
      <c r="Q541">
        <f t="shared" si="128"/>
        <v>0</v>
      </c>
      <c r="R541">
        <f t="shared" si="129"/>
        <v>0</v>
      </c>
      <c r="S541">
        <f t="shared" si="130"/>
        <v>0</v>
      </c>
      <c r="T541">
        <f>C541/Misc!$B$2*60/2/PI()</f>
        <v>3624.8070561418222</v>
      </c>
      <c r="U541">
        <f>C541/Misc!$B$2*60/2/PI()*VLOOKUP(E541,Gearing!$B$2:$G$7,6,FALSE)</f>
        <v>7807.2247084518094</v>
      </c>
      <c r="V541">
        <f ca="1">FORECAST(U541,OFFSET(Engine!$E$3:$E$26,MATCH(U541,Engine!$A$3:$A$26,1)-1,0,2),OFFSET(Engine!$A$3:$A$26,MATCH(U541,Engine!$A$3:$A$26,1)-1,0,2))</f>
        <v>567.29986921016166</v>
      </c>
    </row>
    <row r="542" spans="1:22" x14ac:dyDescent="0.25">
      <c r="A542">
        <f t="shared" si="122"/>
        <v>134.75</v>
      </c>
      <c r="B542">
        <f t="shared" si="133"/>
        <v>12126.410265665772</v>
      </c>
      <c r="C542">
        <f t="shared" si="131"/>
        <v>113.88079728127195</v>
      </c>
      <c r="D542">
        <f t="shared" si="132"/>
        <v>1.6411642311140895E-2</v>
      </c>
      <c r="E542">
        <f>MIN(VLOOKUP(C541+0.01,Gearing!$A$2:$G$7,2,TRUE)+1,5)</f>
        <v>4</v>
      </c>
      <c r="F542">
        <f>Misc!$B$4*Misc!$B$5/Misc!$B$2*VLOOKUP(E542,Gearing!$B$2:$G$7,6,FALSE)</f>
        <v>3877.5433905676741</v>
      </c>
      <c r="G542">
        <f t="shared" si="120"/>
        <v>7.5350020043357864</v>
      </c>
      <c r="H542">
        <f t="shared" si="121"/>
        <v>254.74408840656756</v>
      </c>
      <c r="I542">
        <f t="shared" si="123"/>
        <v>0.29700000000000004</v>
      </c>
      <c r="J542">
        <f t="shared" si="124"/>
        <v>-898.17670405031095</v>
      </c>
      <c r="K542">
        <f t="shared" si="125"/>
        <v>-32961885.146143146</v>
      </c>
      <c r="L542">
        <f t="shared" si="134"/>
        <v>12126.410265665772</v>
      </c>
      <c r="M542">
        <f>2*$Y$1*VLOOKUP(E541,Gearing!$B$3:$D$7,3)+B540</f>
        <v>12129.274788257815</v>
      </c>
      <c r="N542">
        <f>2*B541-B540+Misc!$B$6*$Y$1^2</f>
        <v>12126.552541344059</v>
      </c>
      <c r="O542">
        <f t="shared" si="126"/>
        <v>0</v>
      </c>
      <c r="P542">
        <f t="shared" si="127"/>
        <v>0</v>
      </c>
      <c r="Q542">
        <f t="shared" si="128"/>
        <v>0</v>
      </c>
      <c r="R542">
        <f t="shared" si="129"/>
        <v>0</v>
      </c>
      <c r="S542">
        <f t="shared" si="130"/>
        <v>0</v>
      </c>
      <c r="T542">
        <f>C542/Misc!$B$2*60/2/PI()</f>
        <v>3624.9383621121019</v>
      </c>
      <c r="U542">
        <f>C542/Misc!$B$2*60/2/PI()*VLOOKUP(E542,Gearing!$B$2:$G$7,6,FALSE)</f>
        <v>7807.5075194262026</v>
      </c>
      <c r="V542">
        <f ca="1">FORECAST(U542,OFFSET(Engine!$E$3:$E$26,MATCH(U542,Engine!$A$3:$A$26,1)-1,0,2),OFFSET(Engine!$A$3:$A$26,MATCH(U542,Engine!$A$3:$A$26,1)-1,0,2))</f>
        <v>567.29280632914788</v>
      </c>
    </row>
    <row r="543" spans="1:22" x14ac:dyDescent="0.25">
      <c r="A543">
        <f t="shared" si="122"/>
        <v>135</v>
      </c>
      <c r="B543">
        <f t="shared" si="133"/>
        <v>12154.880977849913</v>
      </c>
      <c r="C543">
        <f t="shared" si="131"/>
        <v>113.88487824033655</v>
      </c>
      <c r="D543">
        <f t="shared" si="132"/>
        <v>1.623603020561859E-2</v>
      </c>
      <c r="E543">
        <f>MIN(VLOOKUP(C542+0.01,Gearing!$A$2:$G$7,2,TRUE)+1,5)</f>
        <v>4</v>
      </c>
      <c r="F543">
        <f>Misc!$B$4*Misc!$B$5/Misc!$B$2*VLOOKUP(E543,Gearing!$B$2:$G$7,6,FALSE)</f>
        <v>3877.5433905676741</v>
      </c>
      <c r="G543">
        <f t="shared" si="120"/>
        <v>7.5526928847094918</v>
      </c>
      <c r="H543">
        <f t="shared" si="121"/>
        <v>254.75321725200553</v>
      </c>
      <c r="I543">
        <f t="shared" si="123"/>
        <v>0.29700000000000004</v>
      </c>
      <c r="J543">
        <f t="shared" si="124"/>
        <v>-915.08769780546936</v>
      </c>
      <c r="K543">
        <f t="shared" si="125"/>
        <v>-32936086.511202224</v>
      </c>
      <c r="L543">
        <f t="shared" si="134"/>
        <v>12154.880977849913</v>
      </c>
      <c r="M543">
        <f>2*$Y$1*VLOOKUP(E542,Gearing!$B$3:$D$7,3)+B541</f>
        <v>12157.743437892597</v>
      </c>
      <c r="N543">
        <f>2*B542-B541+Misc!$B$6*$Y$1^2</f>
        <v>12155.023264622268</v>
      </c>
      <c r="O543">
        <f t="shared" si="126"/>
        <v>0</v>
      </c>
      <c r="P543">
        <f t="shared" si="127"/>
        <v>0</v>
      </c>
      <c r="Q543">
        <f t="shared" si="128"/>
        <v>0</v>
      </c>
      <c r="R543">
        <f t="shared" si="129"/>
        <v>0</v>
      </c>
      <c r="S543">
        <f t="shared" si="130"/>
        <v>0</v>
      </c>
      <c r="T543">
        <f>C543/Misc!$B$2*60/2/PI()</f>
        <v>3625.0682630736387</v>
      </c>
      <c r="U543">
        <f>C543/Misc!$B$2*60/2/PI()*VLOOKUP(E543,Gearing!$B$2:$G$7,6,FALSE)</f>
        <v>7807.7873042480851</v>
      </c>
      <c r="V543">
        <f ca="1">FORECAST(U543,OFFSET(Engine!$E$3:$E$26,MATCH(U543,Engine!$A$3:$A$26,1)-1,0,2),OFFSET(Engine!$A$3:$A$26,MATCH(U543,Engine!$A$3:$A$26,1)-1,0,2))</f>
        <v>567.28581902283611</v>
      </c>
    </row>
    <row r="544" spans="1:22" x14ac:dyDescent="0.25">
      <c r="A544">
        <f t="shared" si="122"/>
        <v>135.25</v>
      </c>
      <c r="B544">
        <f t="shared" si="133"/>
        <v>12183.352704785941</v>
      </c>
      <c r="C544">
        <f t="shared" si="131"/>
        <v>113.88891553050416</v>
      </c>
      <c r="D544">
        <f t="shared" si="132"/>
        <v>1.6062291135312989E-2</v>
      </c>
      <c r="E544">
        <f>MIN(VLOOKUP(C543+0.01,Gearing!$A$2:$G$7,2,TRUE)+1,5)</f>
        <v>4</v>
      </c>
      <c r="F544">
        <f>Misc!$B$4*Misc!$B$5/Misc!$B$2*VLOOKUP(E544,Gearing!$B$2:$G$7,6,FALSE)</f>
        <v>3877.5433905676741</v>
      </c>
      <c r="G544">
        <f t="shared" si="120"/>
        <v>7.5703843956207875</v>
      </c>
      <c r="H544">
        <f t="shared" si="121"/>
        <v>254.76224841290301</v>
      </c>
      <c r="I544">
        <f t="shared" si="123"/>
        <v>0.29700000000000004</v>
      </c>
      <c r="J544">
        <f t="shared" si="124"/>
        <v>-931.99930084284915</v>
      </c>
      <c r="K544">
        <f t="shared" si="125"/>
        <v>-32909805.331563182</v>
      </c>
      <c r="L544">
        <f t="shared" si="134"/>
        <v>12183.352704785941</v>
      </c>
      <c r="M544">
        <f>2*$Y$1*VLOOKUP(E543,Gearing!$B$3:$D$7,3)+B542</f>
        <v>12186.213124349093</v>
      </c>
      <c r="N544">
        <f>2*B543-B542+Misc!$B$6*$Y$1^2</f>
        <v>12183.495002534053</v>
      </c>
      <c r="O544">
        <f t="shared" si="126"/>
        <v>0</v>
      </c>
      <c r="P544">
        <f t="shared" si="127"/>
        <v>0</v>
      </c>
      <c r="Q544">
        <f t="shared" si="128"/>
        <v>0</v>
      </c>
      <c r="R544">
        <f t="shared" si="129"/>
        <v>0</v>
      </c>
      <c r="S544">
        <f t="shared" si="130"/>
        <v>0</v>
      </c>
      <c r="T544">
        <f>C544/Misc!$B$2*60/2/PI()</f>
        <v>3625.1967740110131</v>
      </c>
      <c r="U544">
        <f>C544/Misc!$B$2*60/2/PI()*VLOOKUP(E544,Gearing!$B$2:$G$7,6,FALSE)</f>
        <v>7808.0640951917239</v>
      </c>
      <c r="V544">
        <f ca="1">FORECAST(U544,OFFSET(Engine!$E$3:$E$26,MATCH(U544,Engine!$A$3:$A$26,1)-1,0,2),OFFSET(Engine!$A$3:$A$26,MATCH(U544,Engine!$A$3:$A$26,1)-1,0,2))</f>
        <v>567.2789064852135</v>
      </c>
    </row>
    <row r="545" spans="1:22" x14ac:dyDescent="0.25">
      <c r="A545">
        <f t="shared" si="122"/>
        <v>135.5</v>
      </c>
      <c r="B545">
        <f t="shared" si="133"/>
        <v>12211.825435615165</v>
      </c>
      <c r="C545">
        <f t="shared" si="131"/>
        <v>113.89290961753068</v>
      </c>
      <c r="D545">
        <f t="shared" si="132"/>
        <v>1.5890405076788738E-2</v>
      </c>
      <c r="E545">
        <f>MIN(VLOOKUP(C544+0.01,Gearing!$A$2:$G$7,2,TRUE)+1,5)</f>
        <v>4</v>
      </c>
      <c r="F545">
        <f>Misc!$B$4*Misc!$B$5/Misc!$B$2*VLOOKUP(E545,Gearing!$B$2:$G$7,6,FALSE)</f>
        <v>3877.5433905676741</v>
      </c>
      <c r="G545">
        <f t="shared" si="120"/>
        <v>7.5880765303223949</v>
      </c>
      <c r="H545">
        <f t="shared" si="121"/>
        <v>254.77118293112625</v>
      </c>
      <c r="I545">
        <f t="shared" si="123"/>
        <v>0.29700000000000004</v>
      </c>
      <c r="J545">
        <f t="shared" si="124"/>
        <v>-948.91150664284942</v>
      </c>
      <c r="K545">
        <f t="shared" si="125"/>
        <v>-32883041.567073122</v>
      </c>
      <c r="L545">
        <f t="shared" si="134"/>
        <v>12211.825435615165</v>
      </c>
      <c r="M545">
        <f>2*$Y$1*VLOOKUP(E544,Gearing!$B$3:$D$7,3)+B543</f>
        <v>12214.683836533233</v>
      </c>
      <c r="N545">
        <f>2*B544-B543+Misc!$B$6*$Y$1^2</f>
        <v>12211.967744221969</v>
      </c>
      <c r="O545">
        <f t="shared" si="126"/>
        <v>0</v>
      </c>
      <c r="P545">
        <f t="shared" si="127"/>
        <v>0</v>
      </c>
      <c r="Q545">
        <f t="shared" si="128"/>
        <v>0</v>
      </c>
      <c r="R545">
        <f t="shared" si="129"/>
        <v>0</v>
      </c>
      <c r="S545">
        <f t="shared" si="130"/>
        <v>0</v>
      </c>
      <c r="T545">
        <f>C545/Misc!$B$2*60/2/PI()</f>
        <v>3625.3239097496948</v>
      </c>
      <c r="U545">
        <f>C545/Misc!$B$2*60/2/PI()*VLOOKUP(E545,Gearing!$B$2:$G$7,6,FALSE)</f>
        <v>7808.3379241886851</v>
      </c>
      <c r="V545">
        <f ca="1">FORECAST(U545,OFFSET(Engine!$E$3:$E$26,MATCH(U545,Engine!$A$3:$A$26,1)-1,0,2),OFFSET(Engine!$A$3:$A$26,MATCH(U545,Engine!$A$3:$A$26,1)-1,0,2))</f>
        <v>567.27206791882543</v>
      </c>
    </row>
    <row r="546" spans="1:22" x14ac:dyDescent="0.25">
      <c r="A546">
        <f t="shared" si="122"/>
        <v>135.75</v>
      </c>
      <c r="B546">
        <f t="shared" si="133"/>
        <v>12240.299159594706</v>
      </c>
      <c r="C546">
        <f t="shared" si="131"/>
        <v>113.89686096223886</v>
      </c>
      <c r="D546">
        <f t="shared" si="132"/>
        <v>1.5720352588687092E-2</v>
      </c>
      <c r="E546">
        <f>MIN(VLOOKUP(C545+0.01,Gearing!$A$2:$G$7,2,TRUE)+1,5)</f>
        <v>4</v>
      </c>
      <c r="F546">
        <f>Misc!$B$4*Misc!$B$5/Misc!$B$2*VLOOKUP(E546,Gearing!$B$2:$G$7,6,FALSE)</f>
        <v>3877.5433905676741</v>
      </c>
      <c r="G546">
        <f t="shared" si="120"/>
        <v>7.6057692821389997</v>
      </c>
      <c r="H546">
        <f t="shared" si="121"/>
        <v>254.78002183750641</v>
      </c>
      <c r="I546">
        <f t="shared" si="123"/>
        <v>0.29700000000000004</v>
      </c>
      <c r="J546">
        <f t="shared" si="124"/>
        <v>-965.82430875540922</v>
      </c>
      <c r="K546">
        <f t="shared" si="125"/>
        <v>-32855795.178191066</v>
      </c>
      <c r="L546">
        <f t="shared" si="134"/>
        <v>12240.299159594706</v>
      </c>
      <c r="M546">
        <f>2*$Y$1*VLOOKUP(E545,Gearing!$B$3:$D$7,3)+B544</f>
        <v>12243.155563469261</v>
      </c>
      <c r="N546">
        <f>2*B545-B544+Misc!$B$6*$Y$1^2</f>
        <v>12240.441478944389</v>
      </c>
      <c r="O546">
        <f t="shared" si="126"/>
        <v>0</v>
      </c>
      <c r="P546">
        <f t="shared" si="127"/>
        <v>0</v>
      </c>
      <c r="Q546">
        <f t="shared" si="128"/>
        <v>0</v>
      </c>
      <c r="R546">
        <f t="shared" si="129"/>
        <v>0</v>
      </c>
      <c r="S546">
        <f t="shared" si="130"/>
        <v>0</v>
      </c>
      <c r="T546">
        <f>C546/Misc!$B$2*60/2/PI()</f>
        <v>3625.4496849581292</v>
      </c>
      <c r="U546">
        <f>C546/Misc!$B$2*60/2/PI()*VLOOKUP(E546,Gearing!$B$2:$G$7,6,FALSE)</f>
        <v>7808.6088228323351</v>
      </c>
      <c r="V546">
        <f ca="1">FORECAST(U546,OFFSET(Engine!$E$3:$E$26,MATCH(U546,Engine!$A$3:$A$26,1)-1,0,2),OFFSET(Engine!$A$3:$A$26,MATCH(U546,Engine!$A$3:$A$26,1)-1,0,2))</f>
        <v>567.26530253466387</v>
      </c>
    </row>
    <row r="547" spans="1:22" x14ac:dyDescent="0.25">
      <c r="A547">
        <f t="shared" si="122"/>
        <v>136</v>
      </c>
      <c r="B547">
        <f t="shared" si="133"/>
        <v>12268.773866096284</v>
      </c>
      <c r="C547">
        <f t="shared" si="131"/>
        <v>113.90077002058024</v>
      </c>
      <c r="D547">
        <f t="shared" si="132"/>
        <v>1.5552114142337814E-2</v>
      </c>
      <c r="E547">
        <f>MIN(VLOOKUP(C546+0.01,Gearing!$A$2:$G$7,2,TRUE)+1,5)</f>
        <v>4</v>
      </c>
      <c r="F547">
        <f>Misc!$B$4*Misc!$B$5/Misc!$B$2*VLOOKUP(E547,Gearing!$B$2:$G$7,6,FALSE)</f>
        <v>3877.5433905676741</v>
      </c>
      <c r="G547">
        <f t="shared" si="120"/>
        <v>7.6234626444664935</v>
      </c>
      <c r="H547">
        <f t="shared" si="121"/>
        <v>254.788766151978</v>
      </c>
      <c r="I547">
        <f t="shared" si="123"/>
        <v>0.29700000000000004</v>
      </c>
      <c r="J547">
        <f t="shared" si="124"/>
        <v>-982.73770079925634</v>
      </c>
      <c r="K547">
        <f t="shared" si="125"/>
        <v>-32828066.125979662</v>
      </c>
      <c r="L547">
        <f t="shared" si="134"/>
        <v>12268.773866096284</v>
      </c>
      <c r="M547">
        <f>2*$Y$1*VLOOKUP(E546,Gearing!$B$3:$D$7,3)+B545</f>
        <v>12271.628294298485</v>
      </c>
      <c r="N547">
        <f>2*B546-B545+Misc!$B$6*$Y$1^2</f>
        <v>12268.916196074248</v>
      </c>
      <c r="O547">
        <f t="shared" si="126"/>
        <v>0</v>
      </c>
      <c r="P547">
        <f t="shared" si="127"/>
        <v>0</v>
      </c>
      <c r="Q547">
        <f t="shared" si="128"/>
        <v>0</v>
      </c>
      <c r="R547">
        <f t="shared" si="129"/>
        <v>0</v>
      </c>
      <c r="S547">
        <f t="shared" si="130"/>
        <v>0</v>
      </c>
      <c r="T547">
        <f>C547/Misc!$B$2*60/2/PI()</f>
        <v>3625.5741141497015</v>
      </c>
      <c r="U547">
        <f>C547/Misc!$B$2*60/2/PI()*VLOOKUP(E547,Gearing!$B$2:$G$7,6,FALSE)</f>
        <v>7808.8768223820625</v>
      </c>
      <c r="V547">
        <f ca="1">FORECAST(U547,OFFSET(Engine!$E$3:$E$26,MATCH(U547,Engine!$A$3:$A$26,1)-1,0,2),OFFSET(Engine!$A$3:$A$26,MATCH(U547,Engine!$A$3:$A$26,1)-1,0,2))</f>
        <v>567.25860955206122</v>
      </c>
    </row>
    <row r="548" spans="1:22" x14ac:dyDescent="0.25">
      <c r="A548">
        <f t="shared" si="122"/>
        <v>136.25</v>
      </c>
      <c r="B548">
        <f t="shared" si="133"/>
        <v>12297.249544604996</v>
      </c>
      <c r="C548">
        <f t="shared" si="131"/>
        <v>113.90463724366418</v>
      </c>
      <c r="D548">
        <f t="shared" si="132"/>
        <v>1.5385670529212803E-2</v>
      </c>
      <c r="E548">
        <f>MIN(VLOOKUP(C547+0.01,Gearing!$A$2:$G$7,2,TRUE)+1,5)</f>
        <v>4</v>
      </c>
      <c r="F548">
        <f>Misc!$B$4*Misc!$B$5/Misc!$B$2*VLOOKUP(E548,Gearing!$B$2:$G$7,6,FALSE)</f>
        <v>3877.5433905676741</v>
      </c>
      <c r="G548">
        <f t="shared" si="120"/>
        <v>7.641156610771219</v>
      </c>
      <c r="H548">
        <f t="shared" si="121"/>
        <v>254.79741688364393</v>
      </c>
      <c r="I548">
        <f t="shared" si="123"/>
        <v>0.29700000000000004</v>
      </c>
      <c r="J548">
        <f t="shared" si="124"/>
        <v>-999.65167646119335</v>
      </c>
      <c r="K548">
        <f t="shared" si="125"/>
        <v>-32799854.372096717</v>
      </c>
      <c r="L548">
        <f t="shared" si="134"/>
        <v>12297.249544604996</v>
      </c>
      <c r="M548">
        <f>2*$Y$1*VLOOKUP(E547,Gearing!$B$3:$D$7,3)+B546</f>
        <v>12300.102018278027</v>
      </c>
      <c r="N548">
        <f>2*B547-B546+Misc!$B$6*$Y$1^2</f>
        <v>12297.391885097863</v>
      </c>
      <c r="O548">
        <f t="shared" si="126"/>
        <v>0</v>
      </c>
      <c r="P548">
        <f t="shared" si="127"/>
        <v>0</v>
      </c>
      <c r="Q548">
        <f t="shared" si="128"/>
        <v>0</v>
      </c>
      <c r="R548">
        <f t="shared" si="129"/>
        <v>0</v>
      </c>
      <c r="S548">
        <f t="shared" si="130"/>
        <v>0</v>
      </c>
      <c r="T548">
        <f>C548/Misc!$B$2*60/2/PI()</f>
        <v>3625.697211683671</v>
      </c>
      <c r="U548">
        <f>C548/Misc!$B$2*60/2/PI()*VLOOKUP(E548,Gearing!$B$2:$G$7,6,FALSE)</f>
        <v>7809.1419537652973</v>
      </c>
      <c r="V548">
        <f ca="1">FORECAST(U548,OFFSET(Engine!$E$3:$E$26,MATCH(U548,Engine!$A$3:$A$26,1)-1,0,2),OFFSET(Engine!$A$3:$A$26,MATCH(U548,Engine!$A$3:$A$26,1)-1,0,2))</f>
        <v>567.25198819864022</v>
      </c>
    </row>
    <row r="549" spans="1:22" x14ac:dyDescent="0.25">
      <c r="A549">
        <f t="shared" si="122"/>
        <v>136.5</v>
      </c>
      <c r="B549">
        <f t="shared" si="133"/>
        <v>12325.726184718116</v>
      </c>
      <c r="C549">
        <f t="shared" si="131"/>
        <v>113.90846307781612</v>
      </c>
      <c r="D549">
        <f t="shared" si="132"/>
        <v>1.5221002686303109E-2</v>
      </c>
      <c r="E549">
        <f>MIN(VLOOKUP(C548+0.01,Gearing!$A$2:$G$7,2,TRUE)+1,5)</f>
        <v>4</v>
      </c>
      <c r="F549">
        <f>Misc!$B$4*Misc!$B$5/Misc!$B$2*VLOOKUP(E549,Gearing!$B$2:$G$7,6,FALSE)</f>
        <v>3877.5433905676741</v>
      </c>
      <c r="G549">
        <f t="shared" si="120"/>
        <v>7.6588511745892216</v>
      </c>
      <c r="H549">
        <f t="shared" si="121"/>
        <v>254.80597503090578</v>
      </c>
      <c r="I549">
        <f t="shared" si="123"/>
        <v>0.29700000000000004</v>
      </c>
      <c r="J549">
        <f t="shared" si="124"/>
        <v>-1016.566229495369</v>
      </c>
      <c r="K549">
        <f t="shared" si="125"/>
        <v>-32771159.878786974</v>
      </c>
      <c r="L549">
        <f t="shared" si="134"/>
        <v>12325.726184718116</v>
      </c>
      <c r="M549">
        <f>2*$Y$1*VLOOKUP(E548,Gearing!$B$3:$D$7,3)+B547</f>
        <v>12328.576724779605</v>
      </c>
      <c r="N549">
        <f>2*B548-B547+Misc!$B$6*$Y$1^2</f>
        <v>12325.868535613708</v>
      </c>
      <c r="O549">
        <f t="shared" si="126"/>
        <v>0</v>
      </c>
      <c r="P549">
        <f t="shared" si="127"/>
        <v>0</v>
      </c>
      <c r="Q549">
        <f t="shared" si="128"/>
        <v>0</v>
      </c>
      <c r="R549">
        <f t="shared" si="129"/>
        <v>0</v>
      </c>
      <c r="S549">
        <f t="shared" si="130"/>
        <v>0</v>
      </c>
      <c r="T549">
        <f>C549/Misc!$B$2*60/2/PI()</f>
        <v>3625.8189917670179</v>
      </c>
      <c r="U549">
        <f>C549/Misc!$B$2*60/2/PI()*VLOOKUP(E549,Gearing!$B$2:$G$7,6,FALSE)</f>
        <v>7809.4042475814867</v>
      </c>
      <c r="V549">
        <f ca="1">FORECAST(U549,OFFSET(Engine!$E$3:$E$26,MATCH(U549,Engine!$A$3:$A$26,1)-1,0,2),OFFSET(Engine!$A$3:$A$26,MATCH(U549,Engine!$A$3:$A$26,1)-1,0,2))</f>
        <v>567.24543771021467</v>
      </c>
    </row>
    <row r="550" spans="1:22" x14ac:dyDescent="0.25">
      <c r="A550">
        <f t="shared" si="122"/>
        <v>136.75</v>
      </c>
      <c r="B550">
        <f t="shared" si="133"/>
        <v>12354.203776143904</v>
      </c>
      <c r="C550">
        <f t="shared" si="131"/>
        <v>113.91224796463212</v>
      </c>
      <c r="D550">
        <f t="shared" si="132"/>
        <v>1.5058091841638088E-2</v>
      </c>
      <c r="E550">
        <f>MIN(VLOOKUP(C549+0.01,Gearing!$A$2:$G$7,2,TRUE)+1,5)</f>
        <v>4</v>
      </c>
      <c r="F550">
        <f>Misc!$B$4*Misc!$B$5/Misc!$B$2*VLOOKUP(E550,Gearing!$B$2:$G$7,6,FALSE)</f>
        <v>3877.5433905676741</v>
      </c>
      <c r="G550">
        <f t="shared" si="120"/>
        <v>7.6765463295255119</v>
      </c>
      <c r="H550">
        <f t="shared" si="121"/>
        <v>254.81444158158581</v>
      </c>
      <c r="I550">
        <f t="shared" si="123"/>
        <v>0.29700000000000004</v>
      </c>
      <c r="J550">
        <f t="shared" si="124"/>
        <v>-1033.4813537225618</v>
      </c>
      <c r="K550">
        <f t="shared" si="125"/>
        <v>-32741982.60887406</v>
      </c>
      <c r="L550">
        <f t="shared" si="134"/>
        <v>12354.203776143904</v>
      </c>
      <c r="M550">
        <f>2*$Y$1*VLOOKUP(E549,Gearing!$B$3:$D$7,3)+B548</f>
        <v>12357.052403288317</v>
      </c>
      <c r="N550">
        <f>2*B549-B548+Misc!$B$6*$Y$1^2</f>
        <v>12354.346137331237</v>
      </c>
      <c r="O550">
        <f t="shared" si="126"/>
        <v>0</v>
      </c>
      <c r="P550">
        <f t="shared" si="127"/>
        <v>0</v>
      </c>
      <c r="Q550">
        <f t="shared" si="128"/>
        <v>0</v>
      </c>
      <c r="R550">
        <f t="shared" si="129"/>
        <v>0</v>
      </c>
      <c r="S550">
        <f t="shared" si="130"/>
        <v>0</v>
      </c>
      <c r="T550">
        <f>C550/Misc!$B$2*60/2/PI()</f>
        <v>3625.9394684561798</v>
      </c>
      <c r="U550">
        <f>C550/Misc!$B$2*60/2/PI()*VLOOKUP(E550,Gearing!$B$2:$G$7,6,FALSE)</f>
        <v>7809.6637341058313</v>
      </c>
      <c r="V550">
        <f ca="1">FORECAST(U550,OFFSET(Engine!$E$3:$E$26,MATCH(U550,Engine!$A$3:$A$26,1)-1,0,2),OFFSET(Engine!$A$3:$A$26,MATCH(U550,Engine!$A$3:$A$26,1)-1,0,2))</f>
        <v>567.23895733069594</v>
      </c>
    </row>
    <row r="551" spans="1:22" x14ac:dyDescent="0.25">
      <c r="A551">
        <f t="shared" si="122"/>
        <v>137</v>
      </c>
      <c r="B551">
        <f t="shared" si="133"/>
        <v>12382.682308700432</v>
      </c>
      <c r="C551">
        <f t="shared" si="131"/>
        <v>113.91599234102978</v>
      </c>
      <c r="D551">
        <f t="shared" si="132"/>
        <v>1.4896919339662418E-2</v>
      </c>
      <c r="E551">
        <f>MIN(VLOOKUP(C550+0.01,Gearing!$A$2:$G$7,2,TRUE)+1,5)</f>
        <v>4</v>
      </c>
      <c r="F551">
        <f>Misc!$B$4*Misc!$B$5/Misc!$B$2*VLOOKUP(E551,Gearing!$B$2:$G$7,6,FALSE)</f>
        <v>3877.5433905676741</v>
      </c>
      <c r="G551">
        <f t="shared" si="120"/>
        <v>7.6942420692533311</v>
      </c>
      <c r="H551">
        <f t="shared" si="121"/>
        <v>254.82281751304083</v>
      </c>
      <c r="I551">
        <f t="shared" si="123"/>
        <v>0.29700000000000004</v>
      </c>
      <c r="J551">
        <f t="shared" si="124"/>
        <v>-1050.3970430294803</v>
      </c>
      <c r="K551">
        <f t="shared" si="125"/>
        <v>-32712322.52575238</v>
      </c>
      <c r="L551">
        <f t="shared" si="134"/>
        <v>12382.682308700432</v>
      </c>
      <c r="M551">
        <f>2*$Y$1*VLOOKUP(E550,Gearing!$B$3:$D$7,3)+B549</f>
        <v>12385.529043401437</v>
      </c>
      <c r="N551">
        <f>2*B550-B549+Misc!$B$6*$Y$1^2</f>
        <v>12382.824680069692</v>
      </c>
      <c r="O551">
        <f t="shared" si="126"/>
        <v>0</v>
      </c>
      <c r="P551">
        <f t="shared" si="127"/>
        <v>0</v>
      </c>
      <c r="Q551">
        <f t="shared" si="128"/>
        <v>0</v>
      </c>
      <c r="R551">
        <f t="shared" si="129"/>
        <v>0</v>
      </c>
      <c r="S551">
        <f t="shared" si="130"/>
        <v>0</v>
      </c>
      <c r="T551">
        <f>C551/Misc!$B$2*60/2/PI()</f>
        <v>3626.0586556586759</v>
      </c>
      <c r="U551">
        <f>C551/Misc!$B$2*60/2/PI()*VLOOKUP(E551,Gearing!$B$2:$G$7,6,FALSE)</f>
        <v>7809.9204432927881</v>
      </c>
      <c r="V551">
        <f ca="1">FORECAST(U551,OFFSET(Engine!$E$3:$E$26,MATCH(U551,Engine!$A$3:$A$26,1)-1,0,2),OFFSET(Engine!$A$3:$A$26,MATCH(U551,Engine!$A$3:$A$26,1)-1,0,2))</f>
        <v>567.23254631200587</v>
      </c>
    </row>
    <row r="552" spans="1:22" x14ac:dyDescent="0.25">
      <c r="A552">
        <f t="shared" si="122"/>
        <v>137.25</v>
      </c>
      <c r="B552">
        <f t="shared" si="133"/>
        <v>12411.161772314419</v>
      </c>
      <c r="C552">
        <f t="shared" si="131"/>
        <v>113.91969663929194</v>
      </c>
      <c r="D552">
        <f t="shared" si="132"/>
        <v>1.4737466757651418E-2</v>
      </c>
      <c r="E552">
        <f>MIN(VLOOKUP(C551+0.01,Gearing!$A$2:$G$7,2,TRUE)+1,5)</f>
        <v>4</v>
      </c>
      <c r="F552">
        <f>Misc!$B$4*Misc!$B$5/Misc!$B$2*VLOOKUP(E552,Gearing!$B$2:$G$7,6,FALSE)</f>
        <v>3877.5433905676741</v>
      </c>
      <c r="G552">
        <f t="shared" si="120"/>
        <v>7.7119383875134329</v>
      </c>
      <c r="H552">
        <f t="shared" si="121"/>
        <v>254.83110379226008</v>
      </c>
      <c r="I552">
        <f t="shared" si="123"/>
        <v>0.29700000000000004</v>
      </c>
      <c r="J552">
        <f t="shared" si="124"/>
        <v>-1067.3132913680574</v>
      </c>
      <c r="K552">
        <f t="shared" si="125"/>
        <v>-32682179.593379267</v>
      </c>
      <c r="L552">
        <f t="shared" si="134"/>
        <v>12411.161772314419</v>
      </c>
      <c r="M552">
        <f>2*$Y$1*VLOOKUP(E551,Gearing!$B$3:$D$7,3)+B550</f>
        <v>12414.006634827225</v>
      </c>
      <c r="N552">
        <f>2*B551-B550+Misc!$B$6*$Y$1^2</f>
        <v>12411.304153756961</v>
      </c>
      <c r="O552">
        <f t="shared" si="126"/>
        <v>0</v>
      </c>
      <c r="P552">
        <f t="shared" si="127"/>
        <v>0</v>
      </c>
      <c r="Q552">
        <f t="shared" si="128"/>
        <v>0</v>
      </c>
      <c r="R552">
        <f t="shared" si="129"/>
        <v>0</v>
      </c>
      <c r="S552">
        <f t="shared" si="130"/>
        <v>0</v>
      </c>
      <c r="T552">
        <f>C552/Misc!$B$2*60/2/PI()</f>
        <v>3626.1765671344979</v>
      </c>
      <c r="U552">
        <f>C552/Misc!$B$2*60/2/PI()*VLOOKUP(E552,Gearing!$B$2:$G$7,6,FALSE)</f>
        <v>7810.1744047790653</v>
      </c>
      <c r="V552">
        <f ca="1">FORECAST(U552,OFFSET(Engine!$E$3:$E$26,MATCH(U552,Engine!$A$3:$A$26,1)-1,0,2),OFFSET(Engine!$A$3:$A$26,MATCH(U552,Engine!$A$3:$A$26,1)-1,0,2))</f>
        <v>567.22620391400142</v>
      </c>
    </row>
    <row r="553" spans="1:22" x14ac:dyDescent="0.25">
      <c r="A553">
        <f t="shared" si="122"/>
        <v>137.5</v>
      </c>
      <c r="B553">
        <f t="shared" si="133"/>
        <v>12439.642157020078</v>
      </c>
      <c r="C553">
        <f t="shared" si="131"/>
        <v>113.92336128711031</v>
      </c>
      <c r="D553">
        <f t="shared" si="132"/>
        <v>1.4579715789295733E-2</v>
      </c>
      <c r="E553">
        <f>MIN(VLOOKUP(C552+0.01,Gearing!$A$2:$G$7,2,TRUE)+1,5)</f>
        <v>4</v>
      </c>
      <c r="F553">
        <f>Misc!$B$4*Misc!$B$5/Misc!$B$2*VLOOKUP(E553,Gearing!$B$2:$G$7,6,FALSE)</f>
        <v>3877.5433905676741</v>
      </c>
      <c r="G553">
        <f t="shared" si="120"/>
        <v>7.729635278113367</v>
      </c>
      <c r="H553">
        <f t="shared" si="121"/>
        <v>254.83930137596258</v>
      </c>
      <c r="I553">
        <f t="shared" si="123"/>
        <v>0.29700000000000004</v>
      </c>
      <c r="J553">
        <f t="shared" si="124"/>
        <v>-1084.2300927547658</v>
      </c>
      <c r="K553">
        <f t="shared" si="125"/>
        <v>-32651553.776267111</v>
      </c>
      <c r="L553">
        <f t="shared" si="134"/>
        <v>12439.642157020078</v>
      </c>
      <c r="M553">
        <f>2*$Y$1*VLOOKUP(E552,Gearing!$B$3:$D$7,3)+B551</f>
        <v>12442.485167383753</v>
      </c>
      <c r="N553">
        <f>2*B552-B551+Misc!$B$6*$Y$1^2</f>
        <v>12439.784548428406</v>
      </c>
      <c r="O553">
        <f t="shared" si="126"/>
        <v>0</v>
      </c>
      <c r="P553">
        <f t="shared" si="127"/>
        <v>0</v>
      </c>
      <c r="Q553">
        <f t="shared" si="128"/>
        <v>0</v>
      </c>
      <c r="R553">
        <f t="shared" si="129"/>
        <v>0</v>
      </c>
      <c r="S553">
        <f t="shared" si="130"/>
        <v>0</v>
      </c>
      <c r="T553">
        <f>C553/Misc!$B$2*60/2/PI()</f>
        <v>3626.293216497495</v>
      </c>
      <c r="U553">
        <f>C553/Misc!$B$2*60/2/PI()*VLOOKUP(E553,Gearing!$B$2:$G$7,6,FALSE)</f>
        <v>7810.4256478866055</v>
      </c>
      <c r="V553">
        <f ca="1">FORECAST(U553,OFFSET(Engine!$E$3:$E$26,MATCH(U553,Engine!$A$3:$A$26,1)-1,0,2),OFFSET(Engine!$A$3:$A$26,MATCH(U553,Engine!$A$3:$A$26,1)-1,0,2))</f>
        <v>567.21992940440043</v>
      </c>
    </row>
    <row r="554" spans="1:22" x14ac:dyDescent="0.25">
      <c r="A554">
        <f t="shared" si="122"/>
        <v>137.75</v>
      </c>
      <c r="B554">
        <f t="shared" si="133"/>
        <v>12468.123452957974</v>
      </c>
      <c r="C554">
        <f t="shared" si="131"/>
        <v>113.92698670764366</v>
      </c>
      <c r="D554">
        <f t="shared" si="132"/>
        <v>1.442364847753197E-2</v>
      </c>
      <c r="E554">
        <f>MIN(VLOOKUP(C553+0.01,Gearing!$A$2:$G$7,2,TRUE)+1,5)</f>
        <v>4</v>
      </c>
      <c r="F554">
        <f>Misc!$B$4*Misc!$B$5/Misc!$B$2*VLOOKUP(E554,Gearing!$B$2:$G$7,6,FALSE)</f>
        <v>3877.5433905676741</v>
      </c>
      <c r="G554">
        <f t="shared" si="120"/>
        <v>7.7473327349267622</v>
      </c>
      <c r="H554">
        <f t="shared" si="121"/>
        <v>254.84741121072759</v>
      </c>
      <c r="I554">
        <f t="shared" si="123"/>
        <v>0.29700000000000004</v>
      </c>
      <c r="J554">
        <f t="shared" si="124"/>
        <v>-1101.1474412699272</v>
      </c>
      <c r="K554">
        <f t="shared" si="125"/>
        <v>-32620445.039475664</v>
      </c>
      <c r="L554">
        <f t="shared" si="134"/>
        <v>12468.123452957974</v>
      </c>
      <c r="M554">
        <f>2*$Y$1*VLOOKUP(E553,Gearing!$B$3:$D$7,3)+B552</f>
        <v>12470.96463099774</v>
      </c>
      <c r="N554">
        <f>2*B553-B552+Misc!$B$6*$Y$1^2</f>
        <v>12468.265854225738</v>
      </c>
      <c r="O554">
        <f t="shared" si="126"/>
        <v>0</v>
      </c>
      <c r="P554">
        <f t="shared" si="127"/>
        <v>0</v>
      </c>
      <c r="Q554">
        <f t="shared" si="128"/>
        <v>0</v>
      </c>
      <c r="R554">
        <f t="shared" si="129"/>
        <v>0</v>
      </c>
      <c r="S554">
        <f t="shared" si="130"/>
        <v>0</v>
      </c>
      <c r="T554">
        <f>C554/Misc!$B$2*60/2/PI()</f>
        <v>3626.4086172172297</v>
      </c>
      <c r="U554">
        <f>C554/Misc!$B$2*60/2/PI()*VLOOKUP(E554,Gearing!$B$2:$G$7,6,FALSE)</f>
        <v>7810.6742016265789</v>
      </c>
      <c r="V554">
        <f ca="1">FORECAST(U554,OFFSET(Engine!$E$3:$E$26,MATCH(U554,Engine!$A$3:$A$26,1)-1,0,2),OFFSET(Engine!$A$3:$A$26,MATCH(U554,Engine!$A$3:$A$26,1)-1,0,2))</f>
        <v>567.21372205868227</v>
      </c>
    </row>
    <row r="555" spans="1:22" x14ac:dyDescent="0.25">
      <c r="A555">
        <f t="shared" si="122"/>
        <v>138</v>
      </c>
      <c r="B555">
        <f t="shared" si="133"/>
        <v>12496.6056503739</v>
      </c>
      <c r="C555">
        <f t="shared" si="131"/>
        <v>113.93057331956516</v>
      </c>
      <c r="D555">
        <f t="shared" si="132"/>
        <v>1.4269246894400567E-2</v>
      </c>
      <c r="E555">
        <f>MIN(VLOOKUP(C554+0.01,Gearing!$A$2:$G$7,2,TRUE)+1,5)</f>
        <v>4</v>
      </c>
      <c r="F555">
        <f>Misc!$B$4*Misc!$B$5/Misc!$B$2*VLOOKUP(E555,Gearing!$B$2:$G$7,6,FALSE)</f>
        <v>3877.5433905676741</v>
      </c>
      <c r="G555">
        <f t="shared" si="120"/>
        <v>7.7650307518926347</v>
      </c>
      <c r="H555">
        <f t="shared" si="121"/>
        <v>254.85543423310031</v>
      </c>
      <c r="I555">
        <f t="shared" si="123"/>
        <v>0.29700000000000004</v>
      </c>
      <c r="J555">
        <f t="shared" si="124"/>
        <v>-1118.0653310570378</v>
      </c>
      <c r="K555">
        <f t="shared" si="125"/>
        <v>-32588853.348604456</v>
      </c>
      <c r="L555">
        <f t="shared" si="134"/>
        <v>12496.6056503739</v>
      </c>
      <c r="M555">
        <f>2*$Y$1*VLOOKUP(E554,Gearing!$B$3:$D$7,3)+B553</f>
        <v>12499.445015703399</v>
      </c>
      <c r="N555">
        <f>2*B554-B553+Misc!$B$6*$Y$1^2</f>
        <v>12496.748061395871</v>
      </c>
      <c r="O555">
        <f t="shared" si="126"/>
        <v>0</v>
      </c>
      <c r="P555">
        <f t="shared" si="127"/>
        <v>0</v>
      </c>
      <c r="Q555">
        <f t="shared" si="128"/>
        <v>0</v>
      </c>
      <c r="R555">
        <f t="shared" si="129"/>
        <v>0</v>
      </c>
      <c r="S555">
        <f t="shared" si="130"/>
        <v>0</v>
      </c>
      <c r="T555">
        <f>C555/Misc!$B$2*60/2/PI()</f>
        <v>3626.5227826204805</v>
      </c>
      <c r="U555">
        <f>C555/Misc!$B$2*60/2/PI()*VLOOKUP(E555,Gearing!$B$2:$G$7,6,FALSE)</f>
        <v>7810.9200947026247</v>
      </c>
      <c r="V555">
        <f ca="1">FORECAST(U555,OFFSET(Engine!$E$3:$E$26,MATCH(U555,Engine!$A$3:$A$26,1)-1,0,2),OFFSET(Engine!$A$3:$A$26,MATCH(U555,Engine!$A$3:$A$26,1)-1,0,2))</f>
        <v>567.20758116000627</v>
      </c>
    </row>
    <row r="556" spans="1:22" x14ac:dyDescent="0.25">
      <c r="A556">
        <f t="shared" si="122"/>
        <v>138.25</v>
      </c>
      <c r="B556">
        <f t="shared" si="133"/>
        <v>12525.088739617757</v>
      </c>
      <c r="C556">
        <f t="shared" si="131"/>
        <v>113.93412153710233</v>
      </c>
      <c r="D556">
        <f t="shared" si="132"/>
        <v>1.4116493402980268E-2</v>
      </c>
      <c r="E556">
        <f>MIN(VLOOKUP(C555+0.01,Gearing!$A$2:$G$7,2,TRUE)+1,5)</f>
        <v>4</v>
      </c>
      <c r="F556">
        <f>Misc!$B$4*Misc!$B$5/Misc!$B$2*VLOOKUP(E556,Gearing!$B$2:$G$7,6,FALSE)</f>
        <v>3877.5433905676741</v>
      </c>
      <c r="G556">
        <f t="shared" si="120"/>
        <v>7.7827293230146921</v>
      </c>
      <c r="H556">
        <f t="shared" si="121"/>
        <v>254.86337136968132</v>
      </c>
      <c r="I556">
        <f t="shared" si="123"/>
        <v>0.29700000000000004</v>
      </c>
      <c r="J556">
        <f t="shared" si="124"/>
        <v>-1134.9837563220981</v>
      </c>
      <c r="K556">
        <f t="shared" si="125"/>
        <v>-32556778.669785269</v>
      </c>
      <c r="L556">
        <f t="shared" si="134"/>
        <v>12525.088739617757</v>
      </c>
      <c r="M556">
        <f>2*$Y$1*VLOOKUP(E555,Gearing!$B$3:$D$7,3)+B554</f>
        <v>12527.926311641295</v>
      </c>
      <c r="N556">
        <f>2*B555-B554+Misc!$B$6*$Y$1^2</f>
        <v>12525.231160289826</v>
      </c>
      <c r="O556">
        <f t="shared" si="126"/>
        <v>0</v>
      </c>
      <c r="P556">
        <f t="shared" si="127"/>
        <v>0</v>
      </c>
      <c r="Q556">
        <f t="shared" si="128"/>
        <v>0</v>
      </c>
      <c r="R556">
        <f t="shared" si="129"/>
        <v>0</v>
      </c>
      <c r="S556">
        <f t="shared" si="130"/>
        <v>0</v>
      </c>
      <c r="T556">
        <f>C556/Misc!$B$2*60/2/PI()</f>
        <v>3626.6357258925218</v>
      </c>
      <c r="U556">
        <f>C556/Misc!$B$2*60/2/PI()*VLOOKUP(E556,Gearing!$B$2:$G$7,6,FALSE)</f>
        <v>7811.1633555136086</v>
      </c>
      <c r="V556">
        <f ca="1">FORECAST(U556,OFFSET(Engine!$E$3:$E$26,MATCH(U556,Engine!$A$3:$A$26,1)-1,0,2),OFFSET(Engine!$A$3:$A$26,MATCH(U556,Engine!$A$3:$A$26,1)-1,0,2))</f>
        <v>567.20150599914314</v>
      </c>
    </row>
    <row r="557" spans="1:22" x14ac:dyDescent="0.25">
      <c r="A557">
        <f t="shared" si="122"/>
        <v>138.5</v>
      </c>
      <c r="B557">
        <f t="shared" si="133"/>
        <v>12553.572711142451</v>
      </c>
      <c r="C557">
        <f t="shared" si="131"/>
        <v>113.93763177008441</v>
      </c>
      <c r="D557">
        <f t="shared" si="132"/>
        <v>1.3965370453661308E-2</v>
      </c>
      <c r="E557">
        <f>MIN(VLOOKUP(C556+0.01,Gearing!$A$2:$G$7,2,TRUE)+1,5)</f>
        <v>4</v>
      </c>
      <c r="F557">
        <f>Misc!$B$4*Misc!$B$5/Misc!$B$2*VLOOKUP(E557,Gearing!$B$2:$G$7,6,FALSE)</f>
        <v>3877.5433905676741</v>
      </c>
      <c r="G557">
        <f t="shared" si="120"/>
        <v>7.800428442360646</v>
      </c>
      <c r="H557">
        <f t="shared" si="121"/>
        <v>254.87122353723248</v>
      </c>
      <c r="I557">
        <f t="shared" si="123"/>
        <v>0.29700000000000004</v>
      </c>
      <c r="J557">
        <f t="shared" si="124"/>
        <v>-1151.9027113329485</v>
      </c>
      <c r="K557">
        <f t="shared" si="125"/>
        <v>-32524220.969674684</v>
      </c>
      <c r="L557">
        <f t="shared" si="134"/>
        <v>12553.572711142451</v>
      </c>
      <c r="M557">
        <f>2*$Y$1*VLOOKUP(E556,Gearing!$B$3:$D$7,3)+B555</f>
        <v>12556.408509057221</v>
      </c>
      <c r="N557">
        <f>2*B556-B555+Misc!$B$6*$Y$1^2</f>
        <v>12553.715141361614</v>
      </c>
      <c r="O557">
        <f t="shared" si="126"/>
        <v>0</v>
      </c>
      <c r="P557">
        <f t="shared" si="127"/>
        <v>0</v>
      </c>
      <c r="Q557">
        <f t="shared" si="128"/>
        <v>0</v>
      </c>
      <c r="R557">
        <f t="shared" si="129"/>
        <v>0</v>
      </c>
      <c r="S557">
        <f t="shared" si="130"/>
        <v>0</v>
      </c>
      <c r="T557">
        <f>C557/Misc!$B$2*60/2/PI()</f>
        <v>3626.7474600786227</v>
      </c>
      <c r="U557">
        <f>C557/Misc!$B$2*60/2/PI()*VLOOKUP(E557,Gearing!$B$2:$G$7,6,FALSE)</f>
        <v>7811.4040121568432</v>
      </c>
      <c r="V557">
        <f ca="1">FORECAST(U557,OFFSET(Engine!$E$3:$E$26,MATCH(U557,Engine!$A$3:$A$26,1)-1,0,2),OFFSET(Engine!$A$3:$A$26,MATCH(U557,Engine!$A$3:$A$26,1)-1,0,2))</f>
        <v>567.19549587439474</v>
      </c>
    </row>
    <row r="558" spans="1:22" x14ac:dyDescent="0.25">
      <c r="A558">
        <f t="shared" si="122"/>
        <v>138.75</v>
      </c>
      <c r="B558">
        <f t="shared" si="133"/>
        <v>12582.057555502799</v>
      </c>
      <c r="C558">
        <f t="shared" si="131"/>
        <v>113.9411044239896</v>
      </c>
      <c r="D558">
        <f t="shared" si="132"/>
        <v>1.3815860787872225E-2</v>
      </c>
      <c r="E558">
        <f>MIN(VLOOKUP(C557+0.01,Gearing!$A$2:$G$7,2,TRUE)+1,5)</f>
        <v>4</v>
      </c>
      <c r="F558">
        <f>Misc!$B$4*Misc!$B$5/Misc!$B$2*VLOOKUP(E558,Gearing!$B$2:$G$7,6,FALSE)</f>
        <v>3877.5433905676741</v>
      </c>
      <c r="G558">
        <f t="shared" si="120"/>
        <v>7.8181281040615298</v>
      </c>
      <c r="H558">
        <f t="shared" si="121"/>
        <v>254.87899164278275</v>
      </c>
      <c r="I558">
        <f t="shared" si="123"/>
        <v>0.29700000000000004</v>
      </c>
      <c r="J558">
        <f t="shared" si="124"/>
        <v>-1168.8221904186166</v>
      </c>
      <c r="K558">
        <f t="shared" si="125"/>
        <v>-32491180.215446793</v>
      </c>
      <c r="L558">
        <f t="shared" si="134"/>
        <v>12582.057555502799</v>
      </c>
      <c r="M558">
        <f>2*$Y$1*VLOOKUP(E557,Gearing!$B$3:$D$7,3)+B556</f>
        <v>12584.891598301077</v>
      </c>
      <c r="N558">
        <f>2*B557-B556+Misc!$B$6*$Y$1^2</f>
        <v>12582.199995167146</v>
      </c>
      <c r="O558">
        <f t="shared" si="126"/>
        <v>0</v>
      </c>
      <c r="P558">
        <f t="shared" si="127"/>
        <v>0</v>
      </c>
      <c r="Q558">
        <f t="shared" si="128"/>
        <v>0</v>
      </c>
      <c r="R558">
        <f t="shared" si="129"/>
        <v>0</v>
      </c>
      <c r="S558">
        <f t="shared" si="130"/>
        <v>0</v>
      </c>
      <c r="T558">
        <f>C558/Misc!$B$2*60/2/PI()</f>
        <v>3626.8579980855543</v>
      </c>
      <c r="U558">
        <f>C558/Misc!$B$2*60/2/PI()*VLOOKUP(E558,Gearing!$B$2:$G$7,6,FALSE)</f>
        <v>7811.6420924313443</v>
      </c>
      <c r="V558">
        <f ca="1">FORECAST(U558,OFFSET(Engine!$E$3:$E$26,MATCH(U558,Engine!$A$3:$A$26,1)-1,0,2),OFFSET(Engine!$A$3:$A$26,MATCH(U558,Engine!$A$3:$A$26,1)-1,0,2))</f>
        <v>567.18955009151227</v>
      </c>
    </row>
    <row r="559" spans="1:22" x14ac:dyDescent="0.25">
      <c r="A559">
        <f t="shared" si="122"/>
        <v>139</v>
      </c>
      <c r="B559">
        <f t="shared" si="133"/>
        <v>12610.543263354446</v>
      </c>
      <c r="C559">
        <f t="shared" si="131"/>
        <v>113.94453990000329</v>
      </c>
      <c r="D559">
        <f t="shared" si="132"/>
        <v>1.3667947321664542E-2</v>
      </c>
      <c r="E559">
        <f>MIN(VLOOKUP(C558+0.01,Gearing!$A$2:$G$7,2,TRUE)+1,5)</f>
        <v>4</v>
      </c>
      <c r="F559">
        <f>Misc!$B$4*Misc!$B$5/Misc!$B$2*VLOOKUP(E559,Gearing!$B$2:$G$7,6,FALSE)</f>
        <v>3877.5433905676741</v>
      </c>
      <c r="G559">
        <f t="shared" si="120"/>
        <v>7.8358283023110316</v>
      </c>
      <c r="H559">
        <f t="shared" si="121"/>
        <v>254.88667658375826</v>
      </c>
      <c r="I559">
        <f t="shared" si="123"/>
        <v>0.29700000000000004</v>
      </c>
      <c r="J559">
        <f t="shared" si="124"/>
        <v>-1185.7421879686635</v>
      </c>
      <c r="K559">
        <f t="shared" si="125"/>
        <v>-32457656.37478599</v>
      </c>
      <c r="L559">
        <f t="shared" si="134"/>
        <v>12610.543263354446</v>
      </c>
      <c r="M559">
        <f>2*$Y$1*VLOOKUP(E558,Gearing!$B$3:$D$7,3)+B557</f>
        <v>12613.375569825772</v>
      </c>
      <c r="N559">
        <f>2*B558-B557+Misc!$B$6*$Y$1^2</f>
        <v>12610.685712363147</v>
      </c>
      <c r="O559">
        <f t="shared" si="126"/>
        <v>0</v>
      </c>
      <c r="P559">
        <f t="shared" si="127"/>
        <v>0</v>
      </c>
      <c r="Q559">
        <f t="shared" si="128"/>
        <v>0</v>
      </c>
      <c r="R559">
        <f t="shared" si="129"/>
        <v>0</v>
      </c>
      <c r="S559">
        <f t="shared" si="130"/>
        <v>0</v>
      </c>
      <c r="T559">
        <f>C559/Misc!$B$2*60/2/PI()</f>
        <v>3626.9673526834445</v>
      </c>
      <c r="U559">
        <f>C559/Misc!$B$2*60/2/PI()*VLOOKUP(E559,Gearing!$B$2:$G$7,6,FALSE)</f>
        <v>7811.8776238418186</v>
      </c>
      <c r="V559">
        <f ca="1">FORECAST(U559,OFFSET(Engine!$E$3:$E$26,MATCH(U559,Engine!$A$3:$A$26,1)-1,0,2),OFFSET(Engine!$A$3:$A$26,MATCH(U559,Engine!$A$3:$A$26,1)-1,0,2))</f>
        <v>567.18366796359714</v>
      </c>
    </row>
    <row r="560" spans="1:22" x14ac:dyDescent="0.25">
      <c r="A560">
        <f t="shared" si="122"/>
        <v>139.25</v>
      </c>
      <c r="B560">
        <f t="shared" si="133"/>
        <v>12639.029825452801</v>
      </c>
      <c r="C560">
        <f t="shared" si="131"/>
        <v>113.9479385950508</v>
      </c>
      <c r="D560">
        <f t="shared" si="132"/>
        <v>1.3521613058401272E-2</v>
      </c>
      <c r="E560">
        <f>MIN(VLOOKUP(C559+0.01,Gearing!$A$2:$G$7,2,TRUE)+1,5)</f>
        <v>4</v>
      </c>
      <c r="F560">
        <f>Misc!$B$4*Misc!$B$5/Misc!$B$2*VLOOKUP(E560,Gearing!$B$2:$G$7,6,FALSE)</f>
        <v>3877.5433905676741</v>
      </c>
      <c r="G560">
        <f t="shared" si="120"/>
        <v>7.8535290313648298</v>
      </c>
      <c r="H560">
        <f t="shared" si="121"/>
        <v>254.89427924805565</v>
      </c>
      <c r="I560">
        <f t="shared" si="123"/>
        <v>0.29700000000000004</v>
      </c>
      <c r="J560">
        <f t="shared" si="124"/>
        <v>-1202.6626984325421</v>
      </c>
      <c r="K560">
        <f t="shared" si="125"/>
        <v>-32423649.415879846</v>
      </c>
      <c r="L560">
        <f t="shared" si="134"/>
        <v>12639.029825452801</v>
      </c>
      <c r="M560">
        <f>2*$Y$1*VLOOKUP(E559,Gearing!$B$3:$D$7,3)+B558</f>
        <v>12641.86041418612</v>
      </c>
      <c r="N560">
        <f>2*B559-B558+Misc!$B$6*$Y$1^2</f>
        <v>12639.172283706093</v>
      </c>
      <c r="O560">
        <f t="shared" si="126"/>
        <v>0</v>
      </c>
      <c r="P560">
        <f t="shared" si="127"/>
        <v>0</v>
      </c>
      <c r="Q560">
        <f t="shared" si="128"/>
        <v>0</v>
      </c>
      <c r="R560">
        <f t="shared" si="129"/>
        <v>0</v>
      </c>
      <c r="S560">
        <f t="shared" si="130"/>
        <v>0</v>
      </c>
      <c r="T560">
        <f>C560/Misc!$B$2*60/2/PI()</f>
        <v>3627.0755365068189</v>
      </c>
      <c r="U560">
        <f>C560/Misc!$B$2*60/2/PI()*VLOOKUP(E560,Gearing!$B$2:$G$7,6,FALSE)</f>
        <v>7812.1106336009098</v>
      </c>
      <c r="V560">
        <f ca="1">FORECAST(U560,OFFSET(Engine!$E$3:$E$26,MATCH(U560,Engine!$A$3:$A$26,1)-1,0,2),OFFSET(Engine!$A$3:$A$26,MATCH(U560,Engine!$A$3:$A$26,1)-1,0,2))</f>
        <v>567.17784881104478</v>
      </c>
    </row>
    <row r="561" spans="1:22" x14ac:dyDescent="0.25">
      <c r="A561">
        <f t="shared" si="122"/>
        <v>139.5</v>
      </c>
      <c r="B561">
        <f t="shared" si="133"/>
        <v>12667.517232651971</v>
      </c>
      <c r="C561">
        <f t="shared" si="131"/>
        <v>113.95130090183011</v>
      </c>
      <c r="D561">
        <f t="shared" si="132"/>
        <v>1.337684117606841E-2</v>
      </c>
      <c r="E561">
        <f>MIN(VLOOKUP(C560+0.01,Gearing!$A$2:$G$7,2,TRUE)+1,5)</f>
        <v>4</v>
      </c>
      <c r="F561">
        <f>Misc!$B$4*Misc!$B$5/Misc!$B$2*VLOOKUP(E561,Gearing!$B$2:$G$7,6,FALSE)</f>
        <v>3877.5433905676741</v>
      </c>
      <c r="G561">
        <f t="shared" si="120"/>
        <v>7.8712302855399292</v>
      </c>
      <c r="H561">
        <f t="shared" si="121"/>
        <v>254.90180051411531</v>
      </c>
      <c r="I561">
        <f t="shared" si="123"/>
        <v>0.29700000000000004</v>
      </c>
      <c r="J561">
        <f t="shared" si="124"/>
        <v>-1219.5837163189644</v>
      </c>
      <c r="K561">
        <f t="shared" si="125"/>
        <v>-32389159.307412043</v>
      </c>
      <c r="L561">
        <f t="shared" si="134"/>
        <v>12667.517232651971</v>
      </c>
      <c r="M561">
        <f>2*$Y$1*VLOOKUP(E560,Gearing!$B$3:$D$7,3)+B559</f>
        <v>12670.346122037767</v>
      </c>
      <c r="N561">
        <f>2*B560-B559+Misc!$B$6*$Y$1^2</f>
        <v>12667.659700051156</v>
      </c>
      <c r="O561">
        <f t="shared" si="126"/>
        <v>0</v>
      </c>
      <c r="P561">
        <f t="shared" si="127"/>
        <v>0</v>
      </c>
      <c r="Q561">
        <f t="shared" si="128"/>
        <v>0</v>
      </c>
      <c r="R561">
        <f t="shared" si="129"/>
        <v>0</v>
      </c>
      <c r="S561">
        <f t="shared" si="130"/>
        <v>0</v>
      </c>
      <c r="T561">
        <f>C561/Misc!$B$2*60/2/PI()</f>
        <v>3627.1825620556428</v>
      </c>
      <c r="U561">
        <f>C561/Misc!$B$2*60/2/PI()*VLOOKUP(E561,Gearing!$B$2:$G$7,6,FALSE)</f>
        <v>7812.3411486314408</v>
      </c>
      <c r="V561">
        <f ca="1">FORECAST(U561,OFFSET(Engine!$E$3:$E$26,MATCH(U561,Engine!$A$3:$A$26,1)-1,0,2),OFFSET(Engine!$A$3:$A$26,MATCH(U561,Engine!$A$3:$A$26,1)-1,0,2))</f>
        <v>567.17209196148815</v>
      </c>
    </row>
    <row r="562" spans="1:22" x14ac:dyDescent="0.25">
      <c r="A562">
        <f t="shared" si="122"/>
        <v>139.75</v>
      </c>
      <c r="B562">
        <f t="shared" si="133"/>
        <v>12696.005475903716</v>
      </c>
      <c r="C562">
        <f t="shared" si="131"/>
        <v>113.95462720887372</v>
      </c>
      <c r="D562">
        <f t="shared" si="132"/>
        <v>1.3233615172794089E-2</v>
      </c>
      <c r="E562">
        <f>MIN(VLOOKUP(C561+0.01,Gearing!$A$2:$G$7,2,TRUE)+1,5)</f>
        <v>4</v>
      </c>
      <c r="F562">
        <f>Misc!$B$4*Misc!$B$5/Misc!$B$2*VLOOKUP(E562,Gearing!$B$2:$G$7,6,FALSE)</f>
        <v>3877.5433905676741</v>
      </c>
      <c r="G562">
        <f t="shared" si="120"/>
        <v>7.8889320592140129</v>
      </c>
      <c r="H562">
        <f t="shared" si="121"/>
        <v>254.90924125105968</v>
      </c>
      <c r="I562">
        <f t="shared" si="123"/>
        <v>0.29700000000000004</v>
      </c>
      <c r="J562">
        <f t="shared" si="124"/>
        <v>-1236.5052361952721</v>
      </c>
      <c r="K562">
        <f t="shared" si="125"/>
        <v>-32354186.018555373</v>
      </c>
      <c r="L562">
        <f t="shared" si="134"/>
        <v>12696.005475903716</v>
      </c>
      <c r="M562">
        <f>2*$Y$1*VLOOKUP(E561,Gearing!$B$3:$D$7,3)+B560</f>
        <v>12698.832684136121</v>
      </c>
      <c r="N562">
        <f>2*B561-B560+Misc!$B$6*$Y$1^2</f>
        <v>12696.147952351143</v>
      </c>
      <c r="O562">
        <f t="shared" si="126"/>
        <v>0</v>
      </c>
      <c r="P562">
        <f t="shared" si="127"/>
        <v>0</v>
      </c>
      <c r="Q562">
        <f t="shared" si="128"/>
        <v>0</v>
      </c>
      <c r="R562">
        <f t="shared" si="129"/>
        <v>0</v>
      </c>
      <c r="S562">
        <f t="shared" si="130"/>
        <v>0</v>
      </c>
      <c r="T562">
        <f>C562/Misc!$B$2*60/2/PI()</f>
        <v>3627.2884416972888</v>
      </c>
      <c r="U562">
        <f>C562/Misc!$B$2*60/2/PI()*VLOOKUP(E562,Gearing!$B$2:$G$7,6,FALSE)</f>
        <v>7812.5691955706507</v>
      </c>
      <c r="V562">
        <f ca="1">FORECAST(U562,OFFSET(Engine!$E$3:$E$26,MATCH(U562,Engine!$A$3:$A$26,1)-1,0,2),OFFSET(Engine!$A$3:$A$26,MATCH(U562,Engine!$A$3:$A$26,1)-1,0,2))</f>
        <v>567.16639674969292</v>
      </c>
    </row>
    <row r="563" spans="1:22" x14ac:dyDescent="0.25">
      <c r="A563">
        <f t="shared" si="122"/>
        <v>140</v>
      </c>
      <c r="B563">
        <f t="shared" si="133"/>
        <v>12724.494546256408</v>
      </c>
      <c r="C563">
        <f t="shared" si="131"/>
        <v>113.95791790059593</v>
      </c>
      <c r="D563">
        <f t="shared" si="132"/>
        <v>1.3091918604914099E-2</v>
      </c>
      <c r="E563">
        <f>MIN(VLOOKUP(C562+0.01,Gearing!$A$2:$G$7,2,TRUE)+1,5)</f>
        <v>4</v>
      </c>
      <c r="F563">
        <f>Misc!$B$4*Misc!$B$5/Misc!$B$2*VLOOKUP(E563,Gearing!$B$2:$G$7,6,FALSE)</f>
        <v>3877.5433905676741</v>
      </c>
      <c r="G563">
        <f t="shared" si="120"/>
        <v>7.9066343468247977</v>
      </c>
      <c r="H563">
        <f t="shared" si="121"/>
        <v>254.91660231879905</v>
      </c>
      <c r="I563">
        <f t="shared" si="123"/>
        <v>0.29700000000000004</v>
      </c>
      <c r="J563">
        <f t="shared" si="124"/>
        <v>-1253.4272526868081</v>
      </c>
      <c r="K563">
        <f t="shared" si="125"/>
        <v>-32318729.518965051</v>
      </c>
      <c r="L563">
        <f t="shared" si="134"/>
        <v>12724.494546256408</v>
      </c>
      <c r="M563">
        <f>2*$Y$1*VLOOKUP(E562,Gearing!$B$3:$D$7,3)+B561</f>
        <v>12727.320091335292</v>
      </c>
      <c r="N563">
        <f>2*B562-B561+Misc!$B$6*$Y$1^2</f>
        <v>12724.63703165546</v>
      </c>
      <c r="O563">
        <f t="shared" si="126"/>
        <v>0</v>
      </c>
      <c r="P563">
        <f t="shared" si="127"/>
        <v>0</v>
      </c>
      <c r="Q563">
        <f t="shared" si="128"/>
        <v>0</v>
      </c>
      <c r="R563">
        <f t="shared" si="129"/>
        <v>0</v>
      </c>
      <c r="S563">
        <f t="shared" si="130"/>
        <v>0</v>
      </c>
      <c r="T563">
        <f>C563/Misc!$B$2*60/2/PI()</f>
        <v>3627.3931876680458</v>
      </c>
      <c r="U563">
        <f>C563/Misc!$B$2*60/2/PI()*VLOOKUP(E563,Gearing!$B$2:$G$7,6,FALSE)</f>
        <v>7812.7948007734485</v>
      </c>
      <c r="V563">
        <f ca="1">FORECAST(U563,OFFSET(Engine!$E$3:$E$26,MATCH(U563,Engine!$A$3:$A$26,1)-1,0,2),OFFSET(Engine!$A$3:$A$26,MATCH(U563,Engine!$A$3:$A$26,1)-1,0,2))</f>
        <v>567.16076251747529</v>
      </c>
    </row>
    <row r="564" spans="1:22" x14ac:dyDescent="0.25">
      <c r="A564">
        <f t="shared" si="122"/>
        <v>140.25</v>
      </c>
      <c r="B564">
        <f t="shared" si="133"/>
        <v>12752.984434854014</v>
      </c>
      <c r="C564">
        <f t="shared" si="131"/>
        <v>113.96117335732561</v>
      </c>
      <c r="D564">
        <f t="shared" si="132"/>
        <v>1.2951735232491046E-2</v>
      </c>
      <c r="E564">
        <f>MIN(VLOOKUP(C563+0.01,Gearing!$A$2:$G$7,2,TRUE)+1,5)</f>
        <v>4</v>
      </c>
      <c r="F564">
        <f>Misc!$B$4*Misc!$B$5/Misc!$B$2*VLOOKUP(E564,Gearing!$B$2:$G$7,6,FALSE)</f>
        <v>3877.5433905676741</v>
      </c>
      <c r="G564">
        <f t="shared" si="120"/>
        <v>7.9243371428694012</v>
      </c>
      <c r="H564">
        <f t="shared" si="121"/>
        <v>254.92388456810488</v>
      </c>
      <c r="I564">
        <f t="shared" si="123"/>
        <v>0.29700000000000004</v>
      </c>
      <c r="J564">
        <f t="shared" si="124"/>
        <v>-1270.3497604763079</v>
      </c>
      <c r="K564">
        <f t="shared" si="125"/>
        <v>-32282789.778771818</v>
      </c>
      <c r="L564">
        <f t="shared" si="134"/>
        <v>12752.984434854014</v>
      </c>
      <c r="M564">
        <f>2*$Y$1*VLOOKUP(E563,Gearing!$B$3:$D$7,3)+B562</f>
        <v>12755.808334587036</v>
      </c>
      <c r="N564">
        <f>2*B563-B562+Misc!$B$6*$Y$1^2</f>
        <v>12753.126929109101</v>
      </c>
      <c r="O564">
        <f t="shared" si="126"/>
        <v>0</v>
      </c>
      <c r="P564">
        <f t="shared" si="127"/>
        <v>0</v>
      </c>
      <c r="Q564">
        <f t="shared" si="128"/>
        <v>0</v>
      </c>
      <c r="R564">
        <f t="shared" si="129"/>
        <v>0</v>
      </c>
      <c r="S564">
        <f t="shared" si="130"/>
        <v>0</v>
      </c>
      <c r="T564">
        <f>C564/Misc!$B$2*60/2/PI()</f>
        <v>3627.4968120741555</v>
      </c>
      <c r="U564">
        <f>C564/Misc!$B$2*60/2/PI()*VLOOKUP(E564,Gearing!$B$2:$G$7,6,FALSE)</f>
        <v>7813.0179903146427</v>
      </c>
      <c r="V564">
        <f ca="1">FORECAST(U564,OFFSET(Engine!$E$3:$E$26,MATCH(U564,Engine!$A$3:$A$26,1)-1,0,2),OFFSET(Engine!$A$3:$A$26,MATCH(U564,Engine!$A$3:$A$26,1)-1,0,2))</f>
        <v>567.1551886136466</v>
      </c>
    </row>
    <row r="565" spans="1:22" x14ac:dyDescent="0.25">
      <c r="A565">
        <f t="shared" si="122"/>
        <v>140.5</v>
      </c>
      <c r="B565">
        <f t="shared" si="133"/>
        <v>12781.475132935071</v>
      </c>
      <c r="C565">
        <f t="shared" si="131"/>
        <v>113.96439395534981</v>
      </c>
      <c r="D565">
        <f t="shared" si="132"/>
        <v>1.2813048961106688E-2</v>
      </c>
      <c r="E565">
        <f>MIN(VLOOKUP(C564+0.01,Gearing!$A$2:$G$7,2,TRUE)+1,5)</f>
        <v>4</v>
      </c>
      <c r="F565">
        <f>Misc!$B$4*Misc!$B$5/Misc!$B$2*VLOOKUP(E565,Gearing!$B$2:$G$7,6,FALSE)</f>
        <v>3877.5433905676741</v>
      </c>
      <c r="G565">
        <f t="shared" si="120"/>
        <v>7.9420404419037016</v>
      </c>
      <c r="H565">
        <f t="shared" si="121"/>
        <v>254.93108884070733</v>
      </c>
      <c r="I565">
        <f t="shared" si="123"/>
        <v>0.29700000000000004</v>
      </c>
      <c r="J565">
        <f t="shared" si="124"/>
        <v>-1287.2727543032852</v>
      </c>
      <c r="K565">
        <f t="shared" si="125"/>
        <v>-32246366.768575318</v>
      </c>
      <c r="L565">
        <f t="shared" si="134"/>
        <v>12781.475132935071</v>
      </c>
      <c r="M565">
        <f>2*$Y$1*VLOOKUP(E564,Gearing!$B$3:$D$7,3)+B563</f>
        <v>12784.297404939729</v>
      </c>
      <c r="N565">
        <f>2*B564-B563+Misc!$B$6*$Y$1^2</f>
        <v>12781.617635951619</v>
      </c>
      <c r="O565">
        <f t="shared" si="126"/>
        <v>0</v>
      </c>
      <c r="P565">
        <f t="shared" si="127"/>
        <v>0</v>
      </c>
      <c r="Q565">
        <f t="shared" si="128"/>
        <v>0</v>
      </c>
      <c r="R565">
        <f t="shared" si="129"/>
        <v>0</v>
      </c>
      <c r="S565">
        <f t="shared" si="130"/>
        <v>0</v>
      </c>
      <c r="T565">
        <f>C565/Misc!$B$2*60/2/PI()</f>
        <v>3627.5993268932084</v>
      </c>
      <c r="U565">
        <f>C565/Misc!$B$2*60/2/PI()*VLOOKUP(E565,Gearing!$B$2:$G$7,6,FALSE)</f>
        <v>7813.2387899919486</v>
      </c>
      <c r="V565">
        <f ca="1">FORECAST(U565,OFFSET(Engine!$E$3:$E$26,MATCH(U565,Engine!$A$3:$A$26,1)-1,0,2),OFFSET(Engine!$A$3:$A$26,MATCH(U565,Engine!$A$3:$A$26,1)-1,0,2))</f>
        <v>567.14967439393854</v>
      </c>
    </row>
    <row r="566" spans="1:22" x14ac:dyDescent="0.25">
      <c r="A566">
        <f t="shared" si="122"/>
        <v>140.75</v>
      </c>
      <c r="B566">
        <f t="shared" si="133"/>
        <v>12809.966631831689</v>
      </c>
      <c r="C566">
        <f t="shared" si="131"/>
        <v>113.96758006695381</v>
      </c>
      <c r="D566">
        <f t="shared" si="132"/>
        <v>1.2675843870965764E-2</v>
      </c>
      <c r="E566">
        <f>MIN(VLOOKUP(C565+0.01,Gearing!$A$2:$G$7,2,TRUE)+1,5)</f>
        <v>4</v>
      </c>
      <c r="F566">
        <f>Misc!$B$4*Misc!$B$5/Misc!$B$2*VLOOKUP(E566,Gearing!$B$2:$G$7,6,FALSE)</f>
        <v>3877.5433905676741</v>
      </c>
      <c r="G566">
        <f t="shared" si="120"/>
        <v>7.9597442385417221</v>
      </c>
      <c r="H566">
        <f t="shared" si="121"/>
        <v>254.93821596938488</v>
      </c>
      <c r="I566">
        <f t="shared" si="123"/>
        <v>0.29700000000000004</v>
      </c>
      <c r="J566">
        <f t="shared" si="124"/>
        <v>-1304.196228963433</v>
      </c>
      <c r="K566">
        <f t="shared" si="125"/>
        <v>-32209460.459437467</v>
      </c>
      <c r="L566">
        <f t="shared" si="134"/>
        <v>12809.966631831689</v>
      </c>
      <c r="M566">
        <f>2*$Y$1*VLOOKUP(E565,Gearing!$B$3:$D$7,3)+B564</f>
        <v>12812.787293537334</v>
      </c>
      <c r="N566">
        <f>2*B565-B564+Misc!$B$6*$Y$1^2</f>
        <v>12810.109143516129</v>
      </c>
      <c r="O566">
        <f t="shared" si="126"/>
        <v>0</v>
      </c>
      <c r="P566">
        <f t="shared" si="127"/>
        <v>0</v>
      </c>
      <c r="Q566">
        <f t="shared" si="128"/>
        <v>0</v>
      </c>
      <c r="R566">
        <f t="shared" si="129"/>
        <v>0</v>
      </c>
      <c r="S566">
        <f t="shared" si="130"/>
        <v>0</v>
      </c>
      <c r="T566">
        <f>C566/Misc!$B$2*60/2/PI()</f>
        <v>3627.7007439754125</v>
      </c>
      <c r="U566">
        <f>C566/Misc!$B$2*60/2/PI()*VLOOKUP(E566,Gearing!$B$2:$G$7,6,FALSE)</f>
        <v>7813.4572253287215</v>
      </c>
      <c r="V566">
        <f ca="1">FORECAST(U566,OFFSET(Engine!$E$3:$E$26,MATCH(U566,Engine!$A$3:$A$26,1)-1,0,2),OFFSET(Engine!$A$3:$A$26,MATCH(U566,Engine!$A$3:$A$26,1)-1,0,2))</f>
        <v>567.14421922093425</v>
      </c>
    </row>
    <row r="567" spans="1:22" x14ac:dyDescent="0.25">
      <c r="A567">
        <f t="shared" si="122"/>
        <v>141</v>
      </c>
      <c r="B567">
        <f t="shared" si="133"/>
        <v>12838.458922968548</v>
      </c>
      <c r="C567">
        <f t="shared" si="131"/>
        <v>113.97073206047571</v>
      </c>
      <c r="D567">
        <f t="shared" si="132"/>
        <v>1.2540104304207489E-2</v>
      </c>
      <c r="E567">
        <f>MIN(VLOOKUP(C566+0.01,Gearing!$A$2:$G$7,2,TRUE)+1,5)</f>
        <v>4</v>
      </c>
      <c r="F567">
        <f>Misc!$B$4*Misc!$B$5/Misc!$B$2*VLOOKUP(E567,Gearing!$B$2:$G$7,6,FALSE)</f>
        <v>3877.5433905676741</v>
      </c>
      <c r="G567">
        <f t="shared" si="120"/>
        <v>7.9774485274550058</v>
      </c>
      <c r="H567">
        <f t="shared" si="121"/>
        <v>254.94526677808634</v>
      </c>
      <c r="I567">
        <f t="shared" si="123"/>
        <v>0.29700000000000004</v>
      </c>
      <c r="J567">
        <f t="shared" si="124"/>
        <v>-1321.1201793080245</v>
      </c>
      <c r="K567">
        <f t="shared" si="125"/>
        <v>-32172070.822875969</v>
      </c>
      <c r="L567">
        <f t="shared" si="134"/>
        <v>12838.458922968548</v>
      </c>
      <c r="M567">
        <f>2*$Y$1*VLOOKUP(E566,Gearing!$B$3:$D$7,3)+B565</f>
        <v>12841.277991618392</v>
      </c>
      <c r="N567">
        <f>2*B566-B565+Misc!$B$6*$Y$1^2</f>
        <v>12838.601443228306</v>
      </c>
      <c r="O567">
        <f t="shared" si="126"/>
        <v>0</v>
      </c>
      <c r="P567">
        <f t="shared" si="127"/>
        <v>0</v>
      </c>
      <c r="Q567">
        <f t="shared" si="128"/>
        <v>0</v>
      </c>
      <c r="R567">
        <f t="shared" si="129"/>
        <v>0</v>
      </c>
      <c r="S567">
        <f t="shared" si="130"/>
        <v>0</v>
      </c>
      <c r="T567">
        <f>C567/Misc!$B$2*60/2/PI()</f>
        <v>3627.8010750453327</v>
      </c>
      <c r="U567">
        <f>C567/Misc!$B$2*60/2/PI()*VLOOKUP(E567,Gearing!$B$2:$G$7,6,FALSE)</f>
        <v>7813.6733215777003</v>
      </c>
      <c r="V567">
        <f ca="1">FORECAST(U567,OFFSET(Engine!$E$3:$E$26,MATCH(U567,Engine!$A$3:$A$26,1)-1,0,2),OFFSET(Engine!$A$3:$A$26,MATCH(U567,Engine!$A$3:$A$26,1)-1,0,2))</f>
        <v>567.13882246397554</v>
      </c>
    </row>
    <row r="568" spans="1:22" x14ac:dyDescent="0.25">
      <c r="A568">
        <f t="shared" si="122"/>
        <v>141.25</v>
      </c>
      <c r="B568">
        <f t="shared" si="133"/>
        <v>12866.951997861926</v>
      </c>
      <c r="C568">
        <f t="shared" si="131"/>
        <v>113.97385030033547</v>
      </c>
      <c r="D568">
        <f t="shared" si="132"/>
        <v>1.2405814573867247E-2</v>
      </c>
      <c r="E568">
        <f>MIN(VLOOKUP(C567+0.01,Gearing!$A$2:$G$7,2,TRUE)+1,5)</f>
        <v>4</v>
      </c>
      <c r="F568">
        <f>Misc!$B$4*Misc!$B$5/Misc!$B$2*VLOOKUP(E568,Gearing!$B$2:$G$7,6,FALSE)</f>
        <v>3877.5433905676741</v>
      </c>
      <c r="G568">
        <f t="shared" si="120"/>
        <v>7.9951533033720112</v>
      </c>
      <c r="H568">
        <f t="shared" si="121"/>
        <v>254.95224208199596</v>
      </c>
      <c r="I568">
        <f t="shared" si="123"/>
        <v>0.29700000000000004</v>
      </c>
      <c r="J568">
        <f t="shared" si="124"/>
        <v>-1338.0446002433182</v>
      </c>
      <c r="K568">
        <f t="shared" si="125"/>
        <v>-32134197.830858029</v>
      </c>
      <c r="L568">
        <f t="shared" si="134"/>
        <v>12866.951997861926</v>
      </c>
      <c r="M568">
        <f>2*$Y$1*VLOOKUP(E567,Gearing!$B$3:$D$7,3)+B566</f>
        <v>12869.769490515009</v>
      </c>
      <c r="N568">
        <f>2*B567-B566+Misc!$B$6*$Y$1^2</f>
        <v>12867.094526605408</v>
      </c>
      <c r="O568">
        <f t="shared" si="126"/>
        <v>0</v>
      </c>
      <c r="P568">
        <f t="shared" si="127"/>
        <v>0</v>
      </c>
      <c r="Q568">
        <f t="shared" si="128"/>
        <v>0</v>
      </c>
      <c r="R568">
        <f t="shared" si="129"/>
        <v>0</v>
      </c>
      <c r="S568">
        <f t="shared" si="130"/>
        <v>0</v>
      </c>
      <c r="T568">
        <f>C568/Misc!$B$2*60/2/PI()</f>
        <v>3627.9003317028182</v>
      </c>
      <c r="U568">
        <f>C568/Misc!$B$2*60/2/PI()*VLOOKUP(E568,Gearing!$B$2:$G$7,6,FALSE)</f>
        <v>7813.887103723011</v>
      </c>
      <c r="V568">
        <f ca="1">FORECAST(U568,OFFSET(Engine!$E$3:$E$26,MATCH(U568,Engine!$A$3:$A$26,1)-1,0,2),OFFSET(Engine!$A$3:$A$26,MATCH(U568,Engine!$A$3:$A$26,1)-1,0,2))</f>
        <v>567.13348349911234</v>
      </c>
    </row>
    <row r="569" spans="1:22" x14ac:dyDescent="0.25">
      <c r="A569">
        <f t="shared" si="122"/>
        <v>141.5</v>
      </c>
      <c r="B569">
        <f t="shared" si="133"/>
        <v>12895.445848118716</v>
      </c>
      <c r="C569">
        <f t="shared" si="131"/>
        <v>113.97693514708226</v>
      </c>
      <c r="D569">
        <f t="shared" si="132"/>
        <v>1.2272959400434047E-2</v>
      </c>
      <c r="E569">
        <f>MIN(VLOOKUP(C568+0.01,Gearing!$A$2:$G$7,2,TRUE)+1,5)</f>
        <v>4</v>
      </c>
      <c r="F569">
        <f>Misc!$B$4*Misc!$B$5/Misc!$B$2*VLOOKUP(E569,Gearing!$B$2:$G$7,6,FALSE)</f>
        <v>3877.5433905676741</v>
      </c>
      <c r="G569">
        <f t="shared" si="120"/>
        <v>8.012858561077504</v>
      </c>
      <c r="H569">
        <f t="shared" si="121"/>
        <v>254.95914268763929</v>
      </c>
      <c r="I569">
        <f t="shared" si="123"/>
        <v>0.29700000000000004</v>
      </c>
      <c r="J569">
        <f t="shared" si="124"/>
        <v>-1354.969486729985</v>
      </c>
      <c r="K569">
        <f t="shared" si="125"/>
        <v>-32095841.455793761</v>
      </c>
      <c r="L569">
        <f t="shared" si="134"/>
        <v>12895.445848118716</v>
      </c>
      <c r="M569">
        <f>2*$Y$1*VLOOKUP(E568,Gearing!$B$3:$D$7,3)+B567</f>
        <v>12898.261781651869</v>
      </c>
      <c r="N569">
        <f>2*B568-B567+Misc!$B$6*$Y$1^2</f>
        <v>12895.588385255305</v>
      </c>
      <c r="O569">
        <f t="shared" si="126"/>
        <v>0</v>
      </c>
      <c r="P569">
        <f t="shared" si="127"/>
        <v>0</v>
      </c>
      <c r="Q569">
        <f t="shared" si="128"/>
        <v>0</v>
      </c>
      <c r="R569">
        <f t="shared" si="129"/>
        <v>0</v>
      </c>
      <c r="S569">
        <f t="shared" si="130"/>
        <v>0</v>
      </c>
      <c r="T569">
        <f>C569/Misc!$B$2*60/2/PI()</f>
        <v>3627.9985254245048</v>
      </c>
      <c r="U569">
        <f>C569/Misc!$B$2*60/2/PI()*VLOOKUP(E569,Gearing!$B$2:$G$7,6,FALSE)</f>
        <v>7814.0985964833962</v>
      </c>
      <c r="V569">
        <f ca="1">FORECAST(U569,OFFSET(Engine!$E$3:$E$26,MATCH(U569,Engine!$A$3:$A$26,1)-1,0,2),OFFSET(Engine!$A$3:$A$26,MATCH(U569,Engine!$A$3:$A$26,1)-1,0,2))</f>
        <v>567.12820170902251</v>
      </c>
    </row>
    <row r="570" spans="1:22" x14ac:dyDescent="0.25">
      <c r="A570">
        <f t="shared" si="122"/>
        <v>141.75</v>
      </c>
      <c r="B570">
        <f t="shared" si="133"/>
        <v>12923.940465435468</v>
      </c>
      <c r="C570">
        <f t="shared" si="131"/>
        <v>113.97998695743445</v>
      </c>
      <c r="D570">
        <f t="shared" si="132"/>
        <v>1.2141523417085409E-2</v>
      </c>
      <c r="E570">
        <f>MIN(VLOOKUP(C569+0.01,Gearing!$A$2:$G$7,2,TRUE)+1,5)</f>
        <v>4</v>
      </c>
      <c r="F570">
        <f>Misc!$B$4*Misc!$B$5/Misc!$B$2*VLOOKUP(E570,Gearing!$B$2:$G$7,6,FALSE)</f>
        <v>3877.5433905676741</v>
      </c>
      <c r="G570">
        <f t="shared" si="120"/>
        <v>8.0305642954119616</v>
      </c>
      <c r="H570">
        <f t="shared" si="121"/>
        <v>254.96596939297254</v>
      </c>
      <c r="I570">
        <f t="shared" si="123"/>
        <v>0.29700000000000004</v>
      </c>
      <c r="J570">
        <f t="shared" si="124"/>
        <v>-1371.8948337825186</v>
      </c>
      <c r="K570">
        <f t="shared" si="125"/>
        <v>-32057001.670530207</v>
      </c>
      <c r="L570">
        <f t="shared" si="134"/>
        <v>12923.940465435468</v>
      </c>
      <c r="M570">
        <f>2*$Y$1*VLOOKUP(E569,Gearing!$B$3:$D$7,3)+B568</f>
        <v>12926.754856545247</v>
      </c>
      <c r="N570">
        <f>2*B569-B568+Misc!$B$6*$Y$1^2</f>
        <v>12924.083010875505</v>
      </c>
      <c r="O570">
        <f t="shared" si="126"/>
        <v>0</v>
      </c>
      <c r="P570">
        <f t="shared" si="127"/>
        <v>0</v>
      </c>
      <c r="Q570">
        <f t="shared" si="128"/>
        <v>0</v>
      </c>
      <c r="R570">
        <f t="shared" si="129"/>
        <v>0</v>
      </c>
      <c r="S570">
        <f t="shared" si="130"/>
        <v>0</v>
      </c>
      <c r="T570">
        <f>C570/Misc!$B$2*60/2/PI()</f>
        <v>3628.0956675650905</v>
      </c>
      <c r="U570">
        <f>C570/Misc!$B$2*60/2/PI()*VLOOKUP(E570,Gearing!$B$2:$G$7,6,FALSE)</f>
        <v>7814.3078243149657</v>
      </c>
      <c r="V570">
        <f ca="1">FORECAST(U570,OFFSET(Engine!$E$3:$E$26,MATCH(U570,Engine!$A$3:$A$26,1)-1,0,2),OFFSET(Engine!$A$3:$A$26,MATCH(U570,Engine!$A$3:$A$26,1)-1,0,2))</f>
        <v>567.12297648294236</v>
      </c>
    </row>
    <row r="571" spans="1:22" x14ac:dyDescent="0.25">
      <c r="A571">
        <f t="shared" si="122"/>
        <v>142</v>
      </c>
      <c r="B571">
        <f t="shared" si="133"/>
        <v>12952.435841597433</v>
      </c>
      <c r="C571">
        <f t="shared" si="131"/>
        <v>113.98300608430873</v>
      </c>
      <c r="D571">
        <f t="shared" si="132"/>
        <v>1.2011491577140987E-2</v>
      </c>
      <c r="E571">
        <f>MIN(VLOOKUP(C570+0.01,Gearing!$A$2:$G$7,2,TRUE)+1,5)</f>
        <v>4</v>
      </c>
      <c r="F571">
        <f>Misc!$B$4*Misc!$B$5/Misc!$B$2*VLOOKUP(E571,Gearing!$B$2:$G$7,6,FALSE)</f>
        <v>3877.5433905676741</v>
      </c>
      <c r="G571">
        <f t="shared" si="120"/>
        <v>8.0482705012709737</v>
      </c>
      <c r="H571">
        <f t="shared" si="121"/>
        <v>254.97272298744795</v>
      </c>
      <c r="I571">
        <f t="shared" si="123"/>
        <v>0.29700000000000004</v>
      </c>
      <c r="J571">
        <f t="shared" si="124"/>
        <v>-1388.8206364686685</v>
      </c>
      <c r="K571">
        <f t="shared" si="125"/>
        <v>-32017678.448344991</v>
      </c>
      <c r="L571">
        <f t="shared" si="134"/>
        <v>12952.435841597433</v>
      </c>
      <c r="M571">
        <f>2*$Y$1*VLOOKUP(E570,Gearing!$B$3:$D$7,3)+B569</f>
        <v>12955.248706802036</v>
      </c>
      <c r="N571">
        <f>2*B570-B569+Misc!$B$6*$Y$1^2</f>
        <v>12952.57839525222</v>
      </c>
      <c r="O571">
        <f t="shared" si="126"/>
        <v>0</v>
      </c>
      <c r="P571">
        <f t="shared" si="127"/>
        <v>0</v>
      </c>
      <c r="Q571">
        <f t="shared" si="128"/>
        <v>0</v>
      </c>
      <c r="R571">
        <f t="shared" si="129"/>
        <v>0</v>
      </c>
      <c r="S571">
        <f t="shared" si="130"/>
        <v>0</v>
      </c>
      <c r="T571">
        <f>C571/Misc!$B$2*60/2/PI()</f>
        <v>3628.1917693582632</v>
      </c>
      <c r="U571">
        <f>C571/Misc!$B$2*60/2/PI()*VLOOKUP(E571,Gearing!$B$2:$G$7,6,FALSE)</f>
        <v>7814.5148114131925</v>
      </c>
      <c r="V571">
        <f ca="1">FORECAST(U571,OFFSET(Engine!$E$3:$E$26,MATCH(U571,Engine!$A$3:$A$26,1)-1,0,2),OFFSET(Engine!$A$3:$A$26,MATCH(U571,Engine!$A$3:$A$26,1)-1,0,2))</f>
        <v>567.11780721661785</v>
      </c>
    </row>
    <row r="572" spans="1:22" x14ac:dyDescent="0.25">
      <c r="A572">
        <f t="shared" si="122"/>
        <v>142.25</v>
      </c>
      <c r="B572">
        <f t="shared" si="133"/>
        <v>12980.931968477622</v>
      </c>
      <c r="C572">
        <f t="shared" si="131"/>
        <v>113.98599287688194</v>
      </c>
      <c r="D572">
        <f t="shared" si="132"/>
        <v>1.1882849008543417E-2</v>
      </c>
      <c r="E572">
        <f>MIN(VLOOKUP(C571+0.01,Gearing!$A$2:$G$7,2,TRUE)+1,5)</f>
        <v>4</v>
      </c>
      <c r="F572">
        <f>Misc!$B$4*Misc!$B$5/Misc!$B$2*VLOOKUP(E572,Gearing!$B$2:$G$7,6,FALSE)</f>
        <v>3877.5433905676741</v>
      </c>
      <c r="G572">
        <f t="shared" si="120"/>
        <v>8.0659771736046633</v>
      </c>
      <c r="H572">
        <f t="shared" si="121"/>
        <v>254.9794042521518</v>
      </c>
      <c r="I572">
        <f t="shared" si="123"/>
        <v>0.29700000000000004</v>
      </c>
      <c r="J572">
        <f t="shared" si="124"/>
        <v>-1405.7468899088763</v>
      </c>
      <c r="K572">
        <f t="shared" si="125"/>
        <v>-31977871.762940302</v>
      </c>
      <c r="L572">
        <f t="shared" si="134"/>
        <v>12980.931968477622</v>
      </c>
      <c r="M572">
        <f>2*$Y$1*VLOOKUP(E571,Gearing!$B$3:$D$7,3)+B570</f>
        <v>12983.743324118788</v>
      </c>
      <c r="N572">
        <f>2*B571-B570+Misc!$B$6*$Y$1^2</f>
        <v>12981.074530259399</v>
      </c>
      <c r="O572">
        <f t="shared" si="126"/>
        <v>0</v>
      </c>
      <c r="P572">
        <f t="shared" si="127"/>
        <v>0</v>
      </c>
      <c r="Q572">
        <f t="shared" si="128"/>
        <v>0</v>
      </c>
      <c r="R572">
        <f t="shared" si="129"/>
        <v>0</v>
      </c>
      <c r="S572">
        <f t="shared" si="130"/>
        <v>0</v>
      </c>
      <c r="T572">
        <f>C572/Misc!$B$2*60/2/PI()</f>
        <v>3628.2868419186666</v>
      </c>
      <c r="U572">
        <f>C572/Misc!$B$2*60/2/PI()*VLOOKUP(E572,Gearing!$B$2:$G$7,6,FALSE)</f>
        <v>7814.7195817171514</v>
      </c>
      <c r="V572">
        <f ca="1">FORECAST(U572,OFFSET(Engine!$E$3:$E$26,MATCH(U572,Engine!$A$3:$A$26,1)-1,0,2),OFFSET(Engine!$A$3:$A$26,MATCH(U572,Engine!$A$3:$A$26,1)-1,0,2))</f>
        <v>567.11269331219773</v>
      </c>
    </row>
    <row r="573" spans="1:22" x14ac:dyDescent="0.25">
      <c r="A573">
        <f t="shared" si="122"/>
        <v>142.5</v>
      </c>
      <c r="B573">
        <f t="shared" si="133"/>
        <v>13009.428838035874</v>
      </c>
      <c r="C573">
        <f t="shared" si="131"/>
        <v>113.98894768062019</v>
      </c>
      <c r="D573">
        <f t="shared" si="132"/>
        <v>1.1755580897442997E-2</v>
      </c>
      <c r="E573">
        <f>MIN(VLOOKUP(C572+0.01,Gearing!$A$2:$G$7,2,TRUE)+1,5)</f>
        <v>4</v>
      </c>
      <c r="F573">
        <f>Misc!$B$4*Misc!$B$5/Misc!$B$2*VLOOKUP(E573,Gearing!$B$2:$G$7,6,FALSE)</f>
        <v>3877.5433905676741</v>
      </c>
      <c r="G573">
        <f t="shared" si="120"/>
        <v>8.083684307417105</v>
      </c>
      <c r="H573">
        <f t="shared" si="121"/>
        <v>254.98601395986978</v>
      </c>
      <c r="I573">
        <f t="shared" si="123"/>
        <v>0.29700000000000004</v>
      </c>
      <c r="J573">
        <f t="shared" si="124"/>
        <v>-1422.6735892757088</v>
      </c>
      <c r="K573">
        <f t="shared" si="125"/>
        <v>-31937581.588436946</v>
      </c>
      <c r="L573">
        <f t="shared" si="134"/>
        <v>13009.428838035874</v>
      </c>
      <c r="M573">
        <f>2*$Y$1*VLOOKUP(E572,Gearing!$B$3:$D$7,3)+B571</f>
        <v>13012.238700280754</v>
      </c>
      <c r="N573">
        <f>2*B572-B571+Misc!$B$6*$Y$1^2</f>
        <v>13009.571407857811</v>
      </c>
      <c r="O573">
        <f t="shared" si="126"/>
        <v>0</v>
      </c>
      <c r="P573">
        <f t="shared" si="127"/>
        <v>0</v>
      </c>
      <c r="Q573">
        <f t="shared" si="128"/>
        <v>0</v>
      </c>
      <c r="R573">
        <f t="shared" si="129"/>
        <v>0</v>
      </c>
      <c r="S573">
        <f t="shared" si="130"/>
        <v>0</v>
      </c>
      <c r="T573">
        <f>C573/Misc!$B$2*60/2/PI()</f>
        <v>3628.3808962428288</v>
      </c>
      <c r="U573">
        <f>C573/Misc!$B$2*60/2/PI()*VLOOKUP(E573,Gearing!$B$2:$G$7,6,FALSE)</f>
        <v>7814.9221589115132</v>
      </c>
      <c r="V573">
        <f ca="1">FORECAST(U573,OFFSET(Engine!$E$3:$E$26,MATCH(U573,Engine!$A$3:$A$26,1)-1,0,2),OFFSET(Engine!$A$3:$A$26,MATCH(U573,Engine!$A$3:$A$26,1)-1,0,2))</f>
        <v>567.10763417818441</v>
      </c>
    </row>
    <row r="574" spans="1:22" x14ac:dyDescent="0.25">
      <c r="A574">
        <f t="shared" si="122"/>
        <v>142.75</v>
      </c>
      <c r="B574">
        <f t="shared" si="133"/>
        <v>13037.926442317932</v>
      </c>
      <c r="C574">
        <f t="shared" si="131"/>
        <v>113.99187083731158</v>
      </c>
      <c r="D574">
        <f t="shared" si="132"/>
        <v>1.1629672633716837E-2</v>
      </c>
      <c r="E574">
        <f>MIN(VLOOKUP(C573+0.01,Gearing!$A$2:$G$7,2,TRUE)+1,5)</f>
        <v>4</v>
      </c>
      <c r="F574">
        <f>Misc!$B$4*Misc!$B$5/Misc!$B$2*VLOOKUP(E574,Gearing!$B$2:$G$7,6,FALSE)</f>
        <v>3877.5433905676741</v>
      </c>
      <c r="G574">
        <f t="shared" si="120"/>
        <v>8.1013918977657546</v>
      </c>
      <c r="H574">
        <f t="shared" si="121"/>
        <v>254.99255287516013</v>
      </c>
      <c r="I574">
        <f t="shared" si="123"/>
        <v>0.29700000000000004</v>
      </c>
      <c r="J574">
        <f t="shared" si="124"/>
        <v>-1439.6007297933102</v>
      </c>
      <c r="K574">
        <f t="shared" si="125"/>
        <v>-31896807.899368308</v>
      </c>
      <c r="L574">
        <f t="shared" si="134"/>
        <v>13037.926442317932</v>
      </c>
      <c r="M574">
        <f>2*$Y$1*VLOOKUP(E573,Gearing!$B$3:$D$7,3)+B572</f>
        <v>13040.734827160943</v>
      </c>
      <c r="N574">
        <f>2*B573-B572+Misc!$B$6*$Y$1^2</f>
        <v>13038.069020094126</v>
      </c>
      <c r="O574">
        <f t="shared" si="126"/>
        <v>0</v>
      </c>
      <c r="P574">
        <f t="shared" si="127"/>
        <v>0</v>
      </c>
      <c r="Q574">
        <f t="shared" si="128"/>
        <v>0</v>
      </c>
      <c r="R574">
        <f t="shared" si="129"/>
        <v>0</v>
      </c>
      <c r="S574">
        <f t="shared" si="130"/>
        <v>0</v>
      </c>
      <c r="T574">
        <f>C574/Misc!$B$2*60/2/PI()</f>
        <v>3628.4739432102019</v>
      </c>
      <c r="U574">
        <f>C574/Misc!$B$2*60/2/PI()*VLOOKUP(E574,Gearing!$B$2:$G$7,6,FALSE)</f>
        <v>7815.1225664287876</v>
      </c>
      <c r="V574">
        <f ca="1">FORECAST(U574,OFFSET(Engine!$E$3:$E$26,MATCH(U574,Engine!$A$3:$A$26,1)-1,0,2),OFFSET(Engine!$A$3:$A$26,MATCH(U574,Engine!$A$3:$A$26,1)-1,0,2))</f>
        <v>567.10262922937795</v>
      </c>
    </row>
    <row r="575" spans="1:22" x14ac:dyDescent="0.25">
      <c r="A575">
        <f t="shared" si="122"/>
        <v>143</v>
      </c>
      <c r="B575">
        <f t="shared" si="133"/>
        <v>13066.42477345453</v>
      </c>
      <c r="C575">
        <f t="shared" si="131"/>
        <v>113.99476268510261</v>
      </c>
      <c r="D575">
        <f t="shared" si="132"/>
        <v>1.1505109694553539E-2</v>
      </c>
      <c r="E575">
        <f>MIN(VLOOKUP(C574+0.01,Gearing!$A$2:$G$7,2,TRUE)+1,5)</f>
        <v>4</v>
      </c>
      <c r="F575">
        <f>Misc!$B$4*Misc!$B$5/Misc!$B$2*VLOOKUP(E575,Gearing!$B$2:$G$7,6,FALSE)</f>
        <v>3877.5433905676741</v>
      </c>
      <c r="G575">
        <f t="shared" si="120"/>
        <v>8.1190999397608774</v>
      </c>
      <c r="H575">
        <f t="shared" si="121"/>
        <v>254.99902175443498</v>
      </c>
      <c r="I575">
        <f t="shared" si="123"/>
        <v>0.29700000000000004</v>
      </c>
      <c r="J575">
        <f t="shared" si="124"/>
        <v>-1456.5283067368528</v>
      </c>
      <c r="K575">
        <f t="shared" si="125"/>
        <v>-31855550.670674585</v>
      </c>
      <c r="L575">
        <f t="shared" si="134"/>
        <v>13066.42477345453</v>
      </c>
      <c r="M575">
        <f>2*$Y$1*VLOOKUP(E574,Gearing!$B$3:$D$7,3)+B573</f>
        <v>13069.231696719195</v>
      </c>
      <c r="N575">
        <f>2*B574-B573+Misc!$B$6*$Y$1^2</f>
        <v>13066.56735909999</v>
      </c>
      <c r="O575">
        <f t="shared" si="126"/>
        <v>0</v>
      </c>
      <c r="P575">
        <f t="shared" si="127"/>
        <v>0</v>
      </c>
      <c r="Q575">
        <f t="shared" si="128"/>
        <v>0</v>
      </c>
      <c r="R575">
        <f t="shared" si="129"/>
        <v>0</v>
      </c>
      <c r="S575">
        <f t="shared" si="130"/>
        <v>0</v>
      </c>
      <c r="T575">
        <f>C575/Misc!$B$2*60/2/PI()</f>
        <v>3628.5659935843241</v>
      </c>
      <c r="U575">
        <f>C575/Misc!$B$2*60/2/PI()*VLOOKUP(E575,Gearing!$B$2:$G$7,6,FALSE)</f>
        <v>7815.3208274518265</v>
      </c>
      <c r="V575">
        <f ca="1">FORECAST(U575,OFFSET(Engine!$E$3:$E$26,MATCH(U575,Engine!$A$3:$A$26,1)-1,0,2),OFFSET(Engine!$A$3:$A$26,MATCH(U575,Engine!$A$3:$A$26,1)-1,0,2))</f>
        <v>567.09767788681279</v>
      </c>
    </row>
    <row r="576" spans="1:22" x14ac:dyDescent="0.25">
      <c r="A576">
        <f t="shared" si="122"/>
        <v>143.25</v>
      </c>
      <c r="B576">
        <f t="shared" si="133"/>
        <v>13094.923823660483</v>
      </c>
      <c r="C576">
        <f t="shared" si="131"/>
        <v>113.99762355854909</v>
      </c>
      <c r="D576">
        <f t="shared" si="132"/>
        <v>1.1381877877283841E-2</v>
      </c>
      <c r="E576">
        <f>MIN(VLOOKUP(C575+0.01,Gearing!$A$2:$G$7,2,TRUE)+1,5)</f>
        <v>4</v>
      </c>
      <c r="F576">
        <f>Misc!$B$4*Misc!$B$5/Misc!$B$2*VLOOKUP(E576,Gearing!$B$2:$G$7,6,FALSE)</f>
        <v>3877.5433905676741</v>
      </c>
      <c r="G576">
        <f t="shared" si="120"/>
        <v>8.1368084285649829</v>
      </c>
      <c r="H576">
        <f t="shared" si="121"/>
        <v>255.0054213460744</v>
      </c>
      <c r="I576">
        <f t="shared" si="123"/>
        <v>0.29700000000000004</v>
      </c>
      <c r="J576">
        <f t="shared" si="124"/>
        <v>-1473.4563154319922</v>
      </c>
      <c r="K576">
        <f t="shared" si="125"/>
        <v>-31813809.877696946</v>
      </c>
      <c r="L576">
        <f t="shared" si="134"/>
        <v>13094.923823660483</v>
      </c>
      <c r="M576">
        <f>2*$Y$1*VLOOKUP(E575,Gearing!$B$3:$D$7,3)+B574</f>
        <v>13097.729301001253</v>
      </c>
      <c r="N576">
        <f>2*B575-B574+Misc!$B$6*$Y$1^2</f>
        <v>13095.066417091128</v>
      </c>
      <c r="O576">
        <f t="shared" si="126"/>
        <v>0</v>
      </c>
      <c r="P576">
        <f t="shared" si="127"/>
        <v>0</v>
      </c>
      <c r="Q576">
        <f t="shared" si="128"/>
        <v>0</v>
      </c>
      <c r="R576">
        <f t="shared" si="129"/>
        <v>0</v>
      </c>
      <c r="S576">
        <f t="shared" si="130"/>
        <v>0</v>
      </c>
      <c r="T576">
        <f>C576/Misc!$B$2*60/2/PI()</f>
        <v>3628.6570580144385</v>
      </c>
      <c r="U576">
        <f>C576/Misc!$B$2*60/2/PI()*VLOOKUP(E576,Gearing!$B$2:$G$7,6,FALSE)</f>
        <v>7815.5169649173076</v>
      </c>
      <c r="V576">
        <f ca="1">FORECAST(U576,OFFSET(Engine!$E$3:$E$26,MATCH(U576,Engine!$A$3:$A$26,1)-1,0,2),OFFSET(Engine!$A$3:$A$26,MATCH(U576,Engine!$A$3:$A$26,1)-1,0,2))</f>
        <v>567.09277957767188</v>
      </c>
    </row>
    <row r="577" spans="1:22" x14ac:dyDescent="0.25">
      <c r="A577">
        <f t="shared" si="122"/>
        <v>143.5</v>
      </c>
      <c r="B577">
        <f t="shared" si="133"/>
        <v>13123.423585233804</v>
      </c>
      <c r="C577">
        <f t="shared" si="131"/>
        <v>114.00045378865616</v>
      </c>
      <c r="D577">
        <f t="shared" si="132"/>
        <v>1.125996297923848E-2</v>
      </c>
      <c r="E577">
        <f>MIN(VLOOKUP(C576+0.01,Gearing!$A$2:$G$7,2,TRUE)+1,5)</f>
        <v>4</v>
      </c>
      <c r="F577">
        <f>Misc!$B$4*Misc!$B$5/Misc!$B$2*VLOOKUP(E577,Gearing!$B$2:$G$7,6,FALSE)</f>
        <v>3877.5433905676741</v>
      </c>
      <c r="G577">
        <f t="shared" si="120"/>
        <v>8.1545173593922762</v>
      </c>
      <c r="H577">
        <f t="shared" si="121"/>
        <v>255.01175239051574</v>
      </c>
      <c r="I577">
        <f t="shared" si="123"/>
        <v>0.29700000000000004</v>
      </c>
      <c r="J577">
        <f t="shared" si="124"/>
        <v>-1490.384751254328</v>
      </c>
      <c r="K577">
        <f t="shared" si="125"/>
        <v>-31771585.496171989</v>
      </c>
      <c r="L577">
        <f t="shared" si="134"/>
        <v>13123.423585233804</v>
      </c>
      <c r="M577">
        <f>2*$Y$1*VLOOKUP(E576,Gearing!$B$3:$D$7,3)+B575</f>
        <v>13126.22763213785</v>
      </c>
      <c r="N577">
        <f>2*B576-B575+Misc!$B$6*$Y$1^2</f>
        <v>13123.566186366437</v>
      </c>
      <c r="O577">
        <f t="shared" si="126"/>
        <v>0</v>
      </c>
      <c r="P577">
        <f t="shared" si="127"/>
        <v>0</v>
      </c>
      <c r="Q577">
        <f t="shared" si="128"/>
        <v>0</v>
      </c>
      <c r="R577">
        <f t="shared" si="129"/>
        <v>0</v>
      </c>
      <c r="S577">
        <f t="shared" si="130"/>
        <v>0</v>
      </c>
      <c r="T577">
        <f>C577/Misc!$B$2*60/2/PI()</f>
        <v>3628.7471470367636</v>
      </c>
      <c r="U577">
        <f>C577/Misc!$B$2*60/2/PI()*VLOOKUP(E577,Gearing!$B$2:$G$7,6,FALSE)</f>
        <v>7815.7110015184744</v>
      </c>
      <c r="V577">
        <f ca="1">FORECAST(U577,OFFSET(Engine!$E$3:$E$26,MATCH(U577,Engine!$A$3:$A$26,1)-1,0,2),OFFSET(Engine!$A$3:$A$26,MATCH(U577,Engine!$A$3:$A$26,1)-1,0,2))</f>
        <v>567.08793373521723</v>
      </c>
    </row>
    <row r="578" spans="1:22" x14ac:dyDescent="0.25">
      <c r="A578">
        <f t="shared" si="122"/>
        <v>143.75</v>
      </c>
      <c r="B578">
        <f t="shared" si="133"/>
        <v>13151.924050554811</v>
      </c>
      <c r="C578">
        <f t="shared" si="131"/>
        <v>114.00325370289647</v>
      </c>
      <c r="D578">
        <f t="shared" si="132"/>
        <v>1.1139350943267345E-2</v>
      </c>
      <c r="E578">
        <f>MIN(VLOOKUP(C577+0.01,Gearing!$A$2:$G$7,2,TRUE)+1,5)</f>
        <v>4</v>
      </c>
      <c r="F578">
        <f>Misc!$B$4*Misc!$B$5/Misc!$B$2*VLOOKUP(E578,Gearing!$B$2:$G$7,6,FALSE)</f>
        <v>3877.5433905676741</v>
      </c>
      <c r="G578">
        <f t="shared" si="120"/>
        <v>8.1722267275081091</v>
      </c>
      <c r="H578">
        <f t="shared" si="121"/>
        <v>255.01801562029453</v>
      </c>
      <c r="I578">
        <f t="shared" si="123"/>
        <v>0.29700000000000004</v>
      </c>
      <c r="J578">
        <f t="shared" si="124"/>
        <v>-1507.3136096288808</v>
      </c>
      <c r="K578">
        <f t="shared" si="125"/>
        <v>-31728877.502225935</v>
      </c>
      <c r="L578">
        <f t="shared" si="134"/>
        <v>13151.924050554811</v>
      </c>
      <c r="M578">
        <f>2*$Y$1*VLOOKUP(E577,Gearing!$B$3:$D$7,3)+B576</f>
        <v>13154.726682343804</v>
      </c>
      <c r="N578">
        <f>2*B577-B576+Misc!$B$6*$Y$1^2</f>
        <v>13152.066659307126</v>
      </c>
      <c r="O578">
        <f t="shared" si="126"/>
        <v>0</v>
      </c>
      <c r="P578">
        <f t="shared" si="127"/>
        <v>0</v>
      </c>
      <c r="Q578">
        <f t="shared" si="128"/>
        <v>0</v>
      </c>
      <c r="R578">
        <f t="shared" si="129"/>
        <v>0</v>
      </c>
      <c r="S578">
        <f t="shared" si="130"/>
        <v>0</v>
      </c>
      <c r="T578">
        <f>C578/Misc!$B$2*60/2/PI()</f>
        <v>3628.8362710750789</v>
      </c>
      <c r="U578">
        <f>C578/Misc!$B$2*60/2/PI()*VLOOKUP(E578,Gearing!$B$2:$G$7,6,FALSE)</f>
        <v>7815.9029597063927</v>
      </c>
      <c r="V578">
        <f ca="1">FORECAST(U578,OFFSET(Engine!$E$3:$E$26,MATCH(U578,Engine!$A$3:$A$26,1)-1,0,2),OFFSET(Engine!$A$3:$A$26,MATCH(U578,Engine!$A$3:$A$26,1)-1,0,2))</f>
        <v>567.08313979875925</v>
      </c>
    </row>
    <row r="579" spans="1:22" x14ac:dyDescent="0.25">
      <c r="A579">
        <f t="shared" si="122"/>
        <v>144</v>
      </c>
      <c r="B579">
        <f t="shared" si="133"/>
        <v>13180.425212085252</v>
      </c>
      <c r="C579">
        <f t="shared" si="131"/>
        <v>114.00602362526115</v>
      </c>
      <c r="D579">
        <f t="shared" si="132"/>
        <v>1.10200279741548E-2</v>
      </c>
      <c r="E579">
        <f>MIN(VLOOKUP(C578+0.01,Gearing!$A$2:$G$7,2,TRUE)+1,5)</f>
        <v>4</v>
      </c>
      <c r="F579">
        <f>Misc!$B$4*Misc!$B$5/Misc!$B$2*VLOOKUP(E579,Gearing!$B$2:$G$7,6,FALSE)</f>
        <v>3877.5433905676741</v>
      </c>
      <c r="G579">
        <f t="shared" ref="G579:G642" si="135">CONVERT(B579,$B$1,$G$1)</f>
        <v>8.1899365282284293</v>
      </c>
      <c r="H579">
        <f t="shared" ref="H579:H642" si="136">CONVERT(C579,$C$1,$H$1)</f>
        <v>255.02421176015827</v>
      </c>
      <c r="I579">
        <f t="shared" si="123"/>
        <v>0.29700000000000004</v>
      </c>
      <c r="J579">
        <f t="shared" si="124"/>
        <v>-1524.2428860295595</v>
      </c>
      <c r="K579">
        <f t="shared" si="125"/>
        <v>-31685685.87236917</v>
      </c>
      <c r="L579">
        <f t="shared" si="134"/>
        <v>13180.425212085252</v>
      </c>
      <c r="M579">
        <f>2*$Y$1*VLOOKUP(E578,Gearing!$B$3:$D$7,3)+B577</f>
        <v>13183.226443917125</v>
      </c>
      <c r="N579">
        <f>2*B578-B577+Misc!$B$6*$Y$1^2</f>
        <v>13180.567828375819</v>
      </c>
      <c r="O579">
        <f t="shared" si="126"/>
        <v>0</v>
      </c>
      <c r="P579">
        <f t="shared" si="127"/>
        <v>0</v>
      </c>
      <c r="Q579">
        <f t="shared" si="128"/>
        <v>0</v>
      </c>
      <c r="R579">
        <f t="shared" si="129"/>
        <v>0</v>
      </c>
      <c r="S579">
        <f t="shared" si="130"/>
        <v>0</v>
      </c>
      <c r="T579">
        <f>C579/Misc!$B$2*60/2/PI()</f>
        <v>3628.9244404423434</v>
      </c>
      <c r="U579">
        <f>C579/Misc!$B$2*60/2/PI()*VLOOKUP(E579,Gearing!$B$2:$G$7,6,FALSE)</f>
        <v>7816.0928616934434</v>
      </c>
      <c r="V579">
        <f ca="1">FORECAST(U579,OFFSET(Engine!$E$3:$E$26,MATCH(U579,Engine!$A$3:$A$26,1)-1,0,2),OFFSET(Engine!$A$3:$A$26,MATCH(U579,Engine!$A$3:$A$26,1)-1,0,2))</f>
        <v>567.07839721356891</v>
      </c>
    </row>
    <row r="580" spans="1:22" x14ac:dyDescent="0.25">
      <c r="A580">
        <f t="shared" ref="A580:A643" si="137">A579+$Y$1</f>
        <v>144.25</v>
      </c>
      <c r="B580">
        <f t="shared" si="133"/>
        <v>13208.927062367442</v>
      </c>
      <c r="C580">
        <f t="shared" si="131"/>
        <v>114.00876387630706</v>
      </c>
      <c r="D580">
        <f t="shared" si="132"/>
        <v>1.090198039310053E-2</v>
      </c>
      <c r="E580">
        <f>MIN(VLOOKUP(C579+0.01,Gearing!$A$2:$G$7,2,TRUE)+1,5)</f>
        <v>4</v>
      </c>
      <c r="F580">
        <f>Misc!$B$4*Misc!$B$5/Misc!$B$2*VLOOKUP(E580,Gearing!$B$2:$G$7,6,FALSE)</f>
        <v>3877.5433905676741</v>
      </c>
      <c r="G580">
        <f t="shared" si="135"/>
        <v>8.2076467569192424</v>
      </c>
      <c r="H580">
        <f t="shared" si="136"/>
        <v>255.0303415271722</v>
      </c>
      <c r="I580">
        <f t="shared" ref="I580:I643" si="138">$Y$3</f>
        <v>0.29700000000000004</v>
      </c>
      <c r="J580">
        <f t="shared" ref="J580:J643" si="139">(4*$Y$2-2*$Y$3*B579)</f>
        <v>-1541.1725759786414</v>
      </c>
      <c r="K580">
        <f t="shared" ref="K580:K643" si="140">4*$Y$2*(B579-2*B580)+$Y$3*B579*B579-4*F580*$Y$1*$Y$1</f>
        <v>-31642010.583490871</v>
      </c>
      <c r="L580">
        <f t="shared" si="134"/>
        <v>13208.927062367442</v>
      </c>
      <c r="M580">
        <f>2*$Y$1*VLOOKUP(E579,Gearing!$B$3:$D$7,3)+B578</f>
        <v>13211.726909238132</v>
      </c>
      <c r="N580">
        <f>2*B579-B578+Misc!$B$6*$Y$1^2</f>
        <v>13209.069686115694</v>
      </c>
      <c r="O580">
        <f t="shared" ref="O580:O643" si="141">IF(AND(E580=1,G580&lt;=5),1,0)</f>
        <v>0</v>
      </c>
      <c r="P580">
        <f t="shared" ref="P580:P643" si="142">IF(AND(E580=2,G580&lt;=5),1,0)</f>
        <v>0</v>
      </c>
      <c r="Q580">
        <f t="shared" ref="Q580:Q643" si="143">IF(AND(E580=3,G580&lt;=5),1,0)</f>
        <v>0</v>
      </c>
      <c r="R580">
        <f t="shared" ref="R580:R643" si="144">IF(AND(E580=4,G580&lt;=5),1,0)</f>
        <v>0</v>
      </c>
      <c r="S580">
        <f t="shared" ref="S580:S643" si="145">IF(AND(E580=5,G580&lt;=5),1,0)</f>
        <v>0</v>
      </c>
      <c r="T580">
        <f>C580/Misc!$B$2*60/2/PI()</f>
        <v>3629.0116653421965</v>
      </c>
      <c r="U580">
        <f>C580/Misc!$B$2*60/2/PI()*VLOOKUP(E580,Gearing!$B$2:$G$7,6,FALSE)</f>
        <v>7816.2807294565482</v>
      </c>
      <c r="V580">
        <f ca="1">FORECAST(U580,OFFSET(Engine!$E$3:$E$26,MATCH(U580,Engine!$A$3:$A$26,1)-1,0,2),OFFSET(Engine!$A$3:$A$26,MATCH(U580,Engine!$A$3:$A$26,1)-1,0,2))</f>
        <v>567.07370543079787</v>
      </c>
    </row>
    <row r="581" spans="1:22" x14ac:dyDescent="0.25">
      <c r="A581">
        <f t="shared" si="137"/>
        <v>144.5</v>
      </c>
      <c r="B581">
        <f t="shared" si="133"/>
        <v>13237.429594023406</v>
      </c>
      <c r="C581">
        <f t="shared" ref="C581:C644" si="146">(B582-B580)/2/$Y$1</f>
        <v>114.01147477316772</v>
      </c>
      <c r="D581">
        <f t="shared" ref="D581:D644" si="147">(B582-2*B581+B580)/$Y$1^2</f>
        <v>1.078519449220039E-2</v>
      </c>
      <c r="E581">
        <f>MIN(VLOOKUP(C580+0.01,Gearing!$A$2:$G$7,2,TRUE)+1,5)</f>
        <v>4</v>
      </c>
      <c r="F581">
        <f>Misc!$B$4*Misc!$B$5/Misc!$B$2*VLOOKUP(E581,Gearing!$B$2:$G$7,6,FALSE)</f>
        <v>3877.5433905676741</v>
      </c>
      <c r="G581">
        <f t="shared" si="135"/>
        <v>8.225357408996091</v>
      </c>
      <c r="H581">
        <f t="shared" si="136"/>
        <v>255.03640563074384</v>
      </c>
      <c r="I581">
        <f t="shared" si="138"/>
        <v>0.29700000000000004</v>
      </c>
      <c r="J581">
        <f t="shared" si="139"/>
        <v>-1558.1026750462615</v>
      </c>
      <c r="K581">
        <f t="shared" si="140"/>
        <v>-31597851.612853445</v>
      </c>
      <c r="L581">
        <f t="shared" si="134"/>
        <v>13237.429594023406</v>
      </c>
      <c r="M581">
        <f>2*$Y$1*VLOOKUP(E580,Gearing!$B$3:$D$7,3)+B579</f>
        <v>13240.228070768573</v>
      </c>
      <c r="N581">
        <f>2*B580-B579+Misc!$B$6*$Y$1^2</f>
        <v>13237.572225149632</v>
      </c>
      <c r="O581">
        <f t="shared" si="141"/>
        <v>0</v>
      </c>
      <c r="P581">
        <f t="shared" si="142"/>
        <v>0</v>
      </c>
      <c r="Q581">
        <f t="shared" si="143"/>
        <v>0</v>
      </c>
      <c r="R581">
        <f t="shared" si="144"/>
        <v>0</v>
      </c>
      <c r="S581">
        <f t="shared" si="145"/>
        <v>0</v>
      </c>
      <c r="T581">
        <f>C581/Misc!$B$2*60/2/PI()</f>
        <v>3629.0979558693148</v>
      </c>
      <c r="U581">
        <f>C581/Misc!$B$2*60/2/PI()*VLOOKUP(E581,Gearing!$B$2:$G$7,6,FALSE)</f>
        <v>7816.4665847379438</v>
      </c>
      <c r="V581">
        <f ca="1">FORECAST(U581,OFFSET(Engine!$E$3:$E$26,MATCH(U581,Engine!$A$3:$A$26,1)-1,0,2),OFFSET(Engine!$A$3:$A$26,MATCH(U581,Engine!$A$3:$A$26,1)-1,0,2))</f>
        <v>567.06906390745849</v>
      </c>
    </row>
    <row r="582" spans="1:22" x14ac:dyDescent="0.25">
      <c r="A582">
        <f t="shared" si="137"/>
        <v>144.75</v>
      </c>
      <c r="B582">
        <f t="shared" ref="B582:B645" si="148">MIN(L582:N582)</f>
        <v>13265.932799754026</v>
      </c>
      <c r="C582">
        <f t="shared" si="146"/>
        <v>114.01415662959334</v>
      </c>
      <c r="D582">
        <f t="shared" si="147"/>
        <v>1.0669656912796199E-2</v>
      </c>
      <c r="E582">
        <f>MIN(VLOOKUP(C581+0.01,Gearing!$A$2:$G$7,2,TRUE)+1,5)</f>
        <v>4</v>
      </c>
      <c r="F582">
        <f>Misc!$B$4*Misc!$B$5/Misc!$B$2*VLOOKUP(E582,Gearing!$B$2:$G$7,6,FALSE)</f>
        <v>3877.5433905676741</v>
      </c>
      <c r="G582">
        <f t="shared" si="135"/>
        <v>8.2430684799235134</v>
      </c>
      <c r="H582">
        <f t="shared" si="136"/>
        <v>255.04240477271239</v>
      </c>
      <c r="I582">
        <f t="shared" si="138"/>
        <v>0.29700000000000004</v>
      </c>
      <c r="J582">
        <f t="shared" si="139"/>
        <v>-1575.0331788499043</v>
      </c>
      <c r="K582">
        <f t="shared" si="140"/>
        <v>-31553208.938087255</v>
      </c>
      <c r="L582">
        <f t="shared" ref="L582:L645" si="149">(-J581+SQRT(J581^2-4*I581*K581))/2/I581</f>
        <v>13265.932799754026</v>
      </c>
      <c r="M582">
        <f>2*$Y$1*VLOOKUP(E581,Gearing!$B$3:$D$7,3)+B580</f>
        <v>13268.729921050763</v>
      </c>
      <c r="N582">
        <f>2*B581-B580+Misc!$B$6*$Y$1^2</f>
        <v>13266.07543817937</v>
      </c>
      <c r="O582">
        <f t="shared" si="141"/>
        <v>0</v>
      </c>
      <c r="P582">
        <f t="shared" si="142"/>
        <v>0</v>
      </c>
      <c r="Q582">
        <f t="shared" si="143"/>
        <v>0</v>
      </c>
      <c r="R582">
        <f t="shared" si="144"/>
        <v>0</v>
      </c>
      <c r="S582">
        <f t="shared" si="145"/>
        <v>0</v>
      </c>
      <c r="T582">
        <f>C582/Misc!$B$2*60/2/PI()</f>
        <v>3629.1833220106741</v>
      </c>
      <c r="U582">
        <f>C582/Misc!$B$2*60/2/PI()*VLOOKUP(E582,Gearing!$B$2:$G$7,6,FALSE)</f>
        <v>7816.6504490478956</v>
      </c>
      <c r="V582">
        <f ca="1">FORECAST(U582,OFFSET(Engine!$E$3:$E$26,MATCH(U582,Engine!$A$3:$A$26,1)-1,0,2),OFFSET(Engine!$A$3:$A$26,MATCH(U582,Engine!$A$3:$A$26,1)-1,0,2))</f>
        <v>567.06447210635656</v>
      </c>
    </row>
    <row r="583" spans="1:22" x14ac:dyDescent="0.25">
      <c r="A583">
        <f t="shared" si="137"/>
        <v>145</v>
      </c>
      <c r="B583">
        <f t="shared" si="148"/>
        <v>13294.436672338203</v>
      </c>
      <c r="C583">
        <f t="shared" si="146"/>
        <v>114.01680975601266</v>
      </c>
      <c r="D583">
        <f t="shared" si="147"/>
        <v>1.0555354441748932E-2</v>
      </c>
      <c r="E583">
        <f>MIN(VLOOKUP(C582+0.01,Gearing!$A$2:$G$7,2,TRUE)+1,5)</f>
        <v>4</v>
      </c>
      <c r="F583">
        <f>Misc!$B$4*Misc!$B$5/Misc!$B$2*VLOOKUP(E583,Gearing!$B$2:$G$7,6,FALSE)</f>
        <v>3877.5433905676741</v>
      </c>
      <c r="G583">
        <f t="shared" si="135"/>
        <v>8.2607799652145246</v>
      </c>
      <c r="H583">
        <f t="shared" si="136"/>
        <v>255.04833964748718</v>
      </c>
      <c r="I583">
        <f t="shared" si="138"/>
        <v>0.29700000000000004</v>
      </c>
      <c r="J583">
        <f t="shared" si="139"/>
        <v>-1591.9640830538929</v>
      </c>
      <c r="K583">
        <f t="shared" si="140"/>
        <v>-31508082.537185416</v>
      </c>
      <c r="L583">
        <f t="shared" si="149"/>
        <v>13294.436672338203</v>
      </c>
      <c r="M583">
        <f>2*$Y$1*VLOOKUP(E582,Gearing!$B$3:$D$7,3)+B581</f>
        <v>13297.232452706727</v>
      </c>
      <c r="N583">
        <f>2*B582-B581+Misc!$B$6*$Y$1^2</f>
        <v>13294.579317984646</v>
      </c>
      <c r="O583">
        <f t="shared" si="141"/>
        <v>0</v>
      </c>
      <c r="P583">
        <f t="shared" si="142"/>
        <v>0</v>
      </c>
      <c r="Q583">
        <f t="shared" si="143"/>
        <v>0</v>
      </c>
      <c r="R583">
        <f t="shared" si="144"/>
        <v>0</v>
      </c>
      <c r="S583">
        <f t="shared" si="145"/>
        <v>0</v>
      </c>
      <c r="T583">
        <f>C583/Misc!$B$2*60/2/PI()</f>
        <v>3629.2677736475307</v>
      </c>
      <c r="U583">
        <f>C583/Misc!$B$2*60/2/PI()*VLOOKUP(E583,Gearing!$B$2:$G$7,6,FALSE)</f>
        <v>7816.832343668968</v>
      </c>
      <c r="V583">
        <f ca="1">FORECAST(U583,OFFSET(Engine!$E$3:$E$26,MATCH(U583,Engine!$A$3:$A$26,1)-1,0,2),OFFSET(Engine!$A$3:$A$26,MATCH(U583,Engine!$A$3:$A$26,1)-1,0,2))</f>
        <v>567.05992949598431</v>
      </c>
    </row>
    <row r="584" spans="1:22" x14ac:dyDescent="0.25">
      <c r="A584">
        <f t="shared" si="137"/>
        <v>145.25</v>
      </c>
      <c r="B584">
        <f t="shared" si="148"/>
        <v>13322.941204632032</v>
      </c>
      <c r="C584">
        <f t="shared" si="146"/>
        <v>114.01943445955112</v>
      </c>
      <c r="D584">
        <f t="shared" si="147"/>
        <v>1.044227386591956E-2</v>
      </c>
      <c r="E584">
        <f>MIN(VLOOKUP(C583+0.01,Gearing!$A$2:$G$7,2,TRUE)+1,5)</f>
        <v>4</v>
      </c>
      <c r="F584">
        <f>Misc!$B$4*Misc!$B$5/Misc!$B$2*VLOOKUP(E584,Gearing!$B$2:$G$7,6,FALSE)</f>
        <v>3877.5433905676741</v>
      </c>
      <c r="G584">
        <f t="shared" si="135"/>
        <v>8.2784918604301083</v>
      </c>
      <c r="H584">
        <f t="shared" si="136"/>
        <v>255.05421094208822</v>
      </c>
      <c r="I584">
        <f t="shared" si="138"/>
        <v>0.29700000000000004</v>
      </c>
      <c r="J584">
        <f t="shared" si="139"/>
        <v>-1608.8953833688938</v>
      </c>
      <c r="K584">
        <f t="shared" si="140"/>
        <v>-31462472.388498627</v>
      </c>
      <c r="L584">
        <f t="shared" si="149"/>
        <v>13322.941204632032</v>
      </c>
      <c r="M584">
        <f>2*$Y$1*VLOOKUP(E583,Gearing!$B$3:$D$7,3)+B582</f>
        <v>13325.735658437347</v>
      </c>
      <c r="N584">
        <f>2*B583-B582+Misc!$B$6*$Y$1^2</f>
        <v>13323.08385742238</v>
      </c>
      <c r="O584">
        <f t="shared" si="141"/>
        <v>0</v>
      </c>
      <c r="P584">
        <f t="shared" si="142"/>
        <v>0</v>
      </c>
      <c r="Q584">
        <f t="shared" si="143"/>
        <v>0</v>
      </c>
      <c r="R584">
        <f t="shared" si="144"/>
        <v>0</v>
      </c>
      <c r="S584">
        <f t="shared" si="145"/>
        <v>0</v>
      </c>
      <c r="T584">
        <f>C584/Misc!$B$2*60/2/PI()</f>
        <v>3629.3513205559898</v>
      </c>
      <c r="U584">
        <f>C584/Misc!$B$2*60/2/PI()*VLOOKUP(E584,Gearing!$B$2:$G$7,6,FALSE)</f>
        <v>7817.0122896572457</v>
      </c>
      <c r="V584">
        <f ca="1">FORECAST(U584,OFFSET(Engine!$E$3:$E$26,MATCH(U584,Engine!$A$3:$A$26,1)-1,0,2),OFFSET(Engine!$A$3:$A$26,MATCH(U584,Engine!$A$3:$A$26,1)-1,0,2))</f>
        <v>567.05543555049007</v>
      </c>
    </row>
    <row r="585" spans="1:22" x14ac:dyDescent="0.25">
      <c r="A585">
        <f t="shared" si="137"/>
        <v>145.5</v>
      </c>
      <c r="B585">
        <f t="shared" si="148"/>
        <v>13351.446389567978</v>
      </c>
      <c r="C585">
        <f t="shared" si="146"/>
        <v>114.02203104405999</v>
      </c>
      <c r="D585">
        <f t="shared" si="147"/>
        <v>1.03304022049997E-2</v>
      </c>
      <c r="E585">
        <f>MIN(VLOOKUP(C584+0.01,Gearing!$A$2:$G$7,2,TRUE)+1,5)</f>
        <v>4</v>
      </c>
      <c r="F585">
        <f>Misc!$B$4*Misc!$B$5/Misc!$B$2*VLOOKUP(E585,Gearing!$B$2:$G$7,6,FALSE)</f>
        <v>3877.5433905676741</v>
      </c>
      <c r="G585">
        <f t="shared" si="135"/>
        <v>8.2962041611787019</v>
      </c>
      <c r="H585">
        <f t="shared" si="136"/>
        <v>255.0600193362115</v>
      </c>
      <c r="I585">
        <f t="shared" si="138"/>
        <v>0.29700000000000004</v>
      </c>
      <c r="J585">
        <f t="shared" si="139"/>
        <v>-1625.8270755514286</v>
      </c>
      <c r="K585">
        <f t="shared" si="140"/>
        <v>-31416378.470729955</v>
      </c>
      <c r="L585">
        <f t="shared" si="149"/>
        <v>13351.446389567978</v>
      </c>
      <c r="M585">
        <f>2*$Y$1*VLOOKUP(E584,Gearing!$B$3:$D$7,3)+B583</f>
        <v>13354.239531021523</v>
      </c>
      <c r="N585">
        <f>2*B584-B583+Misc!$B$6*$Y$1^2</f>
        <v>13351.589049425862</v>
      </c>
      <c r="O585">
        <f t="shared" si="141"/>
        <v>0</v>
      </c>
      <c r="P585">
        <f t="shared" si="142"/>
        <v>0</v>
      </c>
      <c r="Q585">
        <f t="shared" si="143"/>
        <v>0</v>
      </c>
      <c r="R585">
        <f t="shared" si="144"/>
        <v>0</v>
      </c>
      <c r="S585">
        <f t="shared" si="145"/>
        <v>0</v>
      </c>
      <c r="T585">
        <f>C585/Misc!$B$2*60/2/PI()</f>
        <v>3629.4339724079382</v>
      </c>
      <c r="U585">
        <f>C585/Misc!$B$2*60/2/PI()*VLOOKUP(E585,Gearing!$B$2:$G$7,6,FALSE)</f>
        <v>7817.1903078443484</v>
      </c>
      <c r="V585">
        <f ca="1">FORECAST(U585,OFFSET(Engine!$E$3:$E$26,MATCH(U585,Engine!$A$3:$A$26,1)-1,0,2),OFFSET(Engine!$A$3:$A$26,MATCH(U585,Engine!$A$3:$A$26,1)-1,0,2))</f>
        <v>567.05098974962789</v>
      </c>
    </row>
    <row r="586" spans="1:22" x14ac:dyDescent="0.25">
      <c r="A586">
        <f t="shared" si="137"/>
        <v>145.75</v>
      </c>
      <c r="B586">
        <f t="shared" si="148"/>
        <v>13379.952220154062</v>
      </c>
      <c r="C586">
        <f t="shared" si="146"/>
        <v>114.02459981014908</v>
      </c>
      <c r="D586">
        <f t="shared" si="147"/>
        <v>1.0219726507784799E-2</v>
      </c>
      <c r="E586">
        <f>MIN(VLOOKUP(C585+0.01,Gearing!$A$2:$G$7,2,TRUE)+1,5)</f>
        <v>4</v>
      </c>
      <c r="F586">
        <f>Misc!$B$4*Misc!$B$5/Misc!$B$2*VLOOKUP(E586,Gearing!$B$2:$G$7,6,FALSE)</f>
        <v>3877.5433905676741</v>
      </c>
      <c r="G586">
        <f t="shared" si="135"/>
        <v>8.3139168631156934</v>
      </c>
      <c r="H586">
        <f t="shared" si="136"/>
        <v>255.06576550230199</v>
      </c>
      <c r="I586">
        <f t="shared" si="138"/>
        <v>0.29700000000000004</v>
      </c>
      <c r="J586">
        <f t="shared" si="139"/>
        <v>-1642.7591554033806</v>
      </c>
      <c r="K586">
        <f t="shared" si="140"/>
        <v>-31369800.762929849</v>
      </c>
      <c r="L586">
        <f t="shared" si="149"/>
        <v>13379.952220154062</v>
      </c>
      <c r="M586">
        <f>2*$Y$1*VLOOKUP(E585,Gearing!$B$3:$D$7,3)+B584</f>
        <v>13382.744063315353</v>
      </c>
      <c r="N586">
        <f>2*B585-B584+Misc!$B$6*$Y$1^2</f>
        <v>13380.094887003925</v>
      </c>
      <c r="O586">
        <f t="shared" si="141"/>
        <v>0</v>
      </c>
      <c r="P586">
        <f t="shared" si="142"/>
        <v>0</v>
      </c>
      <c r="Q586">
        <f t="shared" si="143"/>
        <v>0</v>
      </c>
      <c r="R586">
        <f t="shared" si="144"/>
        <v>0</v>
      </c>
      <c r="S586">
        <f t="shared" si="145"/>
        <v>0</v>
      </c>
      <c r="T586">
        <f>C586/Misc!$B$2*60/2/PI()</f>
        <v>3629.5157387720838</v>
      </c>
      <c r="U586">
        <f>C586/Misc!$B$2*60/2/PI()*VLOOKUP(E586,Gearing!$B$2:$G$7,6,FALSE)</f>
        <v>7817.3664188396624</v>
      </c>
      <c r="V586">
        <f ca="1">FORECAST(U586,OFFSET(Engine!$E$3:$E$26,MATCH(U586,Engine!$A$3:$A$26,1)-1,0,2),OFFSET(Engine!$A$3:$A$26,MATCH(U586,Engine!$A$3:$A$26,1)-1,0,2))</f>
        <v>567.04659157870196</v>
      </c>
    </row>
    <row r="587" spans="1:22" x14ac:dyDescent="0.25">
      <c r="A587">
        <f t="shared" si="137"/>
        <v>146</v>
      </c>
      <c r="B587">
        <f t="shared" si="148"/>
        <v>13408.458689473053</v>
      </c>
      <c r="C587">
        <f t="shared" si="146"/>
        <v>114.0271410552341</v>
      </c>
      <c r="D587">
        <f t="shared" si="147"/>
        <v>1.0110234172316268E-2</v>
      </c>
      <c r="E587">
        <f>MIN(VLOOKUP(C586+0.01,Gearing!$A$2:$G$7,2,TRUE)+1,5)</f>
        <v>4</v>
      </c>
      <c r="F587">
        <f>Misc!$B$4*Misc!$B$5/Misc!$B$2*VLOOKUP(E587,Gearing!$B$2:$G$7,6,FALSE)</f>
        <v>3877.5433905676741</v>
      </c>
      <c r="G587">
        <f t="shared" si="135"/>
        <v>8.3316299619429124</v>
      </c>
      <c r="H587">
        <f t="shared" si="136"/>
        <v>255.07145010565966</v>
      </c>
      <c r="I587">
        <f t="shared" si="138"/>
        <v>0.29700000000000004</v>
      </c>
      <c r="J587">
        <f t="shared" si="139"/>
        <v>-1659.6916187715142</v>
      </c>
      <c r="K587">
        <f t="shared" si="140"/>
        <v>-31322739.244491138</v>
      </c>
      <c r="L587">
        <f t="shared" si="149"/>
        <v>13408.458689473053</v>
      </c>
      <c r="M587">
        <f>2*$Y$1*VLOOKUP(E586,Gearing!$B$3:$D$7,3)+B585</f>
        <v>13411.249248251299</v>
      </c>
      <c r="N587">
        <f>2*B586-B585+Misc!$B$6*$Y$1^2</f>
        <v>13408.601363240146</v>
      </c>
      <c r="O587">
        <f t="shared" si="141"/>
        <v>0</v>
      </c>
      <c r="P587">
        <f t="shared" si="142"/>
        <v>0</v>
      </c>
      <c r="Q587">
        <f t="shared" si="143"/>
        <v>0</v>
      </c>
      <c r="R587">
        <f t="shared" si="144"/>
        <v>0</v>
      </c>
      <c r="S587">
        <f t="shared" si="145"/>
        <v>0</v>
      </c>
      <c r="T587">
        <f>C587/Misc!$B$2*60/2/PI()</f>
        <v>3629.5966291154609</v>
      </c>
      <c r="U587">
        <f>C587/Misc!$B$2*60/2/PI()*VLOOKUP(E587,Gearing!$B$2:$G$7,6,FALSE)</f>
        <v>7817.540643033587</v>
      </c>
      <c r="V587">
        <f ca="1">FORECAST(U587,OFFSET(Engine!$E$3:$E$26,MATCH(U587,Engine!$A$3:$A$26,1)-1,0,2),OFFSET(Engine!$A$3:$A$26,MATCH(U587,Engine!$A$3:$A$26,1)-1,0,2))</f>
        <v>567.04224052848531</v>
      </c>
    </row>
    <row r="588" spans="1:22" x14ac:dyDescent="0.25">
      <c r="A588">
        <f t="shared" si="137"/>
        <v>146.25</v>
      </c>
      <c r="B588">
        <f t="shared" si="148"/>
        <v>13436.965790681679</v>
      </c>
      <c r="C588">
        <f t="shared" si="146"/>
        <v>114.0296550735693</v>
      </c>
      <c r="D588">
        <f t="shared" si="147"/>
        <v>1.0001912509324029E-2</v>
      </c>
      <c r="E588">
        <f>MIN(VLOOKUP(C587+0.01,Gearing!$A$2:$G$7,2,TRUE)+1,5)</f>
        <v>4</v>
      </c>
      <c r="F588">
        <f>Misc!$B$4*Misc!$B$5/Misc!$B$2*VLOOKUP(E588,Gearing!$B$2:$G$7,6,FALSE)</f>
        <v>3877.5433905676741</v>
      </c>
      <c r="G588">
        <f t="shared" si="135"/>
        <v>8.3493434534081459</v>
      </c>
      <c r="H588">
        <f t="shared" si="136"/>
        <v>255.07707380451257</v>
      </c>
      <c r="I588">
        <f t="shared" si="138"/>
        <v>0.29700000000000004</v>
      </c>
      <c r="J588">
        <f t="shared" si="139"/>
        <v>-1676.6244615469941</v>
      </c>
      <c r="K588">
        <f t="shared" si="140"/>
        <v>-31275193.895144179</v>
      </c>
      <c r="L588">
        <f t="shared" si="149"/>
        <v>13436.965790681679</v>
      </c>
      <c r="M588">
        <f>2*$Y$1*VLOOKUP(E587,Gearing!$B$3:$D$7,3)+B586</f>
        <v>13439.755078837383</v>
      </c>
      <c r="N588">
        <f>2*B587-B586+Misc!$B$6*$Y$1^2</f>
        <v>13437.108471292044</v>
      </c>
      <c r="O588">
        <f t="shared" si="141"/>
        <v>0</v>
      </c>
      <c r="P588">
        <f t="shared" si="142"/>
        <v>0</v>
      </c>
      <c r="Q588">
        <f t="shared" si="143"/>
        <v>0</v>
      </c>
      <c r="R588">
        <f t="shared" si="144"/>
        <v>0</v>
      </c>
      <c r="S588">
        <f t="shared" si="145"/>
        <v>0</v>
      </c>
      <c r="T588">
        <f>C588/Misc!$B$2*60/2/PI()</f>
        <v>3629.6766528044755</v>
      </c>
      <c r="U588">
        <f>C588/Misc!$B$2*60/2/PI()*VLOOKUP(E588,Gearing!$B$2:$G$7,6,FALSE)</f>
        <v>7817.713000599786</v>
      </c>
      <c r="V588">
        <f ca="1">FORECAST(U588,OFFSET(Engine!$E$3:$E$26,MATCH(U588,Engine!$A$3:$A$26,1)-1,0,2),OFFSET(Engine!$A$3:$A$26,MATCH(U588,Engine!$A$3:$A$26,1)-1,0,2))</f>
        <v>567.03793609516379</v>
      </c>
    </row>
    <row r="589" spans="1:22" x14ac:dyDescent="0.25">
      <c r="A589">
        <f t="shared" si="137"/>
        <v>146.5</v>
      </c>
      <c r="B589">
        <f t="shared" si="148"/>
        <v>13465.473517009837</v>
      </c>
      <c r="C589">
        <f t="shared" si="146"/>
        <v>114.03214215626213</v>
      </c>
      <c r="D589">
        <f t="shared" si="147"/>
        <v>9.8947490332648158E-3</v>
      </c>
      <c r="E589">
        <f>MIN(VLOOKUP(C588+0.01,Gearing!$A$2:$G$7,2,TRUE)+1,5)</f>
        <v>4</v>
      </c>
      <c r="F589">
        <f>Misc!$B$4*Misc!$B$5/Misc!$B$2*VLOOKUP(E589,Gearing!$B$2:$G$7,6,FALSE)</f>
        <v>3877.5433905676741</v>
      </c>
      <c r="G589">
        <f t="shared" si="135"/>
        <v>8.3670573333046487</v>
      </c>
      <c r="H589">
        <f t="shared" si="136"/>
        <v>255.08263725004949</v>
      </c>
      <c r="I589">
        <f t="shared" si="138"/>
        <v>0.29700000000000004</v>
      </c>
      <c r="J589">
        <f t="shared" si="139"/>
        <v>-1693.5576796649184</v>
      </c>
      <c r="K589">
        <f t="shared" si="140"/>
        <v>-31227164.694951884</v>
      </c>
      <c r="L589">
        <f t="shared" si="149"/>
        <v>13465.473517009837</v>
      </c>
      <c r="M589">
        <f>2*$Y$1*VLOOKUP(E588,Gearing!$B$3:$D$7,3)+B587</f>
        <v>13468.261548156373</v>
      </c>
      <c r="N589">
        <f>2*B588-B587+Misc!$B$6*$Y$1^2</f>
        <v>13465.616204390306</v>
      </c>
      <c r="O589">
        <f t="shared" si="141"/>
        <v>0</v>
      </c>
      <c r="P589">
        <f t="shared" si="142"/>
        <v>0</v>
      </c>
      <c r="Q589">
        <f t="shared" si="143"/>
        <v>0</v>
      </c>
      <c r="R589">
        <f t="shared" si="144"/>
        <v>0</v>
      </c>
      <c r="S589">
        <f t="shared" si="145"/>
        <v>0</v>
      </c>
      <c r="T589">
        <f>C589/Misc!$B$2*60/2/PI()</f>
        <v>3629.7558191053636</v>
      </c>
      <c r="U589">
        <f>C589/Misc!$B$2*60/2/PI()*VLOOKUP(E589,Gearing!$B$2:$G$7,6,FALSE)</f>
        <v>7817.8835114961721</v>
      </c>
      <c r="V589">
        <f ca="1">FORECAST(U589,OFFSET(Engine!$E$3:$E$26,MATCH(U589,Engine!$A$3:$A$26,1)-1,0,2),OFFSET(Engine!$A$3:$A$26,MATCH(U589,Engine!$A$3:$A$26,1)-1,0,2))</f>
        <v>567.03367778031122</v>
      </c>
    </row>
    <row r="590" spans="1:22" x14ac:dyDescent="0.25">
      <c r="A590">
        <f t="shared" si="137"/>
        <v>146.75</v>
      </c>
      <c r="B590">
        <f t="shared" si="148"/>
        <v>13493.98186175981</v>
      </c>
      <c r="C590">
        <f t="shared" si="146"/>
        <v>114.03460259133135</v>
      </c>
      <c r="D590">
        <f t="shared" si="147"/>
        <v>9.7887315205298364E-3</v>
      </c>
      <c r="E590">
        <f>MIN(VLOOKUP(C589+0.01,Gearing!$A$2:$G$7,2,TRUE)+1,5)</f>
        <v>4</v>
      </c>
      <c r="F590">
        <f>Misc!$B$4*Misc!$B$5/Misc!$B$2*VLOOKUP(E590,Gearing!$B$2:$G$7,6,FALSE)</f>
        <v>3877.5433905676741</v>
      </c>
      <c r="G590">
        <f t="shared" si="135"/>
        <v>8.3847715974706531</v>
      </c>
      <c r="H590">
        <f t="shared" si="136"/>
        <v>255.08814108655008</v>
      </c>
      <c r="I590">
        <f t="shared" si="138"/>
        <v>0.29700000000000004</v>
      </c>
      <c r="J590">
        <f t="shared" si="139"/>
        <v>-1710.4912691038444</v>
      </c>
      <c r="K590">
        <f t="shared" si="140"/>
        <v>-31178651.624305055</v>
      </c>
      <c r="L590">
        <f t="shared" si="149"/>
        <v>13493.98186175981</v>
      </c>
      <c r="M590">
        <f>2*$Y$1*VLOOKUP(E589,Gearing!$B$3:$D$7,3)+B588</f>
        <v>13496.768649365</v>
      </c>
      <c r="N590">
        <f>2*B589-B588+Misc!$B$6*$Y$1^2</f>
        <v>13494.124555837996</v>
      </c>
      <c r="O590">
        <f t="shared" si="141"/>
        <v>0</v>
      </c>
      <c r="P590">
        <f t="shared" si="142"/>
        <v>0</v>
      </c>
      <c r="Q590">
        <f t="shared" si="143"/>
        <v>0</v>
      </c>
      <c r="R590">
        <f t="shared" si="144"/>
        <v>0</v>
      </c>
      <c r="S590">
        <f t="shared" si="145"/>
        <v>0</v>
      </c>
      <c r="T590">
        <f>C590/Misc!$B$2*60/2/PI()</f>
        <v>3629.8341371860483</v>
      </c>
      <c r="U590">
        <f>C590/Misc!$B$2*60/2/PI()*VLOOKUP(E590,Gearing!$B$2:$G$7,6,FALSE)</f>
        <v>7818.0521954689102</v>
      </c>
      <c r="V590">
        <f ca="1">FORECAST(U590,OFFSET(Engine!$E$3:$E$26,MATCH(U590,Engine!$A$3:$A$26,1)-1,0,2),OFFSET(Engine!$A$3:$A$26,MATCH(U590,Engine!$A$3:$A$26,1)-1,0,2))</f>
        <v>567.0294650907897</v>
      </c>
    </row>
    <row r="591" spans="1:22" x14ac:dyDescent="0.25">
      <c r="A591">
        <f t="shared" si="137"/>
        <v>147</v>
      </c>
      <c r="B591">
        <f t="shared" si="148"/>
        <v>13522.490818305503</v>
      </c>
      <c r="C591">
        <f t="shared" si="146"/>
        <v>114.0370366637253</v>
      </c>
      <c r="D591">
        <f t="shared" si="147"/>
        <v>9.6838476310949773E-3</v>
      </c>
      <c r="E591">
        <f>MIN(VLOOKUP(C590+0.01,Gearing!$A$2:$G$7,2,TRUE)+1,5)</f>
        <v>4</v>
      </c>
      <c r="F591">
        <f>Misc!$B$4*Misc!$B$5/Misc!$B$2*VLOOKUP(E591,Gearing!$B$2:$G$7,6,FALSE)</f>
        <v>3877.5433905676741</v>
      </c>
      <c r="G591">
        <f t="shared" si="135"/>
        <v>8.4024862417888926</v>
      </c>
      <c r="H591">
        <f t="shared" si="136"/>
        <v>255.09358595142561</v>
      </c>
      <c r="I591">
        <f t="shared" si="138"/>
        <v>0.29700000000000004</v>
      </c>
      <c r="J591">
        <f t="shared" si="139"/>
        <v>-1727.4252258853285</v>
      </c>
      <c r="K591">
        <f t="shared" si="140"/>
        <v>-31129654.663917638</v>
      </c>
      <c r="L591">
        <f t="shared" si="149"/>
        <v>13522.490818305503</v>
      </c>
      <c r="M591">
        <f>2*$Y$1*VLOOKUP(E590,Gearing!$B$3:$D$7,3)+B589</f>
        <v>13525.276375693158</v>
      </c>
      <c r="N591">
        <f>2*B590-B589+Misc!$B$6*$Y$1^2</f>
        <v>13522.633519009783</v>
      </c>
      <c r="O591">
        <f t="shared" si="141"/>
        <v>0</v>
      </c>
      <c r="P591">
        <f t="shared" si="142"/>
        <v>0</v>
      </c>
      <c r="Q591">
        <f t="shared" si="143"/>
        <v>0</v>
      </c>
      <c r="R591">
        <f t="shared" si="144"/>
        <v>0</v>
      </c>
      <c r="S591">
        <f t="shared" si="145"/>
        <v>0</v>
      </c>
      <c r="T591">
        <f>C591/Misc!$B$2*60/2/PI()</f>
        <v>3629.9116161167167</v>
      </c>
      <c r="U591">
        <f>C591/Misc!$B$2*60/2/PI()*VLOOKUP(E591,Gearing!$B$2:$G$7,6,FALSE)</f>
        <v>7818.2190720536582</v>
      </c>
      <c r="V591">
        <f ca="1">FORECAST(U591,OFFSET(Engine!$E$3:$E$26,MATCH(U591,Engine!$A$3:$A$26,1)-1,0,2),OFFSET(Engine!$A$3:$A$26,MATCH(U591,Engine!$A$3:$A$26,1)-1,0,2))</f>
        <v>567.02529753871863</v>
      </c>
    </row>
    <row r="592" spans="1:22" x14ac:dyDescent="0.25">
      <c r="A592">
        <f t="shared" si="137"/>
        <v>147.25</v>
      </c>
      <c r="B592">
        <f t="shared" si="148"/>
        <v>13551.000380091673</v>
      </c>
      <c r="C592">
        <f t="shared" si="146"/>
        <v>114.03944465535096</v>
      </c>
      <c r="D592">
        <f t="shared" si="147"/>
        <v>9.5800853741820902E-3</v>
      </c>
      <c r="E592">
        <f>MIN(VLOOKUP(C591+0.01,Gearing!$A$2:$G$7,2,TRUE)+1,5)</f>
        <v>4</v>
      </c>
      <c r="F592">
        <f>Misc!$B$4*Misc!$B$5/Misc!$B$2*VLOOKUP(E592,Gearing!$B$2:$G$7,6,FALSE)</f>
        <v>3877.5433905676741</v>
      </c>
      <c r="G592">
        <f t="shared" si="135"/>
        <v>8.4202012621861293</v>
      </c>
      <c r="H592">
        <f t="shared" si="136"/>
        <v>255.098972475284</v>
      </c>
      <c r="I592">
        <f t="shared" si="138"/>
        <v>0.29700000000000004</v>
      </c>
      <c r="J592">
        <f t="shared" si="139"/>
        <v>-1744.3595460734696</v>
      </c>
      <c r="K592">
        <f t="shared" si="140"/>
        <v>-31080173.794821993</v>
      </c>
      <c r="L592">
        <f t="shared" si="149"/>
        <v>13551.000380091673</v>
      </c>
      <c r="M592">
        <f>2*$Y$1*VLOOKUP(E591,Gearing!$B$3:$D$7,3)+B590</f>
        <v>13553.784720443131</v>
      </c>
      <c r="N592">
        <f>2*B591-B590+Misc!$B$6*$Y$1^2</f>
        <v>13551.143087351196</v>
      </c>
      <c r="O592">
        <f t="shared" si="141"/>
        <v>0</v>
      </c>
      <c r="P592">
        <f t="shared" si="142"/>
        <v>0</v>
      </c>
      <c r="Q592">
        <f t="shared" si="143"/>
        <v>0</v>
      </c>
      <c r="R592">
        <f t="shared" si="144"/>
        <v>0</v>
      </c>
      <c r="S592">
        <f t="shared" si="145"/>
        <v>0</v>
      </c>
      <c r="T592">
        <f>C592/Misc!$B$2*60/2/PI()</f>
        <v>3629.9882648707462</v>
      </c>
      <c r="U592">
        <f>C592/Misc!$B$2*60/2/PI()*VLOOKUP(E592,Gearing!$B$2:$G$7,6,FALSE)</f>
        <v>7818.3841605775615</v>
      </c>
      <c r="V592">
        <f ca="1">FORECAST(U592,OFFSET(Engine!$E$3:$E$26,MATCH(U592,Engine!$A$3:$A$26,1)-1,0,2),OFFSET(Engine!$A$3:$A$26,MATCH(U592,Engine!$A$3:$A$26,1)-1,0,2))</f>
        <v>567.02117464142464</v>
      </c>
    </row>
    <row r="593" spans="1:22" x14ac:dyDescent="0.25">
      <c r="A593">
        <f t="shared" si="137"/>
        <v>147.5</v>
      </c>
      <c r="B593">
        <f t="shared" si="148"/>
        <v>13579.510540633179</v>
      </c>
      <c r="C593">
        <f t="shared" si="146"/>
        <v>114.04182684511761</v>
      </c>
      <c r="D593">
        <f t="shared" si="147"/>
        <v>9.477432759013027E-3</v>
      </c>
      <c r="E593">
        <f>MIN(VLOOKUP(C592+0.01,Gearing!$A$2:$G$7,2,TRUE)+1,5)</f>
        <v>4</v>
      </c>
      <c r="F593">
        <f>Misc!$B$4*Misc!$B$5/Misc!$B$2*VLOOKUP(E593,Gearing!$B$2:$G$7,6,FALSE)</f>
        <v>3877.5433905676741</v>
      </c>
      <c r="G593">
        <f t="shared" si="135"/>
        <v>8.4379166546326818</v>
      </c>
      <c r="H593">
        <f t="shared" si="136"/>
        <v>255.10430128202759</v>
      </c>
      <c r="I593">
        <f t="shared" si="138"/>
        <v>0.29700000000000004</v>
      </c>
      <c r="J593">
        <f t="shared" si="139"/>
        <v>-1761.2942257744553</v>
      </c>
      <c r="K593">
        <f t="shared" si="140"/>
        <v>-31030208.998364374</v>
      </c>
      <c r="L593">
        <f t="shared" si="149"/>
        <v>13579.510540633179</v>
      </c>
      <c r="M593">
        <f>2*$Y$1*VLOOKUP(E592,Gearing!$B$3:$D$7,3)+B591</f>
        <v>13582.293676988824</v>
      </c>
      <c r="N593">
        <f>2*B592-B591+Misc!$B$6*$Y$1^2</f>
        <v>13579.653254377843</v>
      </c>
      <c r="O593">
        <f t="shared" si="141"/>
        <v>0</v>
      </c>
      <c r="P593">
        <f t="shared" si="142"/>
        <v>0</v>
      </c>
      <c r="Q593">
        <f t="shared" si="143"/>
        <v>0</v>
      </c>
      <c r="R593">
        <f t="shared" si="144"/>
        <v>0</v>
      </c>
      <c r="S593">
        <f t="shared" si="145"/>
        <v>0</v>
      </c>
      <c r="T593">
        <f>C593/Misc!$B$2*60/2/PI()</f>
        <v>3630.0640923260958</v>
      </c>
      <c r="U593">
        <f>C593/Misc!$B$2*60/2/PI()*VLOOKUP(E593,Gearing!$B$2:$G$7,6,FALSE)</f>
        <v>7818.5474801622495</v>
      </c>
      <c r="V593">
        <f ca="1">FORECAST(U593,OFFSET(Engine!$E$3:$E$26,MATCH(U593,Engine!$A$3:$A$26,1)-1,0,2),OFFSET(Engine!$A$3:$A$26,MATCH(U593,Engine!$A$3:$A$26,1)-1,0,2))</f>
        <v>567.01709592136672</v>
      </c>
    </row>
    <row r="594" spans="1:22" x14ac:dyDescent="0.25">
      <c r="A594">
        <f t="shared" si="137"/>
        <v>147.75</v>
      </c>
      <c r="B594">
        <f t="shared" si="148"/>
        <v>13608.021293514232</v>
      </c>
      <c r="C594">
        <f t="shared" si="146"/>
        <v>114.04418350896594</v>
      </c>
      <c r="D594">
        <f t="shared" si="147"/>
        <v>9.3758780276402831E-3</v>
      </c>
      <c r="E594">
        <f>MIN(VLOOKUP(C593+0.01,Gearing!$A$2:$G$7,2,TRUE)+1,5)</f>
        <v>4</v>
      </c>
      <c r="F594">
        <f>Misc!$B$4*Misc!$B$5/Misc!$B$2*VLOOKUP(E594,Gearing!$B$2:$G$7,6,FALSE)</f>
        <v>3877.5433905676741</v>
      </c>
      <c r="G594">
        <f t="shared" si="135"/>
        <v>8.4556324151419648</v>
      </c>
      <c r="H594">
        <f t="shared" si="136"/>
        <v>255.1095729889181</v>
      </c>
      <c r="I594">
        <f t="shared" si="138"/>
        <v>0.29700000000000004</v>
      </c>
      <c r="J594">
        <f t="shared" si="139"/>
        <v>-1778.229261136109</v>
      </c>
      <c r="K594">
        <f t="shared" si="140"/>
        <v>-30979760.25620041</v>
      </c>
      <c r="L594">
        <f t="shared" si="149"/>
        <v>13608.021293514232</v>
      </c>
      <c r="M594">
        <f>2*$Y$1*VLOOKUP(E593,Gearing!$B$3:$D$7,3)+B592</f>
        <v>13610.803238774994</v>
      </c>
      <c r="N594">
        <f>2*B593-B592+Misc!$B$6*$Y$1^2</f>
        <v>13608.164013674685</v>
      </c>
      <c r="O594">
        <f t="shared" si="141"/>
        <v>0</v>
      </c>
      <c r="P594">
        <f t="shared" si="142"/>
        <v>0</v>
      </c>
      <c r="Q594">
        <f t="shared" si="143"/>
        <v>0</v>
      </c>
      <c r="R594">
        <f t="shared" si="144"/>
        <v>0</v>
      </c>
      <c r="S594">
        <f t="shared" si="145"/>
        <v>0</v>
      </c>
      <c r="T594">
        <f>C594/Misc!$B$2*60/2/PI()</f>
        <v>3630.1391072662286</v>
      </c>
      <c r="U594">
        <f>C594/Misc!$B$2*60/2/PI()*VLOOKUP(E594,Gearing!$B$2:$G$7,6,FALSE)</f>
        <v>7818.7090497258259</v>
      </c>
      <c r="V594">
        <f ca="1">FORECAST(U594,OFFSET(Engine!$E$3:$E$26,MATCH(U594,Engine!$A$3:$A$26,1)-1,0,2),OFFSET(Engine!$A$3:$A$26,MATCH(U594,Engine!$A$3:$A$26,1)-1,0,2))</f>
        <v>567.01306090608682</v>
      </c>
    </row>
    <row r="595" spans="1:22" x14ac:dyDescent="0.25">
      <c r="A595">
        <f t="shared" si="137"/>
        <v>148</v>
      </c>
      <c r="B595">
        <f t="shared" si="148"/>
        <v>13636.532632387662</v>
      </c>
      <c r="C595">
        <f t="shared" si="146"/>
        <v>114.04651491990444</v>
      </c>
      <c r="D595">
        <f t="shared" si="147"/>
        <v>9.275409480324015E-3</v>
      </c>
      <c r="E595">
        <f>MIN(VLOOKUP(C594+0.01,Gearing!$A$2:$G$7,2,TRUE)+1,5)</f>
        <v>4</v>
      </c>
      <c r="F595">
        <f>Misc!$B$4*Misc!$B$5/Misc!$B$2*VLOOKUP(E595,Gearing!$B$2:$G$7,6,FALSE)</f>
        <v>3877.5433905676741</v>
      </c>
      <c r="G595">
        <f t="shared" si="135"/>
        <v>8.473348539770031</v>
      </c>
      <c r="H595">
        <f t="shared" si="136"/>
        <v>255.11478820665812</v>
      </c>
      <c r="I595">
        <f t="shared" si="138"/>
        <v>0.29700000000000004</v>
      </c>
      <c r="J595">
        <f t="shared" si="139"/>
        <v>-1795.1646483474551</v>
      </c>
      <c r="K595">
        <f t="shared" si="140"/>
        <v>-30928827.55029057</v>
      </c>
      <c r="L595">
        <f t="shared" si="149"/>
        <v>13636.532632387662</v>
      </c>
      <c r="M595">
        <f>2*$Y$1*VLOOKUP(E594,Gearing!$B$3:$D$7,3)+B593</f>
        <v>13639.313399316499</v>
      </c>
      <c r="N595">
        <f>2*B594-B593+Misc!$B$6*$Y$1^2</f>
        <v>13636.675358895285</v>
      </c>
      <c r="O595">
        <f t="shared" si="141"/>
        <v>0</v>
      </c>
      <c r="P595">
        <f t="shared" si="142"/>
        <v>0</v>
      </c>
      <c r="Q595">
        <f t="shared" si="143"/>
        <v>0</v>
      </c>
      <c r="R595">
        <f t="shared" si="144"/>
        <v>0</v>
      </c>
      <c r="S595">
        <f t="shared" si="145"/>
        <v>0</v>
      </c>
      <c r="T595">
        <f>C595/Misc!$B$2*60/2/PI()</f>
        <v>3630.2133183812775</v>
      </c>
      <c r="U595">
        <f>C595/Misc!$B$2*60/2/PI()*VLOOKUP(E595,Gearing!$B$2:$G$7,6,FALSE)</f>
        <v>7818.8688879853735</v>
      </c>
      <c r="V595">
        <f ca="1">FORECAST(U595,OFFSET(Engine!$E$3:$E$26,MATCH(U595,Engine!$A$3:$A$26,1)-1,0,2),OFFSET(Engine!$A$3:$A$26,MATCH(U595,Engine!$A$3:$A$26,1)-1,0,2))</f>
        <v>567.0090691281473</v>
      </c>
    </row>
    <row r="596" spans="1:22" x14ac:dyDescent="0.25">
      <c r="A596">
        <f t="shared" si="137"/>
        <v>148.25</v>
      </c>
      <c r="B596">
        <f t="shared" si="148"/>
        <v>13665.044550974184</v>
      </c>
      <c r="C596">
        <f t="shared" si="146"/>
        <v>114.04882134802028</v>
      </c>
      <c r="D596">
        <f t="shared" si="147"/>
        <v>9.1760154464282095E-3</v>
      </c>
      <c r="E596">
        <f>MIN(VLOOKUP(C595+0.01,Gearing!$A$2:$G$7,2,TRUE)+1,5)</f>
        <v>4</v>
      </c>
      <c r="F596">
        <f>Misc!$B$4*Misc!$B$5/Misc!$B$2*VLOOKUP(E596,Gearing!$B$2:$G$7,6,FALSE)</f>
        <v>3877.5433905676741</v>
      </c>
      <c r="G596">
        <f t="shared" si="135"/>
        <v>8.4910650246151125</v>
      </c>
      <c r="H596">
        <f t="shared" si="136"/>
        <v>255.11994753941545</v>
      </c>
      <c r="I596">
        <f t="shared" si="138"/>
        <v>0.29700000000000004</v>
      </c>
      <c r="J596">
        <f t="shared" si="139"/>
        <v>-1812.1003836382724</v>
      </c>
      <c r="K596">
        <f t="shared" si="140"/>
        <v>-30877410.862895809</v>
      </c>
      <c r="L596">
        <f t="shared" si="149"/>
        <v>13665.044550974184</v>
      </c>
      <c r="M596">
        <f>2*$Y$1*VLOOKUP(E595,Gearing!$B$3:$D$7,3)+B594</f>
        <v>13667.824152197552</v>
      </c>
      <c r="N596">
        <f>2*B595-B594+Misc!$B$6*$Y$1^2</f>
        <v>13665.187283761092</v>
      </c>
      <c r="O596">
        <f t="shared" si="141"/>
        <v>0</v>
      </c>
      <c r="P596">
        <f t="shared" si="142"/>
        <v>0</v>
      </c>
      <c r="Q596">
        <f t="shared" si="143"/>
        <v>0</v>
      </c>
      <c r="R596">
        <f t="shared" si="144"/>
        <v>0</v>
      </c>
      <c r="S596">
        <f t="shared" si="145"/>
        <v>0</v>
      </c>
      <c r="T596">
        <f>C596/Misc!$B$2*60/2/PI()</f>
        <v>3630.2867342683821</v>
      </c>
      <c r="U596">
        <f>C596/Misc!$B$2*60/2/PI()*VLOOKUP(E596,Gearing!$B$2:$G$7,6,FALSE)</f>
        <v>7819.0270134576867</v>
      </c>
      <c r="V596">
        <f ca="1">FORECAST(U596,OFFSET(Engine!$E$3:$E$26,MATCH(U596,Engine!$A$3:$A$26,1)-1,0,2),OFFSET(Engine!$A$3:$A$26,MATCH(U596,Engine!$A$3:$A$26,1)-1,0,2))</f>
        <v>567.0051201251124</v>
      </c>
    </row>
    <row r="597" spans="1:22" x14ac:dyDescent="0.25">
      <c r="A597">
        <f t="shared" si="137"/>
        <v>148.5</v>
      </c>
      <c r="B597">
        <f t="shared" si="148"/>
        <v>13693.557043061672</v>
      </c>
      <c r="C597">
        <f t="shared" si="146"/>
        <v>114.05110306052302</v>
      </c>
      <c r="D597">
        <f t="shared" si="147"/>
        <v>9.0776845754589885E-3</v>
      </c>
      <c r="E597">
        <f>MIN(VLOOKUP(C596+0.01,Gearing!$A$2:$G$7,2,TRUE)+1,5)</f>
        <v>4</v>
      </c>
      <c r="F597">
        <f>Misc!$B$4*Misc!$B$5/Misc!$B$2*VLOOKUP(E597,Gearing!$B$2:$G$7,6,FALSE)</f>
        <v>3877.5433905676741</v>
      </c>
      <c r="G597">
        <f t="shared" si="135"/>
        <v>8.5087818658171734</v>
      </c>
      <c r="H597">
        <f t="shared" si="136"/>
        <v>255.12505158492087</v>
      </c>
      <c r="I597">
        <f t="shared" si="138"/>
        <v>0.29700000000000004</v>
      </c>
      <c r="J597">
        <f t="shared" si="139"/>
        <v>-1829.0364632786668</v>
      </c>
      <c r="K597">
        <f t="shared" si="140"/>
        <v>-30825510.176573105</v>
      </c>
      <c r="L597">
        <f t="shared" si="149"/>
        <v>13693.557043061672</v>
      </c>
      <c r="M597">
        <f>2*$Y$1*VLOOKUP(E596,Gearing!$B$3:$D$7,3)+B595</f>
        <v>13696.335491070982</v>
      </c>
      <c r="N597">
        <f>2*B596-B595+Misc!$B$6*$Y$1^2</f>
        <v>13693.699782060707</v>
      </c>
      <c r="O597">
        <f t="shared" si="141"/>
        <v>0</v>
      </c>
      <c r="P597">
        <f t="shared" si="142"/>
        <v>0</v>
      </c>
      <c r="Q597">
        <f t="shared" si="143"/>
        <v>0</v>
      </c>
      <c r="R597">
        <f t="shared" si="144"/>
        <v>0</v>
      </c>
      <c r="S597">
        <f t="shared" si="145"/>
        <v>0</v>
      </c>
      <c r="T597">
        <f>C597/Misc!$B$2*60/2/PI()</f>
        <v>3630.3593634330869</v>
      </c>
      <c r="U597">
        <f>C597/Misc!$B$2*60/2/PI()*VLOOKUP(E597,Gearing!$B$2:$G$7,6,FALSE)</f>
        <v>7819.1834444622764</v>
      </c>
      <c r="V597">
        <f ca="1">FORECAST(U597,OFFSET(Engine!$E$3:$E$26,MATCH(U597,Engine!$A$3:$A$26,1)-1,0,2),OFFSET(Engine!$A$3:$A$26,MATCH(U597,Engine!$A$3:$A$26,1)-1,0,2))</f>
        <v>567.00121343947319</v>
      </c>
    </row>
    <row r="598" spans="1:22" x14ac:dyDescent="0.25">
      <c r="A598">
        <f t="shared" si="137"/>
        <v>148.75</v>
      </c>
      <c r="B598">
        <f t="shared" si="148"/>
        <v>13722.070102504445</v>
      </c>
      <c r="C598">
        <f t="shared" si="146"/>
        <v>114.05336032177729</v>
      </c>
      <c r="D598">
        <f t="shared" si="147"/>
        <v>8.980405458714813E-3</v>
      </c>
      <c r="E598">
        <f>MIN(VLOOKUP(C597+0.01,Gearing!$A$2:$G$7,2,TRUE)+1,5)</f>
        <v>4</v>
      </c>
      <c r="F598">
        <f>Misc!$B$4*Misc!$B$5/Misc!$B$2*VLOOKUP(E598,Gearing!$B$2:$G$7,6,FALSE)</f>
        <v>3877.5433905676741</v>
      </c>
      <c r="G598">
        <f t="shared" si="135"/>
        <v>8.5264990595574623</v>
      </c>
      <c r="H598">
        <f t="shared" si="136"/>
        <v>255.13010093454119</v>
      </c>
      <c r="I598">
        <f t="shared" si="138"/>
        <v>0.29700000000000004</v>
      </c>
      <c r="J598">
        <f t="shared" si="139"/>
        <v>-1845.9728835786345</v>
      </c>
      <c r="K598">
        <f t="shared" si="140"/>
        <v>-30773125.474171333</v>
      </c>
      <c r="L598">
        <f t="shared" si="149"/>
        <v>13722.070102504445</v>
      </c>
      <c r="M598">
        <f>2*$Y$1*VLOOKUP(E597,Gearing!$B$3:$D$7,3)+B596</f>
        <v>13724.847409657505</v>
      </c>
      <c r="N598">
        <f>2*B597-B596+Misc!$B$6*$Y$1^2</f>
        <v>13722.21284764916</v>
      </c>
      <c r="O598">
        <f t="shared" si="141"/>
        <v>0</v>
      </c>
      <c r="P598">
        <f t="shared" si="142"/>
        <v>0</v>
      </c>
      <c r="Q598">
        <f t="shared" si="143"/>
        <v>0</v>
      </c>
      <c r="R598">
        <f t="shared" si="144"/>
        <v>0</v>
      </c>
      <c r="S598">
        <f t="shared" si="145"/>
        <v>0</v>
      </c>
      <c r="T598">
        <f>C598/Misc!$B$2*60/2/PI()</f>
        <v>3630.4312142903796</v>
      </c>
      <c r="U598">
        <f>C598/Misc!$B$2*60/2/PI()*VLOOKUP(E598,Gearing!$B$2:$G$7,6,FALSE)</f>
        <v>7819.338199123612</v>
      </c>
      <c r="V598">
        <f ca="1">FORECAST(U598,OFFSET(Engine!$E$3:$E$26,MATCH(U598,Engine!$A$3:$A$26,1)-1,0,2),OFFSET(Engine!$A$3:$A$26,MATCH(U598,Engine!$A$3:$A$26,1)-1,0,2))</f>
        <v>566.99734861859179</v>
      </c>
    </row>
    <row r="599" spans="1:22" x14ac:dyDescent="0.25">
      <c r="A599">
        <f t="shared" si="137"/>
        <v>149</v>
      </c>
      <c r="B599">
        <f t="shared" si="148"/>
        <v>13750.58372322256</v>
      </c>
      <c r="C599">
        <f t="shared" si="146"/>
        <v>114.05559339332103</v>
      </c>
      <c r="D599">
        <f t="shared" si="147"/>
        <v>8.884166891220957E-3</v>
      </c>
      <c r="E599">
        <f>MIN(VLOOKUP(C598+0.01,Gearing!$A$2:$G$7,2,TRUE)+1,5)</f>
        <v>4</v>
      </c>
      <c r="F599">
        <f>Misc!$B$4*Misc!$B$5/Misc!$B$2*VLOOKUP(E599,Gearing!$B$2:$G$7,6,FALSE)</f>
        <v>3877.5433905676741</v>
      </c>
      <c r="G599">
        <f t="shared" si="135"/>
        <v>8.5442166020580821</v>
      </c>
      <c r="H599">
        <f t="shared" si="136"/>
        <v>255.13509617332014</v>
      </c>
      <c r="I599">
        <f t="shared" si="138"/>
        <v>0.29700000000000004</v>
      </c>
      <c r="J599">
        <f t="shared" si="139"/>
        <v>-1862.9096408876421</v>
      </c>
      <c r="K599">
        <f t="shared" si="140"/>
        <v>-30720256.738826819</v>
      </c>
      <c r="L599">
        <f t="shared" si="149"/>
        <v>13750.58372322256</v>
      </c>
      <c r="M599">
        <f>2*$Y$1*VLOOKUP(E598,Gearing!$B$3:$D$7,3)+B597</f>
        <v>13753.359901744992</v>
      </c>
      <c r="N599">
        <f>2*B598-B597+Misc!$B$6*$Y$1^2</f>
        <v>13750.72647444722</v>
      </c>
      <c r="O599">
        <f t="shared" si="141"/>
        <v>0</v>
      </c>
      <c r="P599">
        <f t="shared" si="142"/>
        <v>0</v>
      </c>
      <c r="Q599">
        <f t="shared" si="143"/>
        <v>0</v>
      </c>
      <c r="R599">
        <f t="shared" si="144"/>
        <v>0</v>
      </c>
      <c r="S599">
        <f t="shared" si="145"/>
        <v>0</v>
      </c>
      <c r="T599">
        <f>C599/Misc!$B$2*60/2/PI()</f>
        <v>3630.5022951652727</v>
      </c>
      <c r="U599">
        <f>C599/Misc!$B$2*60/2/PI()*VLOOKUP(E599,Gearing!$B$2:$G$7,6,FALSE)</f>
        <v>7819.4912953723688</v>
      </c>
      <c r="V599">
        <f ca="1">FORECAST(U599,OFFSET(Engine!$E$3:$E$26,MATCH(U599,Engine!$A$3:$A$26,1)-1,0,2),OFFSET(Engine!$A$3:$A$26,MATCH(U599,Engine!$A$3:$A$26,1)-1,0,2))</f>
        <v>566.99352521466994</v>
      </c>
    </row>
    <row r="600" spans="1:22" x14ac:dyDescent="0.25">
      <c r="A600">
        <f t="shared" si="137"/>
        <v>149.25</v>
      </c>
      <c r="B600">
        <f t="shared" si="148"/>
        <v>13779.097899201106</v>
      </c>
      <c r="C600">
        <f t="shared" si="146"/>
        <v>114.05780253392004</v>
      </c>
      <c r="D600">
        <f t="shared" si="147"/>
        <v>8.7889579008333385E-3</v>
      </c>
      <c r="E600">
        <f>MIN(VLOOKUP(C599+0.01,Gearing!$A$2:$G$7,2,TRUE)+1,5)</f>
        <v>4</v>
      </c>
      <c r="F600">
        <f>Misc!$B$4*Misc!$B$5/Misc!$B$2*VLOOKUP(E600,Gearing!$B$2:$G$7,6,FALSE)</f>
        <v>3877.5433905676741</v>
      </c>
      <c r="G600">
        <f t="shared" si="135"/>
        <v>8.5619344895815352</v>
      </c>
      <c r="H600">
        <f t="shared" si="136"/>
        <v>255.14003788010029</v>
      </c>
      <c r="I600">
        <f t="shared" si="138"/>
        <v>0.29700000000000004</v>
      </c>
      <c r="J600">
        <f t="shared" si="139"/>
        <v>-1879.8467315942016</v>
      </c>
      <c r="K600">
        <f t="shared" si="140"/>
        <v>-30666903.953959383</v>
      </c>
      <c r="L600">
        <f t="shared" si="149"/>
        <v>13779.097899201106</v>
      </c>
      <c r="M600">
        <f>2*$Y$1*VLOOKUP(E599,Gearing!$B$3:$D$7,3)+B598</f>
        <v>13781.872961187766</v>
      </c>
      <c r="N600">
        <f>2*B599-B598+Misc!$B$6*$Y$1^2</f>
        <v>13779.240656440676</v>
      </c>
      <c r="O600">
        <f t="shared" si="141"/>
        <v>0</v>
      </c>
      <c r="P600">
        <f t="shared" si="142"/>
        <v>0</v>
      </c>
      <c r="Q600">
        <f t="shared" si="143"/>
        <v>0</v>
      </c>
      <c r="R600">
        <f t="shared" si="144"/>
        <v>0</v>
      </c>
      <c r="S600">
        <f t="shared" si="145"/>
        <v>0</v>
      </c>
      <c r="T600">
        <f>C600/Misc!$B$2*60/2/PI()</f>
        <v>3630.5726142945359</v>
      </c>
      <c r="U600">
        <f>C600/Misc!$B$2*60/2/PI()*VLOOKUP(E600,Gearing!$B$2:$G$7,6,FALSE)</f>
        <v>7819.642750949165</v>
      </c>
      <c r="V600">
        <f ca="1">FORECAST(U600,OFFSET(Engine!$E$3:$E$26,MATCH(U600,Engine!$A$3:$A$26,1)-1,0,2),OFFSET(Engine!$A$3:$A$26,MATCH(U600,Engine!$A$3:$A$26,1)-1,0,2))</f>
        <v>566.98974278465619</v>
      </c>
    </row>
    <row r="601" spans="1:22" x14ac:dyDescent="0.25">
      <c r="A601">
        <f t="shared" si="137"/>
        <v>149.5</v>
      </c>
      <c r="B601">
        <f t="shared" si="148"/>
        <v>13807.61262448952</v>
      </c>
      <c r="C601">
        <f t="shared" si="146"/>
        <v>114.05998799958252</v>
      </c>
      <c r="D601">
        <f t="shared" si="147"/>
        <v>8.6947673989925534E-3</v>
      </c>
      <c r="E601">
        <f>MIN(VLOOKUP(C600+0.01,Gearing!$A$2:$G$7,2,TRUE)+1,5)</f>
        <v>4</v>
      </c>
      <c r="F601">
        <f>Misc!$B$4*Misc!$B$5/Misc!$B$2*VLOOKUP(E601,Gearing!$B$2:$G$7,6,FALSE)</f>
        <v>3877.5433905676741</v>
      </c>
      <c r="G601">
        <f t="shared" si="135"/>
        <v>8.5796527184303173</v>
      </c>
      <c r="H601">
        <f t="shared" si="136"/>
        <v>255.14492662755575</v>
      </c>
      <c r="I601">
        <f t="shared" si="138"/>
        <v>0.29700000000000004</v>
      </c>
      <c r="J601">
        <f t="shared" si="139"/>
        <v>-1896.7841521254577</v>
      </c>
      <c r="K601">
        <f t="shared" si="140"/>
        <v>-30613067.103268094</v>
      </c>
      <c r="L601">
        <f t="shared" si="149"/>
        <v>13807.61262448952</v>
      </c>
      <c r="M601">
        <f>2*$Y$1*VLOOKUP(E600,Gearing!$B$3:$D$7,3)+B599</f>
        <v>13810.386581905881</v>
      </c>
      <c r="N601">
        <f>2*B600-B599+Misc!$B$6*$Y$1^2</f>
        <v>13807.755387679652</v>
      </c>
      <c r="O601">
        <f t="shared" si="141"/>
        <v>0</v>
      </c>
      <c r="P601">
        <f t="shared" si="142"/>
        <v>0</v>
      </c>
      <c r="Q601">
        <f t="shared" si="143"/>
        <v>0</v>
      </c>
      <c r="R601">
        <f t="shared" si="144"/>
        <v>0</v>
      </c>
      <c r="S601">
        <f t="shared" si="145"/>
        <v>0</v>
      </c>
      <c r="T601">
        <f>C601/Misc!$B$2*60/2/PI()</f>
        <v>3630.6421798271645</v>
      </c>
      <c r="U601">
        <f>C601/Misc!$B$2*60/2/PI()*VLOOKUP(E601,Gearing!$B$2:$G$7,6,FALSE)</f>
        <v>7819.7925834055641</v>
      </c>
      <c r="V601">
        <f ca="1">FORECAST(U601,OFFSET(Engine!$E$3:$E$26,MATCH(U601,Engine!$A$3:$A$26,1)-1,0,2),OFFSET(Engine!$A$3:$A$26,MATCH(U601,Engine!$A$3:$A$26,1)-1,0,2))</f>
        <v>566.98600089022011</v>
      </c>
    </row>
    <row r="602" spans="1:22" x14ac:dyDescent="0.25">
      <c r="A602">
        <f t="shared" si="137"/>
        <v>149.75</v>
      </c>
      <c r="B602">
        <f t="shared" si="148"/>
        <v>13836.127893200897</v>
      </c>
      <c r="C602">
        <f t="shared" si="146"/>
        <v>114.06215004358091</v>
      </c>
      <c r="D602">
        <f t="shared" si="147"/>
        <v>8.6015845881775022E-3</v>
      </c>
      <c r="E602">
        <f>MIN(VLOOKUP(C601+0.01,Gearing!$A$2:$G$7,2,TRUE)+1,5)</f>
        <v>4</v>
      </c>
      <c r="F602">
        <f>Misc!$B$4*Misc!$B$5/Misc!$B$2*VLOOKUP(E602,Gearing!$B$2:$G$7,6,FALSE)</f>
        <v>3877.5433905676741</v>
      </c>
      <c r="G602">
        <f t="shared" si="135"/>
        <v>8.5973712849464725</v>
      </c>
      <c r="H602">
        <f t="shared" si="136"/>
        <v>255.14976298224079</v>
      </c>
      <c r="I602">
        <f t="shared" si="138"/>
        <v>0.29700000000000004</v>
      </c>
      <c r="J602">
        <f t="shared" si="139"/>
        <v>-1913.7218989467765</v>
      </c>
      <c r="K602">
        <f t="shared" si="140"/>
        <v>-30558746.170727178</v>
      </c>
      <c r="L602">
        <f t="shared" si="149"/>
        <v>13836.127893200897</v>
      </c>
      <c r="M602">
        <f>2*$Y$1*VLOOKUP(E601,Gearing!$B$3:$D$7,3)+B600</f>
        <v>13838.900757884427</v>
      </c>
      <c r="N602">
        <f>2*B601-B600+Misc!$B$6*$Y$1^2</f>
        <v>13836.270662277935</v>
      </c>
      <c r="O602">
        <f t="shared" si="141"/>
        <v>0</v>
      </c>
      <c r="P602">
        <f t="shared" si="142"/>
        <v>0</v>
      </c>
      <c r="Q602">
        <f t="shared" si="143"/>
        <v>0</v>
      </c>
      <c r="R602">
        <f t="shared" si="144"/>
        <v>0</v>
      </c>
      <c r="S602">
        <f t="shared" si="145"/>
        <v>0</v>
      </c>
      <c r="T602">
        <f>C602/Misc!$B$2*60/2/PI()</f>
        <v>3630.7109998250703</v>
      </c>
      <c r="U602">
        <f>C602/Misc!$B$2*60/2/PI()*VLOOKUP(E602,Gearing!$B$2:$G$7,6,FALSE)</f>
        <v>7819.9408101055687</v>
      </c>
      <c r="V602">
        <f ca="1">FORECAST(U602,OFFSET(Engine!$E$3:$E$26,MATCH(U602,Engine!$A$3:$A$26,1)-1,0,2),OFFSET(Engine!$A$3:$A$26,MATCH(U602,Engine!$A$3:$A$26,1)-1,0,2))</f>
        <v>566.98229909771567</v>
      </c>
    </row>
    <row r="603" spans="1:22" x14ac:dyDescent="0.25">
      <c r="A603">
        <f t="shared" si="137"/>
        <v>150</v>
      </c>
      <c r="B603">
        <f t="shared" si="148"/>
        <v>13864.643699511311</v>
      </c>
      <c r="C603">
        <f t="shared" si="146"/>
        <v>114.06428891649193</v>
      </c>
      <c r="D603">
        <f t="shared" si="147"/>
        <v>8.5093986999709159E-3</v>
      </c>
      <c r="E603">
        <f>MIN(VLOOKUP(C602+0.01,Gearing!$A$2:$G$7,2,TRUE)+1,5)</f>
        <v>4</v>
      </c>
      <c r="F603">
        <f>Misc!$B$4*Misc!$B$5/Misc!$B$2*VLOOKUP(E603,Gearing!$B$2:$G$7,6,FALSE)</f>
        <v>3877.5433905676741</v>
      </c>
      <c r="G603">
        <f t="shared" si="135"/>
        <v>8.6150901855111837</v>
      </c>
      <c r="H603">
        <f t="shared" si="136"/>
        <v>255.15454750467953</v>
      </c>
      <c r="I603">
        <f t="shared" si="138"/>
        <v>0.29700000000000004</v>
      </c>
      <c r="J603">
        <f t="shared" si="139"/>
        <v>-1930.6599685613346</v>
      </c>
      <c r="K603">
        <f t="shared" si="140"/>
        <v>-30503941.1405821</v>
      </c>
      <c r="L603">
        <f t="shared" si="149"/>
        <v>13864.643699511311</v>
      </c>
      <c r="M603">
        <f>2*$Y$1*VLOOKUP(E602,Gearing!$B$3:$D$7,3)+B601</f>
        <v>13867.415483172841</v>
      </c>
      <c r="N603">
        <f>2*B602-B601+Misc!$B$6*$Y$1^2</f>
        <v>13864.786474412274</v>
      </c>
      <c r="O603">
        <f t="shared" si="141"/>
        <v>0</v>
      </c>
      <c r="P603">
        <f t="shared" si="142"/>
        <v>0</v>
      </c>
      <c r="Q603">
        <f t="shared" si="143"/>
        <v>0</v>
      </c>
      <c r="R603">
        <f t="shared" si="144"/>
        <v>0</v>
      </c>
      <c r="S603">
        <f t="shared" si="145"/>
        <v>0</v>
      </c>
      <c r="T603">
        <f>C603/Misc!$B$2*60/2/PI()</f>
        <v>3630.7790822643569</v>
      </c>
      <c r="U603">
        <f>C603/Misc!$B$2*60/2/PI()*VLOOKUP(E603,Gearing!$B$2:$G$7,6,FALSE)</f>
        <v>7820.0874482283643</v>
      </c>
      <c r="V603">
        <f ca="1">FORECAST(U603,OFFSET(Engine!$E$3:$E$26,MATCH(U603,Engine!$A$3:$A$26,1)-1,0,2),OFFSET(Engine!$A$3:$A$26,MATCH(U603,Engine!$A$3:$A$26,1)-1,0,2))</f>
        <v>566.97863697811226</v>
      </c>
    </row>
    <row r="604" spans="1:22" x14ac:dyDescent="0.25">
      <c r="A604">
        <f t="shared" si="137"/>
        <v>150.25</v>
      </c>
      <c r="B604">
        <f t="shared" si="148"/>
        <v>13893.160037659143</v>
      </c>
      <c r="C604">
        <f t="shared" si="146"/>
        <v>114.06640486621836</v>
      </c>
      <c r="D604">
        <f t="shared" si="147"/>
        <v>8.4181991114746779E-3</v>
      </c>
      <c r="E604">
        <f>MIN(VLOOKUP(C603+0.01,Gearing!$A$2:$G$7,2,TRUE)+1,5)</f>
        <v>4</v>
      </c>
      <c r="F604">
        <f>Misc!$B$4*Misc!$B$5/Misc!$B$2*VLOOKUP(E604,Gearing!$B$2:$G$7,6,FALSE)</f>
        <v>3877.5433905676741</v>
      </c>
      <c r="G604">
        <f t="shared" si="135"/>
        <v>8.6328094165443456</v>
      </c>
      <c r="H604">
        <f t="shared" si="136"/>
        <v>255.15928074941473</v>
      </c>
      <c r="I604">
        <f t="shared" si="138"/>
        <v>0.29700000000000004</v>
      </c>
      <c r="J604">
        <f t="shared" si="139"/>
        <v>-1947.5983575097198</v>
      </c>
      <c r="K604">
        <f t="shared" si="140"/>
        <v>-30448651.997345492</v>
      </c>
      <c r="L604">
        <f t="shared" si="149"/>
        <v>13893.160037659143</v>
      </c>
      <c r="M604">
        <f>2*$Y$1*VLOOKUP(E603,Gearing!$B$3:$D$7,3)+B602</f>
        <v>13895.930751884218</v>
      </c>
      <c r="N604">
        <f>2*B603-B602+Misc!$B$6*$Y$1^2</f>
        <v>13893.302818321725</v>
      </c>
      <c r="O604">
        <f t="shared" si="141"/>
        <v>0</v>
      </c>
      <c r="P604">
        <f t="shared" si="142"/>
        <v>0</v>
      </c>
      <c r="Q604">
        <f t="shared" si="143"/>
        <v>0</v>
      </c>
      <c r="R604">
        <f t="shared" si="144"/>
        <v>0</v>
      </c>
      <c r="S604">
        <f t="shared" si="145"/>
        <v>0</v>
      </c>
      <c r="T604">
        <f>C604/Misc!$B$2*60/2/PI()</f>
        <v>3630.8464350360159</v>
      </c>
      <c r="U604">
        <f>C604/Misc!$B$2*60/2/PI()*VLOOKUP(E604,Gearing!$B$2:$G$7,6,FALSE)</f>
        <v>7820.2325147698202</v>
      </c>
      <c r="V604">
        <f ca="1">FORECAST(U604,OFFSET(Engine!$E$3:$E$26,MATCH(U604,Engine!$A$3:$A$26,1)-1,0,2),OFFSET(Engine!$A$3:$A$26,MATCH(U604,Engine!$A$3:$A$26,1)-1,0,2))</f>
        <v>566.97501410695747</v>
      </c>
    </row>
    <row r="605" spans="1:22" x14ac:dyDescent="0.25">
      <c r="A605">
        <f t="shared" si="137"/>
        <v>150.5</v>
      </c>
      <c r="B605">
        <f t="shared" si="148"/>
        <v>13921.67690194442</v>
      </c>
      <c r="C605">
        <f t="shared" si="146"/>
        <v>114.06849813801455</v>
      </c>
      <c r="D605">
        <f t="shared" si="147"/>
        <v>8.3279752579983324E-3</v>
      </c>
      <c r="E605">
        <f>MIN(VLOOKUP(C604+0.01,Gearing!$A$2:$G$7,2,TRUE)+1,5)</f>
        <v>4</v>
      </c>
      <c r="F605">
        <f>Misc!$B$4*Misc!$B$5/Misc!$B$2*VLOOKUP(E605,Gearing!$B$2:$G$7,6,FALSE)</f>
        <v>3877.5433905676741</v>
      </c>
      <c r="G605">
        <f t="shared" si="135"/>
        <v>8.6505289745041587</v>
      </c>
      <c r="H605">
        <f t="shared" si="136"/>
        <v>255.16396326506475</v>
      </c>
      <c r="I605">
        <f t="shared" si="138"/>
        <v>0.29700000000000004</v>
      </c>
      <c r="J605">
        <f t="shared" si="139"/>
        <v>-1964.5370623695326</v>
      </c>
      <c r="K605">
        <f t="shared" si="140"/>
        <v>-30392878.725793287</v>
      </c>
      <c r="L605">
        <f t="shared" si="149"/>
        <v>13921.67690194442</v>
      </c>
      <c r="M605">
        <f>2*$Y$1*VLOOKUP(E604,Gearing!$B$3:$D$7,3)+B603</f>
        <v>13924.446558194632</v>
      </c>
      <c r="N605">
        <f>2*B604-B603+Misc!$B$6*$Y$1^2</f>
        <v>13921.819688306976</v>
      </c>
      <c r="O605">
        <f t="shared" si="141"/>
        <v>0</v>
      </c>
      <c r="P605">
        <f t="shared" si="142"/>
        <v>0</v>
      </c>
      <c r="Q605">
        <f t="shared" si="143"/>
        <v>0</v>
      </c>
      <c r="R605">
        <f t="shared" si="144"/>
        <v>0</v>
      </c>
      <c r="S605">
        <f t="shared" si="145"/>
        <v>0</v>
      </c>
      <c r="T605">
        <f>C605/Misc!$B$2*60/2/PI()</f>
        <v>3630.9130659467351</v>
      </c>
      <c r="U605">
        <f>C605/Misc!$B$2*60/2/PI()*VLOOKUP(E605,Gearing!$B$2:$G$7,6,FALSE)</f>
        <v>7820.3760265442279</v>
      </c>
      <c r="V605">
        <f ca="1">FORECAST(U605,OFFSET(Engine!$E$3:$E$26,MATCH(U605,Engine!$A$3:$A$26,1)-1,0,2),OFFSET(Engine!$A$3:$A$26,MATCH(U605,Engine!$A$3:$A$26,1)-1,0,2))</f>
        <v>566.97143006433362</v>
      </c>
    </row>
    <row r="606" spans="1:22" x14ac:dyDescent="0.25">
      <c r="A606">
        <f t="shared" si="137"/>
        <v>150.75</v>
      </c>
      <c r="B606">
        <f t="shared" si="148"/>
        <v>13950.19428672815</v>
      </c>
      <c r="C606">
        <f t="shared" si="146"/>
        <v>114.0705689745264</v>
      </c>
      <c r="D606">
        <f t="shared" si="147"/>
        <v>8.2387168367858976E-3</v>
      </c>
      <c r="E606">
        <f>MIN(VLOOKUP(C605+0.01,Gearing!$A$2:$G$7,2,TRUE)+1,5)</f>
        <v>4</v>
      </c>
      <c r="F606">
        <f>Misc!$B$4*Misc!$B$5/Misc!$B$2*VLOOKUP(E606,Gearing!$B$2:$G$7,6,FALSE)</f>
        <v>3877.5433905676741</v>
      </c>
      <c r="G606">
        <f t="shared" si="135"/>
        <v>8.6682488558867146</v>
      </c>
      <c r="H606">
        <f t="shared" si="136"/>
        <v>255.16859559441303</v>
      </c>
      <c r="I606">
        <f t="shared" si="138"/>
        <v>0.29700000000000004</v>
      </c>
      <c r="J606">
        <f t="shared" si="139"/>
        <v>-1981.4760797549861</v>
      </c>
      <c r="K606">
        <f t="shared" si="140"/>
        <v>-30336621.310960919</v>
      </c>
      <c r="L606">
        <f t="shared" si="149"/>
        <v>13950.19428672815</v>
      </c>
      <c r="M606">
        <f>2*$Y$1*VLOOKUP(E605,Gearing!$B$3:$D$7,3)+B604</f>
        <v>13952.962896342464</v>
      </c>
      <c r="N606">
        <f>2*B605-B604+Misc!$B$6*$Y$1^2</f>
        <v>13950.337078729697</v>
      </c>
      <c r="O606">
        <f t="shared" si="141"/>
        <v>0</v>
      </c>
      <c r="P606">
        <f t="shared" si="142"/>
        <v>0</v>
      </c>
      <c r="Q606">
        <f t="shared" si="143"/>
        <v>0</v>
      </c>
      <c r="R606">
        <f t="shared" si="144"/>
        <v>0</v>
      </c>
      <c r="S606">
        <f t="shared" si="145"/>
        <v>0</v>
      </c>
      <c r="T606">
        <f>C606/Misc!$B$2*60/2/PI()</f>
        <v>3630.9789827201744</v>
      </c>
      <c r="U606">
        <f>C606/Misc!$B$2*60/2/PI()*VLOOKUP(E606,Gearing!$B$2:$G$7,6,FALSE)</f>
        <v>7820.5180001870531</v>
      </c>
      <c r="V606">
        <f ca="1">FORECAST(U606,OFFSET(Engine!$E$3:$E$26,MATCH(U606,Engine!$A$3:$A$26,1)-1,0,2),OFFSET(Engine!$A$3:$A$26,MATCH(U606,Engine!$A$3:$A$26,1)-1,0,2))</f>
        <v>566.96788443478908</v>
      </c>
    </row>
    <row r="607" spans="1:22" x14ac:dyDescent="0.25">
      <c r="A607">
        <f t="shared" si="137"/>
        <v>151</v>
      </c>
      <c r="B607">
        <f t="shared" si="148"/>
        <v>13978.712186431683</v>
      </c>
      <c r="C607">
        <f t="shared" si="146"/>
        <v>114.07261761580958</v>
      </c>
      <c r="D607">
        <f t="shared" si="147"/>
        <v>8.1504134286660701E-3</v>
      </c>
      <c r="E607">
        <f>MIN(VLOOKUP(C606+0.01,Gearing!$A$2:$G$7,2,TRUE)+1,5)</f>
        <v>4</v>
      </c>
      <c r="F607">
        <f>Misc!$B$4*Misc!$B$5/Misc!$B$2*VLOOKUP(E607,Gearing!$B$2:$G$7,6,FALSE)</f>
        <v>3877.5433905676741</v>
      </c>
      <c r="G607">
        <f t="shared" si="135"/>
        <v>8.6859690572256039</v>
      </c>
      <c r="H607">
        <f t="shared" si="136"/>
        <v>255.17317827444876</v>
      </c>
      <c r="I607">
        <f t="shared" si="138"/>
        <v>0.29700000000000004</v>
      </c>
      <c r="J607">
        <f t="shared" si="139"/>
        <v>-1998.4154063165224</v>
      </c>
      <c r="K607">
        <f t="shared" si="140"/>
        <v>-30279879.738139443</v>
      </c>
      <c r="L607">
        <f t="shared" si="149"/>
        <v>13978.712186431683</v>
      </c>
      <c r="M607">
        <f>2*$Y$1*VLOOKUP(E606,Gearing!$B$3:$D$7,3)+B605</f>
        <v>13981.479760627741</v>
      </c>
      <c r="N607">
        <f>2*B606-B605+Misc!$B$6*$Y$1^2</f>
        <v>13978.854984011881</v>
      </c>
      <c r="O607">
        <f t="shared" si="141"/>
        <v>0</v>
      </c>
      <c r="P607">
        <f t="shared" si="142"/>
        <v>0</v>
      </c>
      <c r="Q607">
        <f t="shared" si="143"/>
        <v>0</v>
      </c>
      <c r="R607">
        <f t="shared" si="144"/>
        <v>0</v>
      </c>
      <c r="S607">
        <f t="shared" si="145"/>
        <v>0</v>
      </c>
      <c r="T607">
        <f>C607/Misc!$B$2*60/2/PI()</f>
        <v>3631.0441929975423</v>
      </c>
      <c r="U607">
        <f>C607/Misc!$B$2*60/2/PI()*VLOOKUP(E607,Gearing!$B$2:$G$7,6,FALSE)</f>
        <v>7820.6584521561717</v>
      </c>
      <c r="V607">
        <f ca="1">FORECAST(U607,OFFSET(Engine!$E$3:$E$26,MATCH(U607,Engine!$A$3:$A$26,1)-1,0,2),OFFSET(Engine!$A$3:$A$26,MATCH(U607,Engine!$A$3:$A$26,1)-1,0,2))</f>
        <v>566.96437680730696</v>
      </c>
    </row>
    <row r="608" spans="1:22" x14ac:dyDescent="0.25">
      <c r="A608">
        <f t="shared" si="137"/>
        <v>151.25</v>
      </c>
      <c r="B608">
        <f t="shared" si="148"/>
        <v>14007.230595536055</v>
      </c>
      <c r="C608">
        <f t="shared" si="146"/>
        <v>114.07464429935135</v>
      </c>
      <c r="D608">
        <f t="shared" si="147"/>
        <v>8.0630549055058509E-3</v>
      </c>
      <c r="E608">
        <f>MIN(VLOOKUP(C607+0.01,Gearing!$A$2:$G$7,2,TRUE)+1,5)</f>
        <v>4</v>
      </c>
      <c r="F608">
        <f>Misc!$B$4*Misc!$B$5/Misc!$B$2*VLOOKUP(E608,Gearing!$B$2:$G$7,6,FALSE)</f>
        <v>3877.5433905676741</v>
      </c>
      <c r="G608">
        <f t="shared" si="135"/>
        <v>8.7036895750915004</v>
      </c>
      <c r="H608">
        <f t="shared" si="136"/>
        <v>255.17771183641588</v>
      </c>
      <c r="I608">
        <f t="shared" si="138"/>
        <v>0.29700000000000004</v>
      </c>
      <c r="J608">
        <f t="shared" si="139"/>
        <v>-2015.3550387404212</v>
      </c>
      <c r="K608">
        <f t="shared" si="140"/>
        <v>-30222653.992871821</v>
      </c>
      <c r="L608">
        <f t="shared" si="149"/>
        <v>14007.230595536055</v>
      </c>
      <c r="M608">
        <f>2*$Y$1*VLOOKUP(E607,Gearing!$B$3:$D$7,3)+B606</f>
        <v>14009.997145411471</v>
      </c>
      <c r="N608">
        <f>2*B607-B606+Misc!$B$6*$Y$1^2</f>
        <v>14007.373398635216</v>
      </c>
      <c r="O608">
        <f t="shared" si="141"/>
        <v>0</v>
      </c>
      <c r="P608">
        <f t="shared" si="142"/>
        <v>0</v>
      </c>
      <c r="Q608">
        <f t="shared" si="143"/>
        <v>0</v>
      </c>
      <c r="R608">
        <f t="shared" si="144"/>
        <v>0</v>
      </c>
      <c r="S608">
        <f t="shared" si="145"/>
        <v>0</v>
      </c>
      <c r="T608">
        <f>C608/Misc!$B$2*60/2/PI()</f>
        <v>3631.1087043382936</v>
      </c>
      <c r="U608">
        <f>C608/Misc!$B$2*60/2/PI()*VLOOKUP(E608,Gearing!$B$2:$G$7,6,FALSE)</f>
        <v>7820.7973987333799</v>
      </c>
      <c r="V608">
        <f ca="1">FORECAST(U608,OFFSET(Engine!$E$3:$E$26,MATCH(U608,Engine!$A$3:$A$26,1)-1,0,2),OFFSET(Engine!$A$3:$A$26,MATCH(U608,Engine!$A$3:$A$26,1)-1,0,2))</f>
        <v>566.96090677526809</v>
      </c>
    </row>
    <row r="609" spans="1:22" x14ac:dyDescent="0.25">
      <c r="A609">
        <f t="shared" si="137"/>
        <v>151.5</v>
      </c>
      <c r="B609">
        <f t="shared" si="148"/>
        <v>14035.749508581359</v>
      </c>
      <c r="C609">
        <f t="shared" si="146"/>
        <v>114.07664926011785</v>
      </c>
      <c r="D609">
        <f t="shared" si="147"/>
        <v>7.9766312264837325E-3</v>
      </c>
      <c r="E609">
        <f>MIN(VLOOKUP(C608+0.01,Gearing!$A$2:$G$7,2,TRUE)+1,5)</f>
        <v>4</v>
      </c>
      <c r="F609">
        <f>Misc!$B$4*Misc!$B$5/Misc!$B$2*VLOOKUP(E609,Gearing!$B$2:$G$7,6,FALSE)</f>
        <v>3877.5433905676741</v>
      </c>
      <c r="G609">
        <f t="shared" si="135"/>
        <v>8.7214104060917741</v>
      </c>
      <c r="H609">
        <f t="shared" si="136"/>
        <v>255.18219680591861</v>
      </c>
      <c r="I609">
        <f t="shared" si="138"/>
        <v>0.29700000000000004</v>
      </c>
      <c r="J609">
        <f t="shared" si="139"/>
        <v>-2032.2949737484178</v>
      </c>
      <c r="K609">
        <f t="shared" si="140"/>
        <v>-30164944.060949244</v>
      </c>
      <c r="L609">
        <f t="shared" si="149"/>
        <v>14035.749508581359</v>
      </c>
      <c r="M609">
        <f>2*$Y$1*VLOOKUP(E608,Gearing!$B$3:$D$7,3)+B607</f>
        <v>14038.515045115004</v>
      </c>
      <c r="N609">
        <f>2*B608-B607+Misc!$B$6*$Y$1^2</f>
        <v>14035.892317140428</v>
      </c>
      <c r="O609">
        <f t="shared" si="141"/>
        <v>0</v>
      </c>
      <c r="P609">
        <f t="shared" si="142"/>
        <v>0</v>
      </c>
      <c r="Q609">
        <f t="shared" si="143"/>
        <v>0</v>
      </c>
      <c r="R609">
        <f t="shared" si="144"/>
        <v>0</v>
      </c>
      <c r="S609">
        <f t="shared" si="145"/>
        <v>0</v>
      </c>
      <c r="T609">
        <f>C609/Misc!$B$2*60/2/PI()</f>
        <v>3631.1725242216321</v>
      </c>
      <c r="U609">
        <f>C609/Misc!$B$2*60/2/PI()*VLOOKUP(E609,Gearing!$B$2:$G$7,6,FALSE)</f>
        <v>7820.934856027623</v>
      </c>
      <c r="V609">
        <f ca="1">FORECAST(U609,OFFSET(Engine!$E$3:$E$26,MATCH(U609,Engine!$A$3:$A$26,1)-1,0,2),OFFSET(Engine!$A$3:$A$26,MATCH(U609,Engine!$A$3:$A$26,1)-1,0,2))</f>
        <v>566.95747393636998</v>
      </c>
    </row>
    <row r="610" spans="1:22" x14ac:dyDescent="0.25">
      <c r="A610">
        <f t="shared" si="137"/>
        <v>151.75</v>
      </c>
      <c r="B610">
        <f t="shared" si="148"/>
        <v>14064.268920166114</v>
      </c>
      <c r="C610">
        <f t="shared" si="146"/>
        <v>114.07863273057592</v>
      </c>
      <c r="D610">
        <f t="shared" si="147"/>
        <v>7.8911324380896986E-3</v>
      </c>
      <c r="E610">
        <f>MIN(VLOOKUP(C609+0.01,Gearing!$A$2:$G$7,2,TRUE)+1,5)</f>
        <v>4</v>
      </c>
      <c r="F610">
        <f>Misc!$B$4*Misc!$B$5/Misc!$B$2*VLOOKUP(E610,Gearing!$B$2:$G$7,6,FALSE)</f>
        <v>3877.5433905676741</v>
      </c>
      <c r="G610">
        <f t="shared" si="135"/>
        <v>8.7391315468700999</v>
      </c>
      <c r="H610">
        <f t="shared" si="136"/>
        <v>255.18663370297048</v>
      </c>
      <c r="I610">
        <f t="shared" si="138"/>
        <v>0.29700000000000004</v>
      </c>
      <c r="J610">
        <f t="shared" si="139"/>
        <v>-2049.2352080973287</v>
      </c>
      <c r="K610">
        <f t="shared" si="140"/>
        <v>-30106749.928407475</v>
      </c>
      <c r="L610">
        <f t="shared" si="149"/>
        <v>14064.268920166114</v>
      </c>
      <c r="M610">
        <f>2*$Y$1*VLOOKUP(E609,Gearing!$B$3:$D$7,3)+B608</f>
        <v>14067.033454219376</v>
      </c>
      <c r="N610">
        <f>2*B609-B608+Misc!$B$6*$Y$1^2</f>
        <v>14064.411734126663</v>
      </c>
      <c r="O610">
        <f t="shared" si="141"/>
        <v>0</v>
      </c>
      <c r="P610">
        <f t="shared" si="142"/>
        <v>0</v>
      </c>
      <c r="Q610">
        <f t="shared" si="143"/>
        <v>0</v>
      </c>
      <c r="R610">
        <f t="shared" si="144"/>
        <v>0</v>
      </c>
      <c r="S610">
        <f t="shared" si="145"/>
        <v>0</v>
      </c>
      <c r="T610">
        <f>C610/Misc!$B$2*60/2/PI()</f>
        <v>3631.2356600472081</v>
      </c>
      <c r="U610">
        <f>C610/Misc!$B$2*60/2/PI()*VLOOKUP(E610,Gearing!$B$2:$G$7,6,FALSE)</f>
        <v>7821.0708399765035</v>
      </c>
      <c r="V610">
        <f ca="1">FORECAST(U610,OFFSET(Engine!$E$3:$E$26,MATCH(U610,Engine!$A$3:$A$26,1)-1,0,2),OFFSET(Engine!$A$3:$A$26,MATCH(U610,Engine!$A$3:$A$26,1)-1,0,2))</f>
        <v>566.95407789258911</v>
      </c>
    </row>
    <row r="611" spans="1:22" x14ac:dyDescent="0.25">
      <c r="A611">
        <f t="shared" si="137"/>
        <v>152</v>
      </c>
      <c r="B611">
        <f t="shared" si="148"/>
        <v>14092.788824946647</v>
      </c>
      <c r="C611">
        <f t="shared" si="146"/>
        <v>114.08059494070403</v>
      </c>
      <c r="D611">
        <f t="shared" si="147"/>
        <v>7.806548586813733E-3</v>
      </c>
      <c r="E611">
        <f>MIN(VLOOKUP(C610+0.01,Gearing!$A$2:$G$7,2,TRUE)+1,5)</f>
        <v>4</v>
      </c>
      <c r="F611">
        <f>Misc!$B$4*Misc!$B$5/Misc!$B$2*VLOOKUP(E611,Gearing!$B$2:$G$7,6,FALSE)</f>
        <v>3877.5433905676741</v>
      </c>
      <c r="G611">
        <f t="shared" si="135"/>
        <v>8.7568529941060742</v>
      </c>
      <c r="H611">
        <f t="shared" si="136"/>
        <v>255.19102304201868</v>
      </c>
      <c r="I611">
        <f t="shared" si="138"/>
        <v>0.29700000000000004</v>
      </c>
      <c r="J611">
        <f t="shared" si="139"/>
        <v>-2066.1757385786732</v>
      </c>
      <c r="K611">
        <f t="shared" si="140"/>
        <v>-30048071.581523232</v>
      </c>
      <c r="L611">
        <f t="shared" si="149"/>
        <v>14092.788824946647</v>
      </c>
      <c r="M611">
        <f>2*$Y$1*VLOOKUP(E610,Gearing!$B$3:$D$7,3)+B609</f>
        <v>14095.55236726468</v>
      </c>
      <c r="N611">
        <f>2*B610-B609+Misc!$B$6*$Y$1^2</f>
        <v>14092.93164425087</v>
      </c>
      <c r="O611">
        <f t="shared" si="141"/>
        <v>0</v>
      </c>
      <c r="P611">
        <f t="shared" si="142"/>
        <v>0</v>
      </c>
      <c r="Q611">
        <f t="shared" si="143"/>
        <v>0</v>
      </c>
      <c r="R611">
        <f t="shared" si="144"/>
        <v>0</v>
      </c>
      <c r="S611">
        <f t="shared" si="145"/>
        <v>0</v>
      </c>
      <c r="T611">
        <f>C611/Misc!$B$2*60/2/PI()</f>
        <v>3631.2981191354629</v>
      </c>
      <c r="U611">
        <f>C611/Misc!$B$2*60/2/PI()*VLOOKUP(E611,Gearing!$B$2:$G$7,6,FALSE)</f>
        <v>7821.2053663470215</v>
      </c>
      <c r="V611">
        <f ca="1">FORECAST(U611,OFFSET(Engine!$E$3:$E$26,MATCH(U611,Engine!$A$3:$A$26,1)-1,0,2),OFFSET(Engine!$A$3:$A$26,MATCH(U611,Engine!$A$3:$A$26,1)-1,0,2))</f>
        <v>566.95071825016294</v>
      </c>
    </row>
    <row r="612" spans="1:22" x14ac:dyDescent="0.25">
      <c r="A612">
        <f t="shared" si="137"/>
        <v>152.25</v>
      </c>
      <c r="B612">
        <f t="shared" si="148"/>
        <v>14121.309217636466</v>
      </c>
      <c r="C612">
        <f t="shared" si="146"/>
        <v>114.08253611802138</v>
      </c>
      <c r="D612">
        <f t="shared" si="147"/>
        <v>7.7228699519764632E-3</v>
      </c>
      <c r="E612">
        <f>MIN(VLOOKUP(C611+0.01,Gearing!$A$2:$G$7,2,TRUE)+1,5)</f>
        <v>4</v>
      </c>
      <c r="F612">
        <f>Misc!$B$4*Misc!$B$5/Misc!$B$2*VLOOKUP(E612,Gearing!$B$2:$G$7,6,FALSE)</f>
        <v>3877.5433905676741</v>
      </c>
      <c r="G612">
        <f t="shared" si="135"/>
        <v>8.7745747445148243</v>
      </c>
      <c r="H612">
        <f t="shared" si="136"/>
        <v>255.19536533200917</v>
      </c>
      <c r="I612">
        <f t="shared" si="138"/>
        <v>0.29700000000000004</v>
      </c>
      <c r="J612">
        <f t="shared" si="139"/>
        <v>-2083.1165620183092</v>
      </c>
      <c r="K612">
        <f t="shared" si="140"/>
        <v>-29988909.006810613</v>
      </c>
      <c r="L612">
        <f t="shared" si="149"/>
        <v>14121.309217636466</v>
      </c>
      <c r="M612">
        <f>2*$Y$1*VLOOKUP(E611,Gearing!$B$3:$D$7,3)+B610</f>
        <v>14124.071778849435</v>
      </c>
      <c r="N612">
        <f>2*B611-B610+Misc!$B$6*$Y$1^2</f>
        <v>14121.45204222718</v>
      </c>
      <c r="O612">
        <f t="shared" si="141"/>
        <v>0</v>
      </c>
      <c r="P612">
        <f t="shared" si="142"/>
        <v>0</v>
      </c>
      <c r="Q612">
        <f t="shared" si="143"/>
        <v>0</v>
      </c>
      <c r="R612">
        <f t="shared" si="144"/>
        <v>0</v>
      </c>
      <c r="S612">
        <f t="shared" si="145"/>
        <v>0</v>
      </c>
      <c r="T612">
        <f>C612/Misc!$B$2*60/2/PI()</f>
        <v>3631.3599087285575</v>
      </c>
      <c r="U612">
        <f>C612/Misc!$B$2*60/2/PI()*VLOOKUP(E612,Gearing!$B$2:$G$7,6,FALSE)</f>
        <v>7821.3384507375731</v>
      </c>
      <c r="V612">
        <f ca="1">FORECAST(U612,OFFSET(Engine!$E$3:$E$26,MATCH(U612,Engine!$A$3:$A$26,1)-1,0,2),OFFSET(Engine!$A$3:$A$26,MATCH(U612,Engine!$A$3:$A$26,1)-1,0,2))</f>
        <v>566.94739461953907</v>
      </c>
    </row>
    <row r="613" spans="1:22" x14ac:dyDescent="0.25">
      <c r="A613">
        <f t="shared" si="137"/>
        <v>152.5</v>
      </c>
      <c r="B613">
        <f t="shared" si="148"/>
        <v>14149.830093005658</v>
      </c>
      <c r="C613">
        <f t="shared" si="146"/>
        <v>114.08445648763154</v>
      </c>
      <c r="D613">
        <f t="shared" si="147"/>
        <v>7.6400869293138385E-3</v>
      </c>
      <c r="E613">
        <f>MIN(VLOOKUP(C612+0.01,Gearing!$A$2:$G$7,2,TRUE)+1,5)</f>
        <v>4</v>
      </c>
      <c r="F613">
        <f>Misc!$B$4*Misc!$B$5/Misc!$B$2*VLOOKUP(E613,Gearing!$B$2:$G$7,6,FALSE)</f>
        <v>3877.5433905676741</v>
      </c>
      <c r="G613">
        <f t="shared" si="135"/>
        <v>8.7922967948466315</v>
      </c>
      <c r="H613">
        <f t="shared" si="136"/>
        <v>255.19966107648432</v>
      </c>
      <c r="I613">
        <f t="shared" si="138"/>
        <v>0.29700000000000004</v>
      </c>
      <c r="J613">
        <f t="shared" si="139"/>
        <v>-2100.0576752760626</v>
      </c>
      <c r="K613">
        <f t="shared" si="140"/>
        <v>-29929262.191017613</v>
      </c>
      <c r="L613">
        <f t="shared" si="149"/>
        <v>14149.830093005658</v>
      </c>
      <c r="M613">
        <f>2*$Y$1*VLOOKUP(E612,Gearing!$B$3:$D$7,3)+B611</f>
        <v>14152.591683629968</v>
      </c>
      <c r="N613">
        <f>2*B612-B611+Misc!$B$6*$Y$1^2</f>
        <v>14149.972922826286</v>
      </c>
      <c r="O613">
        <f t="shared" si="141"/>
        <v>0</v>
      </c>
      <c r="P613">
        <f t="shared" si="142"/>
        <v>0</v>
      </c>
      <c r="Q613">
        <f t="shared" si="143"/>
        <v>0</v>
      </c>
      <c r="R613">
        <f t="shared" si="144"/>
        <v>0</v>
      </c>
      <c r="S613">
        <f t="shared" si="145"/>
        <v>0</v>
      </c>
      <c r="T613">
        <f>C613/Misc!$B$2*60/2/PI()</f>
        <v>3631.4210359917615</v>
      </c>
      <c r="U613">
        <f>C613/Misc!$B$2*60/2/PI()*VLOOKUP(E613,Gearing!$B$2:$G$7,6,FALSE)</f>
        <v>7821.4701085809438</v>
      </c>
      <c r="V613">
        <f ca="1">FORECAST(U613,OFFSET(Engine!$E$3:$E$26,MATCH(U613,Engine!$A$3:$A$26,1)-1,0,2),OFFSET(Engine!$A$3:$A$26,MATCH(U613,Engine!$A$3:$A$26,1)-1,0,2))</f>
        <v>566.94410661530151</v>
      </c>
    </row>
    <row r="614" spans="1:22" x14ac:dyDescent="0.25">
      <c r="A614">
        <f t="shared" si="137"/>
        <v>152.75</v>
      </c>
      <c r="B614">
        <f t="shared" si="148"/>
        <v>14178.351445880282</v>
      </c>
      <c r="C614">
        <f t="shared" si="146"/>
        <v>114.08635627222975</v>
      </c>
      <c r="D614">
        <f t="shared" si="147"/>
        <v>7.5581898563541472E-3</v>
      </c>
      <c r="E614">
        <f>MIN(VLOOKUP(C613+0.01,Gearing!$A$2:$G$7,2,TRUE)+1,5)</f>
        <v>4</v>
      </c>
      <c r="F614">
        <f>Misc!$B$4*Misc!$B$5/Misc!$B$2*VLOOKUP(E614,Gearing!$B$2:$G$7,6,FALSE)</f>
        <v>3877.5433905676741</v>
      </c>
      <c r="G614">
        <f t="shared" si="135"/>
        <v>8.8100191418865581</v>
      </c>
      <c r="H614">
        <f t="shared" si="136"/>
        <v>255.20391077359912</v>
      </c>
      <c r="I614">
        <f t="shared" si="138"/>
        <v>0.29700000000000004</v>
      </c>
      <c r="J614">
        <f t="shared" si="139"/>
        <v>-2116.9990752453614</v>
      </c>
      <c r="K614">
        <f t="shared" si="140"/>
        <v>-29869131.121122733</v>
      </c>
      <c r="L614">
        <f t="shared" si="149"/>
        <v>14178.351445880282</v>
      </c>
      <c r="M614">
        <f>2*$Y$1*VLOOKUP(E613,Gearing!$B$3:$D$7,3)+B612</f>
        <v>14181.112076319787</v>
      </c>
      <c r="N614">
        <f>2*B613-B612+Misc!$B$6*$Y$1^2</f>
        <v>14178.494280874849</v>
      </c>
      <c r="O614">
        <f t="shared" si="141"/>
        <v>0</v>
      </c>
      <c r="P614">
        <f t="shared" si="142"/>
        <v>0</v>
      </c>
      <c r="Q614">
        <f t="shared" si="143"/>
        <v>0</v>
      </c>
      <c r="R614">
        <f t="shared" si="144"/>
        <v>0</v>
      </c>
      <c r="S614">
        <f t="shared" si="145"/>
        <v>0</v>
      </c>
      <c r="T614">
        <f>C614/Misc!$B$2*60/2/PI()</f>
        <v>3631.4815080136846</v>
      </c>
      <c r="U614">
        <f>C614/Misc!$B$2*60/2/PI()*VLOOKUP(E614,Gearing!$B$2:$G$7,6,FALSE)</f>
        <v>7821.6003551448066</v>
      </c>
      <c r="V614">
        <f ca="1">FORECAST(U614,OFFSET(Engine!$E$3:$E$26,MATCH(U614,Engine!$A$3:$A$26,1)-1,0,2),OFFSET(Engine!$A$3:$A$26,MATCH(U614,Engine!$A$3:$A$26,1)-1,0,2))</f>
        <v>566.94085385615733</v>
      </c>
    </row>
    <row r="615" spans="1:22" x14ac:dyDescent="0.25">
      <c r="A615">
        <f t="shared" si="137"/>
        <v>153</v>
      </c>
      <c r="B615">
        <f t="shared" si="148"/>
        <v>14206.873271141772</v>
      </c>
      <c r="C615">
        <f t="shared" si="146"/>
        <v>114.08823569212473</v>
      </c>
      <c r="D615">
        <f t="shared" si="147"/>
        <v>7.4771693034563214E-3</v>
      </c>
      <c r="E615">
        <f>MIN(VLOOKUP(C614+0.01,Gearing!$A$2:$G$7,2,TRUE)+1,5)</f>
        <v>4</v>
      </c>
      <c r="F615">
        <f>Misc!$B$4*Misc!$B$5/Misc!$B$2*VLOOKUP(E615,Gearing!$B$2:$G$7,6,FALSE)</f>
        <v>3877.5433905676741</v>
      </c>
      <c r="G615">
        <f t="shared" si="135"/>
        <v>8.8277417824540763</v>
      </c>
      <c r="H615">
        <f t="shared" si="136"/>
        <v>255.20811491617022</v>
      </c>
      <c r="I615">
        <f t="shared" si="138"/>
        <v>0.29700000000000004</v>
      </c>
      <c r="J615">
        <f t="shared" si="139"/>
        <v>-2133.9407588528884</v>
      </c>
      <c r="K615">
        <f t="shared" si="140"/>
        <v>-29808515.784331389</v>
      </c>
      <c r="L615">
        <f t="shared" si="149"/>
        <v>14206.873271141772</v>
      </c>
      <c r="M615">
        <f>2*$Y$1*VLOOKUP(E614,Gearing!$B$3:$D$7,3)+B613</f>
        <v>14209.632951688978</v>
      </c>
      <c r="N615">
        <f>2*B614-B613+Misc!$B$6*$Y$1^2</f>
        <v>14207.016111254907</v>
      </c>
      <c r="O615">
        <f t="shared" si="141"/>
        <v>0</v>
      </c>
      <c r="P615">
        <f t="shared" si="142"/>
        <v>0</v>
      </c>
      <c r="Q615">
        <f t="shared" si="143"/>
        <v>0</v>
      </c>
      <c r="R615">
        <f t="shared" si="144"/>
        <v>0</v>
      </c>
      <c r="S615">
        <f t="shared" si="145"/>
        <v>0</v>
      </c>
      <c r="T615">
        <f>C615/Misc!$B$2*60/2/PI()</f>
        <v>3631.5413318069709</v>
      </c>
      <c r="U615">
        <f>C615/Misc!$B$2*60/2/PI()*VLOOKUP(E615,Gearing!$B$2:$G$7,6,FALSE)</f>
        <v>7821.7292055332173</v>
      </c>
      <c r="V615">
        <f ca="1">FORECAST(U615,OFFSET(Engine!$E$3:$E$26,MATCH(U615,Engine!$A$3:$A$26,1)-1,0,2),OFFSET(Engine!$A$3:$A$26,MATCH(U615,Engine!$A$3:$A$26,1)-1,0,2))</f>
        <v>566.93763596490021</v>
      </c>
    </row>
    <row r="616" spans="1:22" x14ac:dyDescent="0.25">
      <c r="A616">
        <f t="shared" si="137"/>
        <v>153.25</v>
      </c>
      <c r="B616">
        <f t="shared" si="148"/>
        <v>14235.395563726344</v>
      </c>
      <c r="C616">
        <f t="shared" si="146"/>
        <v>114.09009496528961</v>
      </c>
      <c r="D616">
        <f t="shared" si="147"/>
        <v>7.3970160156022757E-3</v>
      </c>
      <c r="E616">
        <f>MIN(VLOOKUP(C615+0.01,Gearing!$A$2:$G$7,2,TRUE)+1,5)</f>
        <v>4</v>
      </c>
      <c r="F616">
        <f>Misc!$B$4*Misc!$B$5/Misc!$B$2*VLOOKUP(E616,Gearing!$B$2:$G$7,6,FALSE)</f>
        <v>3877.5433905676741</v>
      </c>
      <c r="G616">
        <f t="shared" si="135"/>
        <v>8.8454647134026931</v>
      </c>
      <c r="H616">
        <f t="shared" si="136"/>
        <v>255.21227399178957</v>
      </c>
      <c r="I616">
        <f t="shared" si="138"/>
        <v>0.29700000000000004</v>
      </c>
      <c r="J616">
        <f t="shared" si="139"/>
        <v>-2150.8827230582137</v>
      </c>
      <c r="K616">
        <f t="shared" si="140"/>
        <v>-29747416.168072768</v>
      </c>
      <c r="L616">
        <f t="shared" si="149"/>
        <v>14235.395563726344</v>
      </c>
      <c r="M616">
        <f>2*$Y$1*VLOOKUP(E615,Gearing!$B$3:$D$7,3)+B614</f>
        <v>14238.154304563603</v>
      </c>
      <c r="N616">
        <f>2*B615-B614+Misc!$B$6*$Y$1^2</f>
        <v>14235.538408903263</v>
      </c>
      <c r="O616">
        <f t="shared" si="141"/>
        <v>0</v>
      </c>
      <c r="P616">
        <f t="shared" si="142"/>
        <v>0</v>
      </c>
      <c r="Q616">
        <f t="shared" si="143"/>
        <v>0</v>
      </c>
      <c r="R616">
        <f t="shared" si="144"/>
        <v>0</v>
      </c>
      <c r="S616">
        <f t="shared" si="145"/>
        <v>0</v>
      </c>
      <c r="T616">
        <f>C616/Misc!$B$2*60/2/PI()</f>
        <v>3631.6005143099205</v>
      </c>
      <c r="U616">
        <f>C616/Misc!$B$2*60/2/PI()*VLOOKUP(E616,Gearing!$B$2:$G$7,6,FALSE)</f>
        <v>7821.856674690107</v>
      </c>
      <c r="V616">
        <f ca="1">FORECAST(U616,OFFSET(Engine!$E$3:$E$26,MATCH(U616,Engine!$A$3:$A$26,1)-1,0,2),OFFSET(Engine!$A$3:$A$26,MATCH(U616,Engine!$A$3:$A$26,1)-1,0,2))</f>
        <v>566.93445256832251</v>
      </c>
    </row>
    <row r="617" spans="1:22" x14ac:dyDescent="0.25">
      <c r="A617">
        <f t="shared" si="137"/>
        <v>153.5</v>
      </c>
      <c r="B617">
        <f t="shared" si="148"/>
        <v>14263.918318624417</v>
      </c>
      <c r="C617">
        <f t="shared" si="146"/>
        <v>114.09193430736559</v>
      </c>
      <c r="D617">
        <f t="shared" si="147"/>
        <v>7.3177205922547728E-3</v>
      </c>
      <c r="E617">
        <f>MIN(VLOOKUP(C616+0.01,Gearing!$A$2:$G$7,2,TRUE)+1,5)</f>
        <v>4</v>
      </c>
      <c r="F617">
        <f>Misc!$B$4*Misc!$B$5/Misc!$B$2*VLOOKUP(E617,Gearing!$B$2:$G$7,6,FALSE)</f>
        <v>3877.5433905676741</v>
      </c>
      <c r="G617">
        <f t="shared" si="135"/>
        <v>8.8631879316196027</v>
      </c>
      <c r="H617">
        <f t="shared" si="136"/>
        <v>255.21638848283283</v>
      </c>
      <c r="I617">
        <f t="shared" si="138"/>
        <v>0.29700000000000004</v>
      </c>
      <c r="J617">
        <f t="shared" si="139"/>
        <v>-2167.8249648534493</v>
      </c>
      <c r="K617">
        <f t="shared" si="140"/>
        <v>-29685832.259996429</v>
      </c>
      <c r="L617">
        <f t="shared" si="149"/>
        <v>14263.918318624417</v>
      </c>
      <c r="M617">
        <f>2*$Y$1*VLOOKUP(E616,Gearing!$B$3:$D$7,3)+B615</f>
        <v>14266.676129825093</v>
      </c>
      <c r="N617">
        <f>2*B616-B615+Misc!$B$6*$Y$1^2</f>
        <v>14264.061168810917</v>
      </c>
      <c r="O617">
        <f t="shared" si="141"/>
        <v>0</v>
      </c>
      <c r="P617">
        <f t="shared" si="142"/>
        <v>0</v>
      </c>
      <c r="Q617">
        <f t="shared" si="143"/>
        <v>0</v>
      </c>
      <c r="R617">
        <f t="shared" si="144"/>
        <v>0</v>
      </c>
      <c r="S617">
        <f t="shared" si="145"/>
        <v>0</v>
      </c>
      <c r="T617">
        <f>C617/Misc!$B$2*60/2/PI()</f>
        <v>3631.6590623866064</v>
      </c>
      <c r="U617">
        <f>C617/Misc!$B$2*60/2/PI()*VLOOKUP(E617,Gearing!$B$2:$G$7,6,FALSE)</f>
        <v>7821.9827773995357</v>
      </c>
      <c r="V617">
        <f ca="1">FORECAST(U617,OFFSET(Engine!$E$3:$E$26,MATCH(U617,Engine!$A$3:$A$26,1)-1,0,2),OFFSET(Engine!$A$3:$A$26,MATCH(U617,Engine!$A$3:$A$26,1)-1,0,2))</f>
        <v>566.93130329720907</v>
      </c>
    </row>
    <row r="618" spans="1:22" x14ac:dyDescent="0.25">
      <c r="A618">
        <f t="shared" si="137"/>
        <v>153.75</v>
      </c>
      <c r="B618">
        <f t="shared" si="148"/>
        <v>14292.441530880027</v>
      </c>
      <c r="C618">
        <f t="shared" si="146"/>
        <v>114.09375393169466</v>
      </c>
      <c r="D618">
        <f t="shared" si="147"/>
        <v>7.2392740403302014E-3</v>
      </c>
      <c r="E618">
        <f>MIN(VLOOKUP(C617+0.01,Gearing!$A$2:$G$7,2,TRUE)+1,5)</f>
        <v>4</v>
      </c>
      <c r="F618">
        <f>Misc!$B$4*Misc!$B$5/Misc!$B$2*VLOOKUP(E618,Gearing!$B$2:$G$7,6,FALSE)</f>
        <v>3877.5433905676741</v>
      </c>
      <c r="G618">
        <f t="shared" si="135"/>
        <v>8.8809114340253092</v>
      </c>
      <c r="H618">
        <f t="shared" si="136"/>
        <v>255.22045886653245</v>
      </c>
      <c r="I618">
        <f t="shared" si="138"/>
        <v>0.29700000000000004</v>
      </c>
      <c r="J618">
        <f t="shared" si="139"/>
        <v>-2184.7674812629048</v>
      </c>
      <c r="K618">
        <f t="shared" si="140"/>
        <v>-29623764.047968924</v>
      </c>
      <c r="L618">
        <f t="shared" si="149"/>
        <v>14292.441530880027</v>
      </c>
      <c r="M618">
        <f>2*$Y$1*VLOOKUP(E617,Gearing!$B$3:$D$7,3)+B616</f>
        <v>14295.198422409665</v>
      </c>
      <c r="N618">
        <f>2*B617-B616+Misc!$B$6*$Y$1^2</f>
        <v>14292.58438602249</v>
      </c>
      <c r="O618">
        <f t="shared" si="141"/>
        <v>0</v>
      </c>
      <c r="P618">
        <f t="shared" si="142"/>
        <v>0</v>
      </c>
      <c r="Q618">
        <f t="shared" si="143"/>
        <v>0</v>
      </c>
      <c r="R618">
        <f t="shared" si="144"/>
        <v>0</v>
      </c>
      <c r="S618">
        <f t="shared" si="145"/>
        <v>0</v>
      </c>
      <c r="T618">
        <f>C618/Misc!$B$2*60/2/PI()</f>
        <v>3631.7169828279157</v>
      </c>
      <c r="U618">
        <f>C618/Misc!$B$2*60/2/PI()*VLOOKUP(E618,Gearing!$B$2:$G$7,6,FALSE)</f>
        <v>7822.107528287931</v>
      </c>
      <c r="V618">
        <f ca="1">FORECAST(U618,OFFSET(Engine!$E$3:$E$26,MATCH(U618,Engine!$A$3:$A$26,1)-1,0,2),OFFSET(Engine!$A$3:$A$26,MATCH(U618,Engine!$A$3:$A$26,1)-1,0,2))</f>
        <v>566.9281877862818</v>
      </c>
    </row>
    <row r="619" spans="1:22" x14ac:dyDescent="0.25">
      <c r="A619">
        <f t="shared" si="137"/>
        <v>154</v>
      </c>
      <c r="B619">
        <f t="shared" si="148"/>
        <v>14320.965195590265</v>
      </c>
      <c r="C619">
        <f t="shared" si="146"/>
        <v>114.09555404934508</v>
      </c>
      <c r="D619">
        <f t="shared" si="147"/>
        <v>7.1616671630181372E-3</v>
      </c>
      <c r="E619">
        <f>MIN(VLOOKUP(C618+0.01,Gearing!$A$2:$G$7,2,TRUE)+1,5)</f>
        <v>4</v>
      </c>
      <c r="F619">
        <f>Misc!$B$4*Misc!$B$5/Misc!$B$2*VLOOKUP(E619,Gearing!$B$2:$G$7,6,FALSE)</f>
        <v>3877.5433905676741</v>
      </c>
      <c r="G619">
        <f t="shared" si="135"/>
        <v>8.8986352175732879</v>
      </c>
      <c r="H619">
        <f t="shared" si="136"/>
        <v>255.22448561503464</v>
      </c>
      <c r="I619">
        <f t="shared" si="138"/>
        <v>0.29700000000000004</v>
      </c>
      <c r="J619">
        <f t="shared" si="139"/>
        <v>-2201.7102693427369</v>
      </c>
      <c r="K619">
        <f t="shared" si="140"/>
        <v>-29561211.520070806</v>
      </c>
      <c r="L619">
        <f t="shared" si="149"/>
        <v>14320.965195590265</v>
      </c>
      <c r="M619">
        <f>2*$Y$1*VLOOKUP(E618,Gearing!$B$3:$D$7,3)+B617</f>
        <v>14323.721177307738</v>
      </c>
      <c r="N619">
        <f>2*B618-B617+Misc!$B$6*$Y$1^2</f>
        <v>14321.108055635637</v>
      </c>
      <c r="O619">
        <f t="shared" si="141"/>
        <v>0</v>
      </c>
      <c r="P619">
        <f t="shared" si="142"/>
        <v>0</v>
      </c>
      <c r="Q619">
        <f t="shared" si="143"/>
        <v>0</v>
      </c>
      <c r="R619">
        <f t="shared" si="144"/>
        <v>0</v>
      </c>
      <c r="S619">
        <f t="shared" si="145"/>
        <v>0</v>
      </c>
      <c r="T619">
        <f>C619/Misc!$B$2*60/2/PI()</f>
        <v>3631.7742823523577</v>
      </c>
      <c r="U619">
        <f>C619/Misc!$B$2*60/2/PI()*VLOOKUP(E619,Gearing!$B$2:$G$7,6,FALSE)</f>
        <v>7822.230941825831</v>
      </c>
      <c r="V619">
        <f ca="1">FORECAST(U619,OFFSET(Engine!$E$3:$E$26,MATCH(U619,Engine!$A$3:$A$26,1)-1,0,2),OFFSET(Engine!$A$3:$A$26,MATCH(U619,Engine!$A$3:$A$26,1)-1,0,2))</f>
        <v>566.92510567415536</v>
      </c>
    </row>
    <row r="620" spans="1:22" x14ac:dyDescent="0.25">
      <c r="A620">
        <f t="shared" si="137"/>
        <v>154.25</v>
      </c>
      <c r="B620">
        <f t="shared" si="148"/>
        <v>14349.4893079047</v>
      </c>
      <c r="C620">
        <f t="shared" si="146"/>
        <v>114.09733486912592</v>
      </c>
      <c r="D620">
        <f t="shared" si="147"/>
        <v>7.084891083650291E-3</v>
      </c>
      <c r="E620">
        <f>MIN(VLOOKUP(C619+0.01,Gearing!$A$2:$G$7,2,TRUE)+1,5)</f>
        <v>4</v>
      </c>
      <c r="F620">
        <f>Misc!$B$4*Misc!$B$5/Misc!$B$2*VLOOKUP(E620,Gearing!$B$2:$G$7,6,FALSE)</f>
        <v>3877.5433905676741</v>
      </c>
      <c r="G620">
        <f t="shared" si="135"/>
        <v>8.9163592792496189</v>
      </c>
      <c r="H620">
        <f t="shared" si="136"/>
        <v>255.22846919543198</v>
      </c>
      <c r="I620">
        <f t="shared" si="138"/>
        <v>0.29700000000000004</v>
      </c>
      <c r="J620">
        <f t="shared" si="139"/>
        <v>-2218.653326180618</v>
      </c>
      <c r="K620">
        <f t="shared" si="140"/>
        <v>-29498174.664593168</v>
      </c>
      <c r="L620">
        <f t="shared" si="149"/>
        <v>14349.4893079047</v>
      </c>
      <c r="M620">
        <f>2*$Y$1*VLOOKUP(E619,Gearing!$B$3:$D$7,3)+B618</f>
        <v>14352.244389563348</v>
      </c>
      <c r="N620">
        <f>2*B619-B618+Misc!$B$6*$Y$1^2</f>
        <v>14349.632172800502</v>
      </c>
      <c r="O620">
        <f t="shared" si="141"/>
        <v>0</v>
      </c>
      <c r="P620">
        <f t="shared" si="142"/>
        <v>0</v>
      </c>
      <c r="Q620">
        <f t="shared" si="143"/>
        <v>0</v>
      </c>
      <c r="R620">
        <f t="shared" si="144"/>
        <v>0</v>
      </c>
      <c r="S620">
        <f t="shared" si="145"/>
        <v>0</v>
      </c>
      <c r="T620">
        <f>C620/Misc!$B$2*60/2/PI()</f>
        <v>3631.8309676065328</v>
      </c>
      <c r="U620">
        <f>C620/Misc!$B$2*60/2/PI()*VLOOKUP(E620,Gearing!$B$2:$G$7,6,FALSE)</f>
        <v>7822.3530323288969</v>
      </c>
      <c r="V620">
        <f ca="1">FORECAST(U620,OFFSET(Engine!$E$3:$E$26,MATCH(U620,Engine!$A$3:$A$26,1)-1,0,2),OFFSET(Engine!$A$3:$A$26,MATCH(U620,Engine!$A$3:$A$26,1)-1,0,2))</f>
        <v>566.92205660331251</v>
      </c>
    </row>
    <row r="621" spans="1:22" x14ac:dyDescent="0.25">
      <c r="A621">
        <f t="shared" si="137"/>
        <v>154.5</v>
      </c>
      <c r="B621">
        <f t="shared" si="148"/>
        <v>14378.013863024828</v>
      </c>
      <c r="C621">
        <f t="shared" si="146"/>
        <v>114.09909659762343</v>
      </c>
      <c r="D621">
        <f t="shared" si="147"/>
        <v>7.0089368964545429E-3</v>
      </c>
      <c r="E621">
        <f>MIN(VLOOKUP(C620+0.01,Gearing!$A$2:$G$7,2,TRUE)+1,5)</f>
        <v>4</v>
      </c>
      <c r="F621">
        <f>Misc!$B$4*Misc!$B$5/Misc!$B$2*VLOOKUP(E621,Gearing!$B$2:$G$7,6,FALSE)</f>
        <v>3877.5433905676741</v>
      </c>
      <c r="G621">
        <f t="shared" si="135"/>
        <v>8.9340836160726536</v>
      </c>
      <c r="H621">
        <f t="shared" si="136"/>
        <v>255.23241006984483</v>
      </c>
      <c r="I621">
        <f t="shared" si="138"/>
        <v>0.29700000000000004</v>
      </c>
      <c r="J621">
        <f t="shared" si="139"/>
        <v>-2235.5966488953927</v>
      </c>
      <c r="K621">
        <f t="shared" si="140"/>
        <v>-29434653.470034733</v>
      </c>
      <c r="L621">
        <f t="shared" si="149"/>
        <v>14378.013863024828</v>
      </c>
      <c r="M621">
        <f>2*$Y$1*VLOOKUP(E620,Gearing!$B$3:$D$7,3)+B619</f>
        <v>14380.768054273585</v>
      </c>
      <c r="N621">
        <f>2*B620-B619+Misc!$B$6*$Y$1^2</f>
        <v>14378.156732719135</v>
      </c>
      <c r="O621">
        <f t="shared" si="141"/>
        <v>0</v>
      </c>
      <c r="P621">
        <f t="shared" si="142"/>
        <v>0</v>
      </c>
      <c r="Q621">
        <f t="shared" si="143"/>
        <v>0</v>
      </c>
      <c r="R621">
        <f t="shared" si="144"/>
        <v>0</v>
      </c>
      <c r="S621">
        <f t="shared" si="145"/>
        <v>0</v>
      </c>
      <c r="T621">
        <f>C621/Misc!$B$2*60/2/PI()</f>
        <v>3631.8870451662851</v>
      </c>
      <c r="U621">
        <f>C621/Misc!$B$2*60/2/PI()*VLOOKUP(E621,Gearing!$B$2:$G$7,6,FALSE)</f>
        <v>7822.4738139603905</v>
      </c>
      <c r="V621">
        <f ca="1">FORECAST(U621,OFFSET(Engine!$E$3:$E$26,MATCH(U621,Engine!$A$3:$A$26,1)-1,0,2),OFFSET(Engine!$A$3:$A$26,MATCH(U621,Engine!$A$3:$A$26,1)-1,0,2))</f>
        <v>566.91904022004201</v>
      </c>
    </row>
    <row r="622" spans="1:22" x14ac:dyDescent="0.25">
      <c r="A622">
        <f t="shared" si="137"/>
        <v>154.75</v>
      </c>
      <c r="B622">
        <f t="shared" si="148"/>
        <v>14406.538856203511</v>
      </c>
      <c r="C622">
        <f t="shared" si="146"/>
        <v>114.100839439212</v>
      </c>
      <c r="D622">
        <f t="shared" si="147"/>
        <v>6.933795812074095E-3</v>
      </c>
      <c r="E622">
        <f>MIN(VLOOKUP(C621+0.01,Gearing!$A$2:$G$7,2,TRUE)+1,5)</f>
        <v>4</v>
      </c>
      <c r="F622">
        <f>Misc!$B$4*Misc!$B$5/Misc!$B$2*VLOOKUP(E622,Gearing!$B$2:$G$7,6,FALSE)</f>
        <v>3877.5433905676741</v>
      </c>
      <c r="G622">
        <f t="shared" si="135"/>
        <v>8.9518082250926536</v>
      </c>
      <c r="H622">
        <f t="shared" si="136"/>
        <v>255.23630869544559</v>
      </c>
      <c r="I622">
        <f t="shared" si="138"/>
        <v>0.29700000000000004</v>
      </c>
      <c r="J622">
        <f t="shared" si="139"/>
        <v>-2252.5402346367482</v>
      </c>
      <c r="K622">
        <f t="shared" si="140"/>
        <v>-29370647.925098643</v>
      </c>
      <c r="L622">
        <f t="shared" si="149"/>
        <v>14406.538856203511</v>
      </c>
      <c r="M622">
        <f>2*$Y$1*VLOOKUP(E621,Gearing!$B$3:$D$7,3)+B620</f>
        <v>14409.29216658802</v>
      </c>
      <c r="N622">
        <f>2*B621-B620+Misc!$B$6*$Y$1^2</f>
        <v>14406.681730644956</v>
      </c>
      <c r="O622">
        <f t="shared" si="141"/>
        <v>0</v>
      </c>
      <c r="P622">
        <f t="shared" si="142"/>
        <v>0</v>
      </c>
      <c r="Q622">
        <f t="shared" si="143"/>
        <v>0</v>
      </c>
      <c r="R622">
        <f t="shared" si="144"/>
        <v>0</v>
      </c>
      <c r="S622">
        <f t="shared" si="145"/>
        <v>0</v>
      </c>
      <c r="T622">
        <f>C622/Misc!$B$2*60/2/PI()</f>
        <v>3631.9425215370552</v>
      </c>
      <c r="U622">
        <f>C622/Misc!$B$2*60/2/PI()*VLOOKUP(E622,Gearing!$B$2:$G$7,6,FALSE)</f>
        <v>7822.5933007319354</v>
      </c>
      <c r="V622">
        <f ca="1">FORECAST(U622,OFFSET(Engine!$E$3:$E$26,MATCH(U622,Engine!$A$3:$A$26,1)-1,0,2),OFFSET(Engine!$A$3:$A$26,MATCH(U622,Engine!$A$3:$A$26,1)-1,0,2))</f>
        <v>566.9160561744194</v>
      </c>
    </row>
    <row r="623" spans="1:22" x14ac:dyDescent="0.25">
      <c r="A623">
        <f t="shared" si="137"/>
        <v>155</v>
      </c>
      <c r="B623">
        <f t="shared" si="148"/>
        <v>14435.064282744434</v>
      </c>
      <c r="C623">
        <f t="shared" si="146"/>
        <v>114.10256359609048</v>
      </c>
      <c r="D623">
        <f t="shared" si="147"/>
        <v>6.8594592157751322E-3</v>
      </c>
      <c r="E623">
        <f>MIN(VLOOKUP(C622+0.01,Gearing!$A$2:$G$7,2,TRUE)+1,5)</f>
        <v>4</v>
      </c>
      <c r="F623">
        <f>Misc!$B$4*Misc!$B$5/Misc!$B$2*VLOOKUP(E623,Gearing!$B$2:$G$7,6,FALSE)</f>
        <v>3877.5433905676741</v>
      </c>
      <c r="G623">
        <f t="shared" si="135"/>
        <v>8.9695331033914645</v>
      </c>
      <c r="H623">
        <f t="shared" si="136"/>
        <v>255.24016552454026</v>
      </c>
      <c r="I623">
        <f t="shared" si="138"/>
        <v>0.29700000000000004</v>
      </c>
      <c r="J623">
        <f t="shared" si="139"/>
        <v>-2269.4840805848871</v>
      </c>
      <c r="K623">
        <f t="shared" si="140"/>
        <v>-29306158.018689379</v>
      </c>
      <c r="L623">
        <f t="shared" si="149"/>
        <v>14435.064282744434</v>
      </c>
      <c r="M623">
        <f>2*$Y$1*VLOOKUP(E622,Gearing!$B$3:$D$7,3)+B621</f>
        <v>14437.816721708148</v>
      </c>
      <c r="N623">
        <f>2*B622-B621+Misc!$B$6*$Y$1^2</f>
        <v>14435.207161882196</v>
      </c>
      <c r="O623">
        <f t="shared" si="141"/>
        <v>0</v>
      </c>
      <c r="P623">
        <f t="shared" si="142"/>
        <v>0</v>
      </c>
      <c r="Q623">
        <f t="shared" si="143"/>
        <v>0</v>
      </c>
      <c r="R623">
        <f t="shared" si="144"/>
        <v>0</v>
      </c>
      <c r="S623">
        <f t="shared" si="145"/>
        <v>0</v>
      </c>
      <c r="T623">
        <f>C623/Misc!$B$2*60/2/PI()</f>
        <v>3631.9974031550296</v>
      </c>
      <c r="U623">
        <f>C623/Misc!$B$2*60/2/PI()*VLOOKUP(E623,Gearing!$B$2:$G$7,6,FALSE)</f>
        <v>7822.7115065059952</v>
      </c>
      <c r="V623">
        <f ca="1">FORECAST(U623,OFFSET(Engine!$E$3:$E$26,MATCH(U623,Engine!$A$3:$A$26,1)-1,0,2),OFFSET(Engine!$A$3:$A$26,MATCH(U623,Engine!$A$3:$A$26,1)-1,0,2))</f>
        <v>566.91310412024575</v>
      </c>
    </row>
    <row r="624" spans="1:22" x14ac:dyDescent="0.25">
      <c r="A624">
        <f t="shared" si="137"/>
        <v>155.25</v>
      </c>
      <c r="B624">
        <f t="shared" si="148"/>
        <v>14463.590138001557</v>
      </c>
      <c r="C624">
        <f t="shared" si="146"/>
        <v>114.10426926830041</v>
      </c>
      <c r="D624">
        <f t="shared" si="147"/>
        <v>6.7859184637200087E-3</v>
      </c>
      <c r="E624">
        <f>MIN(VLOOKUP(C623+0.01,Gearing!$A$2:$G$7,2,TRUE)+1,5)</f>
        <v>4</v>
      </c>
      <c r="F624">
        <f>Misc!$B$4*Misc!$B$5/Misc!$B$2*VLOOKUP(E624,Gearing!$B$2:$G$7,6,FALSE)</f>
        <v>3877.5433905676741</v>
      </c>
      <c r="G624">
        <f t="shared" si="135"/>
        <v>8.9872582480821723</v>
      </c>
      <c r="H624">
        <f t="shared" si="136"/>
        <v>255.24398100460903</v>
      </c>
      <c r="I624">
        <f t="shared" si="138"/>
        <v>0.29700000000000004</v>
      </c>
      <c r="J624">
        <f t="shared" si="139"/>
        <v>-2286.4281839501946</v>
      </c>
      <c r="K624">
        <f t="shared" si="140"/>
        <v>-29241183.739909895</v>
      </c>
      <c r="L624">
        <f t="shared" si="149"/>
        <v>14463.590138001557</v>
      </c>
      <c r="M624">
        <f>2*$Y$1*VLOOKUP(E623,Gearing!$B$3:$D$7,3)+B622</f>
        <v>14466.341714886832</v>
      </c>
      <c r="N624">
        <f>2*B623-B622+Misc!$B$6*$Y$1^2</f>
        <v>14463.733021785356</v>
      </c>
      <c r="O624">
        <f t="shared" si="141"/>
        <v>0</v>
      </c>
      <c r="P624">
        <f t="shared" si="142"/>
        <v>0</v>
      </c>
      <c r="Q624">
        <f t="shared" si="143"/>
        <v>0</v>
      </c>
      <c r="R624">
        <f t="shared" si="144"/>
        <v>0</v>
      </c>
      <c r="S624">
        <f t="shared" si="145"/>
        <v>0</v>
      </c>
      <c r="T624">
        <f>C624/Misc!$B$2*60/2/PI()</f>
        <v>3632.0516963877308</v>
      </c>
      <c r="U624">
        <f>C624/Misc!$B$2*60/2/PI()*VLOOKUP(E624,Gearing!$B$2:$G$7,6,FALSE)</f>
        <v>7822.8284449971425</v>
      </c>
      <c r="V624">
        <f ca="1">FORECAST(U624,OFFSET(Engine!$E$3:$E$26,MATCH(U624,Engine!$A$3:$A$26,1)-1,0,2),OFFSET(Engine!$A$3:$A$26,MATCH(U624,Engine!$A$3:$A$26,1)-1,0,2))</f>
        <v>566.91018371501514</v>
      </c>
    </row>
    <row r="625" spans="1:22" x14ac:dyDescent="0.25">
      <c r="A625">
        <f t="shared" si="137"/>
        <v>155.5</v>
      </c>
      <c r="B625">
        <f t="shared" si="148"/>
        <v>14492.116417378584</v>
      </c>
      <c r="C625">
        <f t="shared" si="146"/>
        <v>114.10595665374058</v>
      </c>
      <c r="D625">
        <f t="shared" si="147"/>
        <v>6.7131650575902313E-3</v>
      </c>
      <c r="E625">
        <f>MIN(VLOOKUP(C624+0.01,Gearing!$A$2:$G$7,2,TRUE)+1,5)</f>
        <v>4</v>
      </c>
      <c r="F625">
        <f>Misc!$B$4*Misc!$B$5/Misc!$B$2*VLOOKUP(E625,Gearing!$B$2:$G$7,6,FALSE)</f>
        <v>3877.5433905676741</v>
      </c>
      <c r="G625">
        <f t="shared" si="135"/>
        <v>9.004983656308772</v>
      </c>
      <c r="H625">
        <f t="shared" si="136"/>
        <v>255.2477555783388</v>
      </c>
      <c r="I625">
        <f t="shared" si="138"/>
        <v>0.29700000000000004</v>
      </c>
      <c r="J625">
        <f t="shared" si="139"/>
        <v>-2303.3725419729253</v>
      </c>
      <c r="K625">
        <f t="shared" si="140"/>
        <v>-29175725.078058444</v>
      </c>
      <c r="L625">
        <f t="shared" si="149"/>
        <v>14492.116417378584</v>
      </c>
      <c r="M625">
        <f>2*$Y$1*VLOOKUP(E624,Gearing!$B$3:$D$7,3)+B623</f>
        <v>14494.867141427754</v>
      </c>
      <c r="N625">
        <f>2*B624-B623+Misc!$B$6*$Y$1^2</f>
        <v>14492.25930575868</v>
      </c>
      <c r="O625">
        <f t="shared" si="141"/>
        <v>0</v>
      </c>
      <c r="P625">
        <f t="shared" si="142"/>
        <v>0</v>
      </c>
      <c r="Q625">
        <f t="shared" si="143"/>
        <v>0</v>
      </c>
      <c r="R625">
        <f t="shared" si="144"/>
        <v>0</v>
      </c>
      <c r="S625">
        <f t="shared" si="145"/>
        <v>0</v>
      </c>
      <c r="T625">
        <f>C625/Misc!$B$2*60/2/PI()</f>
        <v>3632.1054075344719</v>
      </c>
      <c r="U625">
        <f>C625/Misc!$B$2*60/2/PI()*VLOOKUP(E625,Gearing!$B$2:$G$7,6,FALSE)</f>
        <v>7822.9441297730391</v>
      </c>
      <c r="V625">
        <f ca="1">FORECAST(U625,OFFSET(Engine!$E$3:$E$26,MATCH(U625,Engine!$A$3:$A$26,1)-1,0,2),OFFSET(Engine!$A$3:$A$26,MATCH(U625,Engine!$A$3:$A$26,1)-1,0,2))</f>
        <v>566.90729461989065</v>
      </c>
    </row>
    <row r="626" spans="1:22" x14ac:dyDescent="0.25">
      <c r="A626">
        <f t="shared" si="137"/>
        <v>155.75</v>
      </c>
      <c r="B626">
        <f t="shared" si="148"/>
        <v>14520.643116328427</v>
      </c>
      <c r="C626">
        <f t="shared" si="146"/>
        <v>114.10762594819971</v>
      </c>
      <c r="D626">
        <f t="shared" si="147"/>
        <v>6.6411906154826283E-3</v>
      </c>
      <c r="E626">
        <f>MIN(VLOOKUP(C625+0.01,Gearing!$A$2:$G$7,2,TRUE)+1,5)</f>
        <v>4</v>
      </c>
      <c r="F626">
        <f>Misc!$B$4*Misc!$B$5/Misc!$B$2*VLOOKUP(E626,Gearing!$B$2:$G$7,6,FALSE)</f>
        <v>3877.5433905676741</v>
      </c>
      <c r="G626">
        <f t="shared" si="135"/>
        <v>9.0227093252458328</v>
      </c>
      <c r="H626">
        <f t="shared" si="136"/>
        <v>255.25148968369658</v>
      </c>
      <c r="I626">
        <f t="shared" si="138"/>
        <v>0.29700000000000004</v>
      </c>
      <c r="J626">
        <f t="shared" si="139"/>
        <v>-2320.3171519228799</v>
      </c>
      <c r="K626">
        <f t="shared" si="140"/>
        <v>-29109782.022625796</v>
      </c>
      <c r="L626">
        <f t="shared" si="149"/>
        <v>14520.643116328427</v>
      </c>
      <c r="M626">
        <f>2*$Y$1*VLOOKUP(E625,Gearing!$B$3:$D$7,3)+B624</f>
        <v>14523.392996684877</v>
      </c>
      <c r="N626">
        <f>2*B625-B624+Misc!$B$6*$Y$1^2</f>
        <v>14520.786009255611</v>
      </c>
      <c r="O626">
        <f t="shared" si="141"/>
        <v>0</v>
      </c>
      <c r="P626">
        <f t="shared" si="142"/>
        <v>0</v>
      </c>
      <c r="Q626">
        <f t="shared" si="143"/>
        <v>0</v>
      </c>
      <c r="R626">
        <f t="shared" si="144"/>
        <v>0</v>
      </c>
      <c r="S626">
        <f t="shared" si="145"/>
        <v>0</v>
      </c>
      <c r="T626">
        <f>C626/Misc!$B$2*60/2/PI()</f>
        <v>3632.1585428274016</v>
      </c>
      <c r="U626">
        <f>C626/Misc!$B$2*60/2/PI()*VLOOKUP(E626,Gearing!$B$2:$G$7,6,FALSE)</f>
        <v>7823.0585742566836</v>
      </c>
      <c r="V626">
        <f ca="1">FORECAST(U626,OFFSET(Engine!$E$3:$E$26,MATCH(U626,Engine!$A$3:$A$26,1)-1,0,2),OFFSET(Engine!$A$3:$A$26,MATCH(U626,Engine!$A$3:$A$26,1)-1,0,2))</f>
        <v>566.90443649964834</v>
      </c>
    </row>
    <row r="627" spans="1:22" x14ac:dyDescent="0.25">
      <c r="A627">
        <f t="shared" si="137"/>
        <v>156</v>
      </c>
      <c r="B627">
        <f t="shared" si="148"/>
        <v>14549.170230352684</v>
      </c>
      <c r="C627">
        <f t="shared" si="146"/>
        <v>114.10927734537472</v>
      </c>
      <c r="D627">
        <f t="shared" si="147"/>
        <v>6.5699867845978588E-3</v>
      </c>
      <c r="E627">
        <f>MIN(VLOOKUP(C626+0.01,Gearing!$A$2:$G$7,2,TRUE)+1,5)</f>
        <v>4</v>
      </c>
      <c r="F627">
        <f>Misc!$B$4*Misc!$B$5/Misc!$B$2*VLOOKUP(E627,Gearing!$B$2:$G$7,6,FALSE)</f>
        <v>3877.5433905676741</v>
      </c>
      <c r="G627">
        <f t="shared" si="135"/>
        <v>9.0404352520981739</v>
      </c>
      <c r="H627">
        <f t="shared" si="136"/>
        <v>255.25518375396993</v>
      </c>
      <c r="I627">
        <f t="shared" si="138"/>
        <v>0.29700000000000004</v>
      </c>
      <c r="J627">
        <f t="shared" si="139"/>
        <v>-2337.2620110990865</v>
      </c>
      <c r="K627">
        <f t="shared" si="140"/>
        <v>-29043354.563292325</v>
      </c>
      <c r="L627">
        <f t="shared" si="149"/>
        <v>14549.170230352684</v>
      </c>
      <c r="M627">
        <f>2*$Y$1*VLOOKUP(E626,Gearing!$B$3:$D$7,3)+B625</f>
        <v>14551.919276061904</v>
      </c>
      <c r="N627">
        <f>2*B626-B625+Misc!$B$6*$Y$1^2</f>
        <v>14549.31312777827</v>
      </c>
      <c r="O627">
        <f t="shared" si="141"/>
        <v>0</v>
      </c>
      <c r="P627">
        <f t="shared" si="142"/>
        <v>0</v>
      </c>
      <c r="Q627">
        <f t="shared" si="143"/>
        <v>0</v>
      </c>
      <c r="R627">
        <f t="shared" si="144"/>
        <v>0</v>
      </c>
      <c r="S627">
        <f t="shared" si="145"/>
        <v>0</v>
      </c>
      <c r="T627">
        <f>C627/Misc!$B$2*60/2/PI()</f>
        <v>3632.2111084320832</v>
      </c>
      <c r="U627">
        <f>C627/Misc!$B$2*60/2/PI()*VLOOKUP(E627,Gearing!$B$2:$G$7,6,FALSE)</f>
        <v>7823.1717917276628</v>
      </c>
      <c r="V627">
        <f ca="1">FORECAST(U627,OFFSET(Engine!$E$3:$E$26,MATCH(U627,Engine!$A$3:$A$26,1)-1,0,2),OFFSET(Engine!$A$3:$A$26,MATCH(U627,Engine!$A$3:$A$26,1)-1,0,2))</f>
        <v>566.90160902264574</v>
      </c>
    </row>
    <row r="628" spans="1:22" x14ac:dyDescent="0.25">
      <c r="A628">
        <f t="shared" si="137"/>
        <v>156.25</v>
      </c>
      <c r="B628">
        <f t="shared" si="148"/>
        <v>14577.697755001114</v>
      </c>
      <c r="C628">
        <f t="shared" si="146"/>
        <v>114.1109110368925</v>
      </c>
      <c r="D628">
        <f t="shared" si="147"/>
        <v>6.4995453576557338E-3</v>
      </c>
      <c r="E628">
        <f>MIN(VLOOKUP(C627+0.01,Gearing!$A$2:$G$7,2,TRUE)+1,5)</f>
        <v>4</v>
      </c>
      <c r="F628">
        <f>Misc!$B$4*Misc!$B$5/Misc!$B$2*VLOOKUP(E628,Gearing!$B$2:$G$7,6,FALSE)</f>
        <v>3877.5433905676741</v>
      </c>
      <c r="G628">
        <f t="shared" si="135"/>
        <v>9.0581614341005494</v>
      </c>
      <c r="H628">
        <f t="shared" si="136"/>
        <v>255.25883821781608</v>
      </c>
      <c r="I628">
        <f t="shared" si="138"/>
        <v>0.29700000000000004</v>
      </c>
      <c r="J628">
        <f t="shared" si="139"/>
        <v>-2354.2071168294951</v>
      </c>
      <c r="K628">
        <f t="shared" si="140"/>
        <v>-28976442.689925082</v>
      </c>
      <c r="L628">
        <f t="shared" si="149"/>
        <v>14577.697755001114</v>
      </c>
      <c r="M628">
        <f>2*$Y$1*VLOOKUP(E627,Gearing!$B$3:$D$7,3)+B626</f>
        <v>14580.445975011748</v>
      </c>
      <c r="N628">
        <f>2*B627-B626+Misc!$B$6*$Y$1^2</f>
        <v>14577.840656876941</v>
      </c>
      <c r="O628">
        <f t="shared" si="141"/>
        <v>0</v>
      </c>
      <c r="P628">
        <f t="shared" si="142"/>
        <v>0</v>
      </c>
      <c r="Q628">
        <f t="shared" si="143"/>
        <v>0</v>
      </c>
      <c r="R628">
        <f t="shared" si="144"/>
        <v>0</v>
      </c>
      <c r="S628">
        <f t="shared" si="145"/>
        <v>0</v>
      </c>
      <c r="T628">
        <f>C628/Misc!$B$2*60/2/PI()</f>
        <v>3632.2631104481916</v>
      </c>
      <c r="U628">
        <f>C628/Misc!$B$2*60/2/PI()*VLOOKUP(E628,Gearing!$B$2:$G$7,6,FALSE)</f>
        <v>7823.2837953236512</v>
      </c>
      <c r="V628">
        <f ca="1">FORECAST(U628,OFFSET(Engine!$E$3:$E$26,MATCH(U628,Engine!$A$3:$A$26,1)-1,0,2),OFFSET(Engine!$A$3:$A$26,MATCH(U628,Engine!$A$3:$A$26,1)-1,0,2))</f>
        <v>566.89881186078424</v>
      </c>
    </row>
    <row r="629" spans="1:22" x14ac:dyDescent="0.25">
      <c r="A629">
        <f t="shared" si="137"/>
        <v>156.5</v>
      </c>
      <c r="B629">
        <f t="shared" si="148"/>
        <v>14606.22568587113</v>
      </c>
      <c r="C629">
        <f t="shared" si="146"/>
        <v>114.11252721234268</v>
      </c>
      <c r="D629">
        <f t="shared" si="147"/>
        <v>6.4298582437913865E-3</v>
      </c>
      <c r="E629">
        <f>MIN(VLOOKUP(C628+0.01,Gearing!$A$2:$G$7,2,TRUE)+1,5)</f>
        <v>4</v>
      </c>
      <c r="F629">
        <f>Misc!$B$4*Misc!$B$5/Misc!$B$2*VLOOKUP(E629,Gearing!$B$2:$G$7,6,FALSE)</f>
        <v>3877.5433905676741</v>
      </c>
      <c r="G629">
        <f t="shared" si="135"/>
        <v>9.0758878685173165</v>
      </c>
      <c r="H629">
        <f t="shared" si="136"/>
        <v>255.26245349933492</v>
      </c>
      <c r="I629">
        <f t="shared" si="138"/>
        <v>0.29700000000000004</v>
      </c>
      <c r="J629">
        <f t="shared" si="139"/>
        <v>-2371.1524664706631</v>
      </c>
      <c r="K629">
        <f t="shared" si="140"/>
        <v>-28909046.392575093</v>
      </c>
      <c r="L629">
        <f t="shared" si="149"/>
        <v>14606.22568587113</v>
      </c>
      <c r="M629">
        <f>2*$Y$1*VLOOKUP(E628,Gearing!$B$3:$D$7,3)+B627</f>
        <v>14608.973089036004</v>
      </c>
      <c r="N629">
        <f>2*B628-B627+Misc!$B$6*$Y$1^2</f>
        <v>14606.368592149545</v>
      </c>
      <c r="O629">
        <f t="shared" si="141"/>
        <v>0</v>
      </c>
      <c r="P629">
        <f t="shared" si="142"/>
        <v>0</v>
      </c>
      <c r="Q629">
        <f t="shared" si="143"/>
        <v>0</v>
      </c>
      <c r="R629">
        <f t="shared" si="144"/>
        <v>0</v>
      </c>
      <c r="S629">
        <f t="shared" si="145"/>
        <v>0</v>
      </c>
      <c r="T629">
        <f>C629/Misc!$B$2*60/2/PI()</f>
        <v>3632.3145549105516</v>
      </c>
      <c r="U629">
        <f>C629/Misc!$B$2*60/2/PI()*VLOOKUP(E629,Gearing!$B$2:$G$7,6,FALSE)</f>
        <v>7823.3945980426452</v>
      </c>
      <c r="V629">
        <f ca="1">FORECAST(U629,OFFSET(Engine!$E$3:$E$26,MATCH(U629,Engine!$A$3:$A$26,1)-1,0,2),OFFSET(Engine!$A$3:$A$26,MATCH(U629,Engine!$A$3:$A$26,1)-1,0,2))</f>
        <v>566.8960446894539</v>
      </c>
    </row>
    <row r="630" spans="1:22" x14ac:dyDescent="0.25">
      <c r="A630">
        <f t="shared" si="137"/>
        <v>156.75</v>
      </c>
      <c r="B630">
        <f t="shared" si="148"/>
        <v>14634.754018607286</v>
      </c>
      <c r="C630">
        <f t="shared" si="146"/>
        <v>114.11412605928854</v>
      </c>
      <c r="D630">
        <f t="shared" si="147"/>
        <v>6.3609173230361193E-3</v>
      </c>
      <c r="E630">
        <f>MIN(VLOOKUP(C629+0.01,Gearing!$A$2:$G$7,2,TRUE)+1,5)</f>
        <v>4</v>
      </c>
      <c r="F630">
        <f>Misc!$B$4*Misc!$B$5/Misc!$B$2*VLOOKUP(E630,Gearing!$B$2:$G$7,6,FALSE)</f>
        <v>3877.5433905676741</v>
      </c>
      <c r="G630">
        <f t="shared" si="135"/>
        <v>9.0936145526421228</v>
      </c>
      <c r="H630">
        <f t="shared" si="136"/>
        <v>255.26603001809355</v>
      </c>
      <c r="I630">
        <f t="shared" si="138"/>
        <v>0.29700000000000004</v>
      </c>
      <c r="J630">
        <f t="shared" si="139"/>
        <v>-2388.0980574074529</v>
      </c>
      <c r="K630">
        <f t="shared" si="140"/>
        <v>-28841165.661474533</v>
      </c>
      <c r="L630">
        <f t="shared" si="149"/>
        <v>14634.754018607286</v>
      </c>
      <c r="M630">
        <f>2*$Y$1*VLOOKUP(E629,Gearing!$B$3:$D$7,3)+B628</f>
        <v>14637.500613684435</v>
      </c>
      <c r="N630">
        <f>2*B629-B628+Misc!$B$6*$Y$1^2</f>
        <v>14634.896929241146</v>
      </c>
      <c r="O630">
        <f t="shared" si="141"/>
        <v>0</v>
      </c>
      <c r="P630">
        <f t="shared" si="142"/>
        <v>0</v>
      </c>
      <c r="Q630">
        <f t="shared" si="143"/>
        <v>0</v>
      </c>
      <c r="R630">
        <f t="shared" si="144"/>
        <v>0</v>
      </c>
      <c r="S630">
        <f t="shared" si="145"/>
        <v>0</v>
      </c>
      <c r="T630">
        <f>C630/Misc!$B$2*60/2/PI()</f>
        <v>3632.3654477894884</v>
      </c>
      <c r="U630">
        <f>C630/Misc!$B$2*60/2/PI()*VLOOKUP(E630,Gearing!$B$2:$G$7,6,FALSE)</f>
        <v>7823.5042127437218</v>
      </c>
      <c r="V630">
        <f ca="1">FORECAST(U630,OFFSET(Engine!$E$3:$E$26,MATCH(U630,Engine!$A$3:$A$26,1)-1,0,2),OFFSET(Engine!$A$3:$A$26,MATCH(U630,Engine!$A$3:$A$26,1)-1,0,2))</f>
        <v>566.89330718751387</v>
      </c>
    </row>
    <row r="631" spans="1:22" x14ac:dyDescent="0.25">
      <c r="A631">
        <f t="shared" si="137"/>
        <v>157</v>
      </c>
      <c r="B631">
        <f t="shared" si="148"/>
        <v>14663.282748900774</v>
      </c>
      <c r="C631">
        <f t="shared" si="146"/>
        <v>114.11570776328153</v>
      </c>
      <c r="D631">
        <f t="shared" si="147"/>
        <v>6.2927146209403872E-3</v>
      </c>
      <c r="E631">
        <f>MIN(VLOOKUP(C630+0.01,Gearing!$A$2:$G$7,2,TRUE)+1,5)</f>
        <v>4</v>
      </c>
      <c r="F631">
        <f>Misc!$B$4*Misc!$B$5/Misc!$B$2*VLOOKUP(E631,Gearing!$B$2:$G$7,6,FALSE)</f>
        <v>3877.5433905676741</v>
      </c>
      <c r="G631">
        <f t="shared" si="135"/>
        <v>9.1113414837976059</v>
      </c>
      <c r="H631">
        <f t="shared" si="136"/>
        <v>255.26956818915878</v>
      </c>
      <c r="I631">
        <f t="shared" si="138"/>
        <v>0.29700000000000004</v>
      </c>
      <c r="J631">
        <f t="shared" si="139"/>
        <v>-2405.0438870527287</v>
      </c>
      <c r="K631">
        <f t="shared" si="140"/>
        <v>-28772800.487033956</v>
      </c>
      <c r="L631">
        <f t="shared" si="149"/>
        <v>14663.282748900774</v>
      </c>
      <c r="M631">
        <f>2*$Y$1*VLOOKUP(E630,Gearing!$B$3:$D$7,3)+B629</f>
        <v>14666.02854455445</v>
      </c>
      <c r="N631">
        <f>2*B630-B629+Misc!$B$6*$Y$1^2</f>
        <v>14663.425663843442</v>
      </c>
      <c r="O631">
        <f t="shared" si="141"/>
        <v>0</v>
      </c>
      <c r="P631">
        <f t="shared" si="142"/>
        <v>0</v>
      </c>
      <c r="Q631">
        <f t="shared" si="143"/>
        <v>0</v>
      </c>
      <c r="R631">
        <f t="shared" si="144"/>
        <v>0</v>
      </c>
      <c r="S631">
        <f t="shared" si="145"/>
        <v>0</v>
      </c>
      <c r="T631">
        <f>C631/Misc!$B$2*60/2/PI()</f>
        <v>3632.4157949912869</v>
      </c>
      <c r="U631">
        <f>C631/Misc!$B$2*60/2/PI()*VLOOKUP(E631,Gearing!$B$2:$G$7,6,FALSE)</f>
        <v>7823.6126521480255</v>
      </c>
      <c r="V631">
        <f ca="1">FORECAST(U631,OFFSET(Engine!$E$3:$E$26,MATCH(U631,Engine!$A$3:$A$26,1)-1,0,2),OFFSET(Engine!$A$3:$A$26,MATCH(U631,Engine!$A$3:$A$26,1)-1,0,2))</f>
        <v>566.89059903726809</v>
      </c>
    </row>
    <row r="632" spans="1:22" x14ac:dyDescent="0.25">
      <c r="A632">
        <f t="shared" si="137"/>
        <v>157.25</v>
      </c>
      <c r="B632">
        <f t="shared" si="148"/>
        <v>14691.811872488926</v>
      </c>
      <c r="C632">
        <f t="shared" si="146"/>
        <v>114.11727250789045</v>
      </c>
      <c r="D632">
        <f t="shared" si="147"/>
        <v>6.2252422503661364E-3</v>
      </c>
      <c r="E632">
        <f>MIN(VLOOKUP(C631+0.01,Gearing!$A$2:$G$7,2,TRUE)+1,5)</f>
        <v>4</v>
      </c>
      <c r="F632">
        <f>Misc!$B$4*Misc!$B$5/Misc!$B$2*VLOOKUP(E632,Gearing!$B$2:$G$7,6,FALSE)</f>
        <v>3877.5433905676741</v>
      </c>
      <c r="G632">
        <f t="shared" si="135"/>
        <v>9.1290686593350614</v>
      </c>
      <c r="H632">
        <f t="shared" si="136"/>
        <v>255.27306842316224</v>
      </c>
      <c r="I632">
        <f t="shared" si="138"/>
        <v>0.29700000000000004</v>
      </c>
      <c r="J632">
        <f t="shared" si="139"/>
        <v>-2421.9899528470614</v>
      </c>
      <c r="K632">
        <f t="shared" si="140"/>
        <v>-28703950.859839618</v>
      </c>
      <c r="L632">
        <f t="shared" si="149"/>
        <v>14691.811872488926</v>
      </c>
      <c r="M632">
        <f>2*$Y$1*VLOOKUP(E631,Gearing!$B$3:$D$7,3)+B630</f>
        <v>14694.556877290606</v>
      </c>
      <c r="N632">
        <f>2*B631-B630+Misc!$B$6*$Y$1^2</f>
        <v>14691.954791694263</v>
      </c>
      <c r="O632">
        <f t="shared" si="141"/>
        <v>0</v>
      </c>
      <c r="P632">
        <f t="shared" si="142"/>
        <v>0</v>
      </c>
      <c r="Q632">
        <f t="shared" si="143"/>
        <v>0</v>
      </c>
      <c r="R632">
        <f t="shared" si="144"/>
        <v>0</v>
      </c>
      <c r="S632">
        <f t="shared" si="145"/>
        <v>0</v>
      </c>
      <c r="T632">
        <f>C632/Misc!$B$2*60/2/PI()</f>
        <v>3632.4656023591242</v>
      </c>
      <c r="U632">
        <f>C632/Misc!$B$2*60/2/PI()*VLOOKUP(E632,Gearing!$B$2:$G$7,6,FALSE)</f>
        <v>7823.7199288407764</v>
      </c>
      <c r="V632">
        <f ca="1">FORECAST(U632,OFFSET(Engine!$E$3:$E$26,MATCH(U632,Engine!$A$3:$A$26,1)-1,0,2),OFFSET(Engine!$A$3:$A$26,MATCH(U632,Engine!$A$3:$A$26,1)-1,0,2))</f>
        <v>566.8879199244152</v>
      </c>
    </row>
    <row r="633" spans="1:22" x14ac:dyDescent="0.25">
      <c r="A633">
        <f t="shared" si="137"/>
        <v>157.5</v>
      </c>
      <c r="B633">
        <f t="shared" si="148"/>
        <v>14720.341385154719</v>
      </c>
      <c r="C633">
        <f t="shared" si="146"/>
        <v>114.11882047473409</v>
      </c>
      <c r="D633">
        <f t="shared" si="147"/>
        <v>6.1584924987982959E-3</v>
      </c>
      <c r="E633">
        <f>MIN(VLOOKUP(C632+0.01,Gearing!$A$2:$G$7,2,TRUE)+1,5)</f>
        <v>4</v>
      </c>
      <c r="F633">
        <f>Misc!$B$4*Misc!$B$5/Misc!$B$2*VLOOKUP(E633,Gearing!$B$2:$G$7,6,FALSE)</f>
        <v>3877.5433905676741</v>
      </c>
      <c r="G633">
        <f t="shared" si="135"/>
        <v>9.1467960766341552</v>
      </c>
      <c r="H633">
        <f t="shared" si="136"/>
        <v>255.2765311263737</v>
      </c>
      <c r="I633">
        <f t="shared" si="138"/>
        <v>0.29700000000000004</v>
      </c>
      <c r="J633">
        <f t="shared" si="139"/>
        <v>-2438.9362522584233</v>
      </c>
      <c r="K633">
        <f t="shared" si="140"/>
        <v>-28634616.770650871</v>
      </c>
      <c r="L633">
        <f t="shared" si="149"/>
        <v>14720.341385154719</v>
      </c>
      <c r="M633">
        <f>2*$Y$1*VLOOKUP(E632,Gearing!$B$3:$D$7,3)+B631</f>
        <v>14723.085607584095</v>
      </c>
      <c r="N633">
        <f>2*B632-B631+Misc!$B$6*$Y$1^2</f>
        <v>14720.484308577079</v>
      </c>
      <c r="O633">
        <f t="shared" si="141"/>
        <v>0</v>
      </c>
      <c r="P633">
        <f t="shared" si="142"/>
        <v>0</v>
      </c>
      <c r="Q633">
        <f t="shared" si="143"/>
        <v>0</v>
      </c>
      <c r="R633">
        <f t="shared" si="144"/>
        <v>0</v>
      </c>
      <c r="S633">
        <f t="shared" si="145"/>
        <v>0</v>
      </c>
      <c r="T633">
        <f>C633/Misc!$B$2*60/2/PI()</f>
        <v>3632.5148756741055</v>
      </c>
      <c r="U633">
        <f>C633/Misc!$B$2*60/2/PI()*VLOOKUP(E633,Gearing!$B$2:$G$7,6,FALSE)</f>
        <v>7823.8260552735019</v>
      </c>
      <c r="V633">
        <f ca="1">FORECAST(U633,OFFSET(Engine!$E$3:$E$26,MATCH(U633,Engine!$A$3:$A$26,1)-1,0,2),OFFSET(Engine!$A$3:$A$26,MATCH(U633,Engine!$A$3:$A$26,1)-1,0,2))</f>
        <v>566.88526953799237</v>
      </c>
    </row>
    <row r="634" spans="1:22" x14ac:dyDescent="0.25">
      <c r="A634">
        <f t="shared" si="137"/>
        <v>157.75</v>
      </c>
      <c r="B634">
        <f t="shared" si="148"/>
        <v>14748.871282726293</v>
      </c>
      <c r="C634">
        <f t="shared" si="146"/>
        <v>114.12035184348861</v>
      </c>
      <c r="D634">
        <f t="shared" si="147"/>
        <v>6.0924575373064727E-3</v>
      </c>
      <c r="E634">
        <f>MIN(VLOOKUP(C633+0.01,Gearing!$A$2:$G$7,2,TRUE)+1,5)</f>
        <v>4</v>
      </c>
      <c r="F634">
        <f>Misc!$B$4*Misc!$B$5/Misc!$B$2*VLOOKUP(E634,Gearing!$B$2:$G$7,6,FALSE)</f>
        <v>3877.5433905676741</v>
      </c>
      <c r="G634">
        <f t="shared" si="135"/>
        <v>9.1645237331026141</v>
      </c>
      <c r="H634">
        <f t="shared" si="136"/>
        <v>255.27995670071718</v>
      </c>
      <c r="I634">
        <f t="shared" si="138"/>
        <v>0.29700000000000004</v>
      </c>
      <c r="J634">
        <f t="shared" si="139"/>
        <v>-2455.8827827819041</v>
      </c>
      <c r="K634">
        <f t="shared" si="140"/>
        <v>-28564798.210397504</v>
      </c>
      <c r="L634">
        <f t="shared" si="149"/>
        <v>14748.871282726293</v>
      </c>
      <c r="M634">
        <f>2*$Y$1*VLOOKUP(E633,Gearing!$B$3:$D$7,3)+B632</f>
        <v>14751.614731172247</v>
      </c>
      <c r="N634">
        <f>2*B633-B632+Misc!$B$6*$Y$1^2</f>
        <v>14749.014210320513</v>
      </c>
      <c r="O634">
        <f t="shared" si="141"/>
        <v>0</v>
      </c>
      <c r="P634">
        <f t="shared" si="142"/>
        <v>0</v>
      </c>
      <c r="Q634">
        <f t="shared" si="143"/>
        <v>0</v>
      </c>
      <c r="R634">
        <f t="shared" si="144"/>
        <v>0</v>
      </c>
      <c r="S634">
        <f t="shared" si="145"/>
        <v>0</v>
      </c>
      <c r="T634">
        <f>C634/Misc!$B$2*60/2/PI()</f>
        <v>3632.5636206555009</v>
      </c>
      <c r="U634">
        <f>C634/Misc!$B$2*60/2/PI()*VLOOKUP(E634,Gearing!$B$2:$G$7,6,FALSE)</f>
        <v>7823.9310437645499</v>
      </c>
      <c r="V634">
        <f ca="1">FORECAST(U634,OFFSET(Engine!$E$3:$E$26,MATCH(U634,Engine!$A$3:$A$26,1)-1,0,2),OFFSET(Engine!$A$3:$A$26,MATCH(U634,Engine!$A$3:$A$26,1)-1,0,2))</f>
        <v>566.88264757036302</v>
      </c>
    </row>
    <row r="635" spans="1:22" x14ac:dyDescent="0.25">
      <c r="A635">
        <f t="shared" si="137"/>
        <v>158</v>
      </c>
      <c r="B635">
        <f t="shared" si="148"/>
        <v>14777.401561076464</v>
      </c>
      <c r="C635">
        <f t="shared" si="146"/>
        <v>114.12186679190199</v>
      </c>
      <c r="D635">
        <f t="shared" si="147"/>
        <v>6.0271297697909176E-3</v>
      </c>
      <c r="E635">
        <f>MIN(VLOOKUP(C634+0.01,Gearing!$A$2:$G$7,2,TRUE)+1,5)</f>
        <v>4</v>
      </c>
      <c r="F635">
        <f>Misc!$B$4*Misc!$B$5/Misc!$B$2*VLOOKUP(E635,Gearing!$B$2:$G$7,6,FALSE)</f>
        <v>3877.5433905676741</v>
      </c>
      <c r="G635">
        <f t="shared" si="135"/>
        <v>9.1822516261759208</v>
      </c>
      <c r="H635">
        <f t="shared" si="136"/>
        <v>255.28334554380368</v>
      </c>
      <c r="I635">
        <f t="shared" si="138"/>
        <v>0.29700000000000004</v>
      </c>
      <c r="J635">
        <f t="shared" si="139"/>
        <v>-2472.8295419394199</v>
      </c>
      <c r="K635">
        <f t="shared" si="140"/>
        <v>-28494495.170177087</v>
      </c>
      <c r="L635">
        <f t="shared" si="149"/>
        <v>14777.401561076464</v>
      </c>
      <c r="M635">
        <f>2*$Y$1*VLOOKUP(E634,Gearing!$B$3:$D$7,3)+B633</f>
        <v>14780.14424383804</v>
      </c>
      <c r="N635">
        <f>2*B634-B633+Misc!$B$6*$Y$1^2</f>
        <v>14777.544492797868</v>
      </c>
      <c r="O635">
        <f t="shared" si="141"/>
        <v>0</v>
      </c>
      <c r="P635">
        <f t="shared" si="142"/>
        <v>0</v>
      </c>
      <c r="Q635">
        <f t="shared" si="143"/>
        <v>0</v>
      </c>
      <c r="R635">
        <f t="shared" si="144"/>
        <v>0</v>
      </c>
      <c r="S635">
        <f t="shared" si="145"/>
        <v>0</v>
      </c>
      <c r="T635">
        <f>C635/Misc!$B$2*60/2/PI()</f>
        <v>3632.6118429612047</v>
      </c>
      <c r="U635">
        <f>C635/Misc!$B$2*60/2/PI()*VLOOKUP(E635,Gearing!$B$2:$G$7,6,FALSE)</f>
        <v>7824.0349065000719</v>
      </c>
      <c r="V635">
        <f ca="1">FORECAST(U635,OFFSET(Engine!$E$3:$E$26,MATCH(U635,Engine!$A$3:$A$26,1)-1,0,2),OFFSET(Engine!$A$3:$A$26,MATCH(U635,Engine!$A$3:$A$26,1)-1,0,2))</f>
        <v>566.88005371719191</v>
      </c>
    </row>
    <row r="636" spans="1:22" x14ac:dyDescent="0.25">
      <c r="A636">
        <f t="shared" si="137"/>
        <v>158.25</v>
      </c>
      <c r="B636">
        <f t="shared" si="148"/>
        <v>14805.932216122244</v>
      </c>
      <c r="C636">
        <f t="shared" si="146"/>
        <v>114.12336549583051</v>
      </c>
      <c r="D636">
        <f t="shared" si="147"/>
        <v>5.9625016583595425E-3</v>
      </c>
      <c r="E636">
        <f>MIN(VLOOKUP(C635+0.01,Gearing!$A$2:$G$7,2,TRUE)+1,5)</f>
        <v>4</v>
      </c>
      <c r="F636">
        <f>Misc!$B$4*Misc!$B$5/Misc!$B$2*VLOOKUP(E636,Gearing!$B$2:$G$7,6,FALSE)</f>
        <v>3877.5433905676741</v>
      </c>
      <c r="G636">
        <f t="shared" si="135"/>
        <v>9.1999797533170309</v>
      </c>
      <c r="H636">
        <f t="shared" si="136"/>
        <v>255.28669804901241</v>
      </c>
      <c r="I636">
        <f t="shared" si="138"/>
        <v>0.29700000000000004</v>
      </c>
      <c r="J636">
        <f t="shared" si="139"/>
        <v>-2489.7765272794204</v>
      </c>
      <c r="K636">
        <f t="shared" si="140"/>
        <v>-28423707.641252555</v>
      </c>
      <c r="L636">
        <f t="shared" si="149"/>
        <v>14805.932216122244</v>
      </c>
      <c r="M636">
        <f>2*$Y$1*VLOOKUP(E635,Gearing!$B$3:$D$7,3)+B634</f>
        <v>14808.674141409614</v>
      </c>
      <c r="N636">
        <f>2*B635-B634+Misc!$B$6*$Y$1^2</f>
        <v>14806.075151926634</v>
      </c>
      <c r="O636">
        <f t="shared" si="141"/>
        <v>0</v>
      </c>
      <c r="P636">
        <f t="shared" si="142"/>
        <v>0</v>
      </c>
      <c r="Q636">
        <f t="shared" si="143"/>
        <v>0</v>
      </c>
      <c r="R636">
        <f t="shared" si="144"/>
        <v>0</v>
      </c>
      <c r="S636">
        <f t="shared" si="145"/>
        <v>0</v>
      </c>
      <c r="T636">
        <f>C636/Misc!$B$2*60/2/PI()</f>
        <v>3632.6595481888962</v>
      </c>
      <c r="U636">
        <f>C636/Misc!$B$2*60/2/PI()*VLOOKUP(E636,Gearing!$B$2:$G$7,6,FALSE)</f>
        <v>7824.1376555365268</v>
      </c>
      <c r="V636">
        <f ca="1">FORECAST(U636,OFFSET(Engine!$E$3:$E$26,MATCH(U636,Engine!$A$3:$A$26,1)-1,0,2),OFFSET(Engine!$A$3:$A$26,MATCH(U636,Engine!$A$3:$A$26,1)-1,0,2))</f>
        <v>566.87748767738276</v>
      </c>
    </row>
    <row r="637" spans="1:22" x14ac:dyDescent="0.25">
      <c r="A637">
        <f t="shared" si="137"/>
        <v>158.5</v>
      </c>
      <c r="B637">
        <f t="shared" si="148"/>
        <v>14834.463243824379</v>
      </c>
      <c r="C637">
        <f t="shared" si="146"/>
        <v>114.12484812925322</v>
      </c>
      <c r="D637">
        <f t="shared" si="147"/>
        <v>5.8985657233279198E-3</v>
      </c>
      <c r="E637">
        <f>MIN(VLOOKUP(C636+0.01,Gearing!$A$2:$G$7,2,TRUE)+1,5)</f>
        <v>4</v>
      </c>
      <c r="F637">
        <f>Misc!$B$4*Misc!$B$5/Misc!$B$2*VLOOKUP(E637,Gearing!$B$2:$G$7,6,FALSE)</f>
        <v>3877.5433905676741</v>
      </c>
      <c r="G637">
        <f t="shared" si="135"/>
        <v>9.2177081120160622</v>
      </c>
      <c r="H637">
        <f t="shared" si="136"/>
        <v>255.29001460552351</v>
      </c>
      <c r="I637">
        <f t="shared" si="138"/>
        <v>0.29700000000000004</v>
      </c>
      <c r="J637">
        <f t="shared" si="139"/>
        <v>-2506.7237363766144</v>
      </c>
      <c r="K637">
        <f t="shared" si="140"/>
        <v>-28352435.615049608</v>
      </c>
      <c r="L637">
        <f t="shared" si="149"/>
        <v>14834.463243824379</v>
      </c>
      <c r="M637">
        <f>2*$Y$1*VLOOKUP(E636,Gearing!$B$3:$D$7,3)+B635</f>
        <v>14837.204419759784</v>
      </c>
      <c r="N637">
        <f>2*B636-B635+Misc!$B$6*$Y$1^2</f>
        <v>14834.606183668026</v>
      </c>
      <c r="O637">
        <f t="shared" si="141"/>
        <v>0</v>
      </c>
      <c r="P637">
        <f t="shared" si="142"/>
        <v>0</v>
      </c>
      <c r="Q637">
        <f t="shared" si="143"/>
        <v>0</v>
      </c>
      <c r="R637">
        <f t="shared" si="144"/>
        <v>0</v>
      </c>
      <c r="S637">
        <f t="shared" si="145"/>
        <v>0</v>
      </c>
      <c r="T637">
        <f>C637/Misc!$B$2*60/2/PI()</f>
        <v>3632.7067418764996</v>
      </c>
      <c r="U637">
        <f>C637/Misc!$B$2*60/2/PI()*VLOOKUP(E637,Gearing!$B$2:$G$7,6,FALSE)</f>
        <v>7824.2393028016731</v>
      </c>
      <c r="V637">
        <f ca="1">FORECAST(U637,OFFSET(Engine!$E$3:$E$26,MATCH(U637,Engine!$A$3:$A$26,1)-1,0,2),OFFSET(Engine!$A$3:$A$26,MATCH(U637,Engine!$A$3:$A$26,1)-1,0,2))</f>
        <v>566.87494915305342</v>
      </c>
    </row>
    <row r="638" spans="1:22" x14ac:dyDescent="0.25">
      <c r="A638">
        <f t="shared" si="137"/>
        <v>158.75</v>
      </c>
      <c r="B638">
        <f t="shared" si="148"/>
        <v>14862.994640186871</v>
      </c>
      <c r="C638">
        <f t="shared" si="146"/>
        <v>114.12631486429018</v>
      </c>
      <c r="D638">
        <f t="shared" si="147"/>
        <v>5.8353145723231137E-3</v>
      </c>
      <c r="E638">
        <f>MIN(VLOOKUP(C637+0.01,Gearing!$A$2:$G$7,2,TRUE)+1,5)</f>
        <v>4</v>
      </c>
      <c r="F638">
        <f>Misc!$B$4*Misc!$B$5/Misc!$B$2*VLOOKUP(E638,Gearing!$B$2:$G$7,6,FALSE)</f>
        <v>3877.5433905676741</v>
      </c>
      <c r="G638">
        <f t="shared" si="135"/>
        <v>9.2354366997900215</v>
      </c>
      <c r="H638">
        <f t="shared" si="136"/>
        <v>255.2932955983585</v>
      </c>
      <c r="I638">
        <f t="shared" si="138"/>
        <v>0.29700000000000004</v>
      </c>
      <c r="J638">
        <f t="shared" si="139"/>
        <v>-2523.6711668316821</v>
      </c>
      <c r="K638">
        <f t="shared" si="140"/>
        <v>-28280679.083154216</v>
      </c>
      <c r="L638">
        <f t="shared" si="149"/>
        <v>14862.994640186871</v>
      </c>
      <c r="M638">
        <f>2*$Y$1*VLOOKUP(E637,Gearing!$B$3:$D$7,3)+B636</f>
        <v>14865.735074805565</v>
      </c>
      <c r="N638">
        <f>2*B637-B636+Misc!$B$6*$Y$1^2</f>
        <v>14863.137584026514</v>
      </c>
      <c r="O638">
        <f t="shared" si="141"/>
        <v>0</v>
      </c>
      <c r="P638">
        <f t="shared" si="142"/>
        <v>0</v>
      </c>
      <c r="Q638">
        <f t="shared" si="143"/>
        <v>0</v>
      </c>
      <c r="R638">
        <f t="shared" si="144"/>
        <v>0</v>
      </c>
      <c r="S638">
        <f t="shared" si="145"/>
        <v>0</v>
      </c>
      <c r="T638">
        <f>C638/Misc!$B$2*60/2/PI()</f>
        <v>3632.7534295027672</v>
      </c>
      <c r="U638">
        <f>C638/Misc!$B$2*60/2/PI()*VLOOKUP(E638,Gearing!$B$2:$G$7,6,FALSE)</f>
        <v>7824.3398600958217</v>
      </c>
      <c r="V638">
        <f ca="1">FORECAST(U638,OFFSET(Engine!$E$3:$E$26,MATCH(U638,Engine!$A$3:$A$26,1)-1,0,2),OFFSET(Engine!$A$3:$A$26,MATCH(U638,Engine!$A$3:$A$26,1)-1,0,2))</f>
        <v>566.87243784950465</v>
      </c>
    </row>
    <row r="639" spans="1:22" x14ac:dyDescent="0.25">
      <c r="A639">
        <f t="shared" si="137"/>
        <v>159</v>
      </c>
      <c r="B639">
        <f t="shared" si="148"/>
        <v>14891.526401256524</v>
      </c>
      <c r="C639">
        <f t="shared" si="146"/>
        <v>114.12776587121698</v>
      </c>
      <c r="D639">
        <f t="shared" si="147"/>
        <v>5.7727408420760185E-3</v>
      </c>
      <c r="E639">
        <f>MIN(VLOOKUP(C638+0.01,Gearing!$A$2:$G$7,2,TRUE)+1,5)</f>
        <v>4</v>
      </c>
      <c r="F639">
        <f>Misc!$B$4*Misc!$B$5/Misc!$B$2*VLOOKUP(E639,Gearing!$B$2:$G$7,6,FALSE)</f>
        <v>3877.5433905676741</v>
      </c>
      <c r="G639">
        <f t="shared" si="135"/>
        <v>9.253165514182502</v>
      </c>
      <c r="H639">
        <f t="shared" si="136"/>
        <v>255.29654140841308</v>
      </c>
      <c r="I639">
        <f t="shared" si="138"/>
        <v>0.29700000000000004</v>
      </c>
      <c r="J639">
        <f t="shared" si="139"/>
        <v>-2540.6188162710023</v>
      </c>
      <c r="K639">
        <f t="shared" si="140"/>
        <v>-28208438.03731022</v>
      </c>
      <c r="L639">
        <f t="shared" si="149"/>
        <v>14891.526401256524</v>
      </c>
      <c r="M639">
        <f>2*$Y$1*VLOOKUP(E638,Gearing!$B$3:$D$7,3)+B637</f>
        <v>14894.2661025077</v>
      </c>
      <c r="N639">
        <f>2*B638-B637+Misc!$B$6*$Y$1^2</f>
        <v>14891.669349049364</v>
      </c>
      <c r="O639">
        <f t="shared" si="141"/>
        <v>0</v>
      </c>
      <c r="P639">
        <f t="shared" si="142"/>
        <v>0</v>
      </c>
      <c r="Q639">
        <f t="shared" si="143"/>
        <v>0</v>
      </c>
      <c r="R639">
        <f t="shared" si="144"/>
        <v>0</v>
      </c>
      <c r="S639">
        <f t="shared" si="145"/>
        <v>0</v>
      </c>
      <c r="T639">
        <f>C639/Misc!$B$2*60/2/PI()</f>
        <v>3632.7996164877386</v>
      </c>
      <c r="U639">
        <f>C639/Misc!$B$2*60/2/PI()*VLOOKUP(E639,Gearing!$B$2:$G$7,6,FALSE)</f>
        <v>7824.4393390928253</v>
      </c>
      <c r="V639">
        <f ca="1">FORECAST(U639,OFFSET(Engine!$E$3:$E$26,MATCH(U639,Engine!$A$3:$A$26,1)-1,0,2),OFFSET(Engine!$A$3:$A$26,MATCH(U639,Engine!$A$3:$A$26,1)-1,0,2))</f>
        <v>566.86995347519519</v>
      </c>
    </row>
    <row r="640" spans="1:22" x14ac:dyDescent="0.25">
      <c r="A640">
        <f t="shared" si="137"/>
        <v>159.25</v>
      </c>
      <c r="B640">
        <f t="shared" si="148"/>
        <v>14920.05852312248</v>
      </c>
      <c r="C640">
        <f t="shared" si="146"/>
        <v>114.12920131848659</v>
      </c>
      <c r="D640">
        <f t="shared" si="147"/>
        <v>5.7108373148366809E-3</v>
      </c>
      <c r="E640">
        <f>MIN(VLOOKUP(C639+0.01,Gearing!$A$2:$G$7,2,TRUE)+1,5)</f>
        <v>4</v>
      </c>
      <c r="F640">
        <f>Misc!$B$4*Misc!$B$5/Misc!$B$2*VLOOKUP(E640,Gearing!$B$2:$G$7,6,FALSE)</f>
        <v>3877.5433905676741</v>
      </c>
      <c r="G640">
        <f t="shared" si="135"/>
        <v>9.2708945527634103</v>
      </c>
      <c r="H640">
        <f t="shared" si="136"/>
        <v>255.2997524125058</v>
      </c>
      <c r="I640">
        <f t="shared" si="138"/>
        <v>0.29700000000000004</v>
      </c>
      <c r="J640">
        <f t="shared" si="139"/>
        <v>-2557.5666823463762</v>
      </c>
      <c r="K640">
        <f t="shared" si="140"/>
        <v>-28135712.469416849</v>
      </c>
      <c r="L640">
        <f t="shared" si="149"/>
        <v>14920.05852312248</v>
      </c>
      <c r="M640">
        <f>2*$Y$1*VLOOKUP(E639,Gearing!$B$3:$D$7,3)+B638</f>
        <v>14922.797498870192</v>
      </c>
      <c r="N640">
        <f>2*B639-B638+Misc!$B$6*$Y$1^2</f>
        <v>14920.201474826177</v>
      </c>
      <c r="O640">
        <f t="shared" si="141"/>
        <v>0</v>
      </c>
      <c r="P640">
        <f t="shared" si="142"/>
        <v>0</v>
      </c>
      <c r="Q640">
        <f t="shared" si="143"/>
        <v>0</v>
      </c>
      <c r="R640">
        <f t="shared" si="144"/>
        <v>0</v>
      </c>
      <c r="S640">
        <f t="shared" si="145"/>
        <v>0</v>
      </c>
      <c r="T640">
        <f>C640/Misc!$B$2*60/2/PI()</f>
        <v>3632.8453081934399</v>
      </c>
      <c r="U640">
        <f>C640/Misc!$B$2*60/2/PI()*VLOOKUP(E640,Gearing!$B$2:$G$7,6,FALSE)</f>
        <v>7824.5377513415879</v>
      </c>
      <c r="V640">
        <f ca="1">FORECAST(U640,OFFSET(Engine!$E$3:$E$26,MATCH(U640,Engine!$A$3:$A$26,1)-1,0,2),OFFSET(Engine!$A$3:$A$26,MATCH(U640,Engine!$A$3:$A$26,1)-1,0,2))</f>
        <v>566.86749574170449</v>
      </c>
    </row>
    <row r="641" spans="1:22" x14ac:dyDescent="0.25">
      <c r="A641">
        <f t="shared" si="137"/>
        <v>159.5</v>
      </c>
      <c r="B641">
        <f t="shared" si="148"/>
        <v>14948.591001915767</v>
      </c>
      <c r="C641">
        <f t="shared" si="146"/>
        <v>114.13062137275847</v>
      </c>
      <c r="D641">
        <f t="shared" si="147"/>
        <v>5.6495968601666391E-3</v>
      </c>
      <c r="E641">
        <f>MIN(VLOOKUP(C640+0.01,Gearing!$A$2:$G$7,2,TRUE)+1,5)</f>
        <v>4</v>
      </c>
      <c r="F641">
        <f>Misc!$B$4*Misc!$B$5/Misc!$B$2*VLOOKUP(E641,Gearing!$B$2:$G$7,6,FALSE)</f>
        <v>3877.5433905676741</v>
      </c>
      <c r="G641">
        <f t="shared" si="135"/>
        <v>9.2886238131286838</v>
      </c>
      <c r="H641">
        <f t="shared" si="136"/>
        <v>255.30292898344325</v>
      </c>
      <c r="I641">
        <f t="shared" si="138"/>
        <v>0.29700000000000004</v>
      </c>
      <c r="J641">
        <f t="shared" si="139"/>
        <v>-2574.5147627347542</v>
      </c>
      <c r="K641">
        <f t="shared" si="140"/>
        <v>-28062502.371526442</v>
      </c>
      <c r="L641">
        <f t="shared" si="149"/>
        <v>14948.591001915767</v>
      </c>
      <c r="M641">
        <f>2*$Y$1*VLOOKUP(E640,Gearing!$B$3:$D$7,3)+B639</f>
        <v>14951.329259939845</v>
      </c>
      <c r="N641">
        <f>2*B640-B639+Misc!$B$6*$Y$1^2</f>
        <v>14948.733957488435</v>
      </c>
      <c r="O641">
        <f t="shared" si="141"/>
        <v>0</v>
      </c>
      <c r="P641">
        <f t="shared" si="142"/>
        <v>0</v>
      </c>
      <c r="Q641">
        <f t="shared" si="143"/>
        <v>0</v>
      </c>
      <c r="R641">
        <f t="shared" si="144"/>
        <v>0</v>
      </c>
      <c r="S641">
        <f t="shared" si="145"/>
        <v>0</v>
      </c>
      <c r="T641">
        <f>C641/Misc!$B$2*60/2/PI()</f>
        <v>3632.8905099248059</v>
      </c>
      <c r="U641">
        <f>C641/Misc!$B$2*60/2/PI()*VLOOKUP(E641,Gearing!$B$2:$G$7,6,FALSE)</f>
        <v>7824.6351082680449</v>
      </c>
      <c r="V641">
        <f ca="1">FORECAST(U641,OFFSET(Engine!$E$3:$E$26,MATCH(U641,Engine!$A$3:$A$26,1)-1,0,2),OFFSET(Engine!$A$3:$A$26,MATCH(U641,Engine!$A$3:$A$26,1)-1,0,2))</f>
        <v>566.8650643636829</v>
      </c>
    </row>
    <row r="642" spans="1:22" x14ac:dyDescent="0.25">
      <c r="A642">
        <f t="shared" si="137"/>
        <v>159.75</v>
      </c>
      <c r="B642">
        <f t="shared" si="148"/>
        <v>14977.123833808859</v>
      </c>
      <c r="C642">
        <f t="shared" si="146"/>
        <v>114.13202619891308</v>
      </c>
      <c r="D642">
        <f t="shared" si="147"/>
        <v>5.5890123767312616E-3</v>
      </c>
      <c r="E642">
        <f>MIN(VLOOKUP(C641+0.01,Gearing!$A$2:$G$7,2,TRUE)+1,5)</f>
        <v>4</v>
      </c>
      <c r="F642">
        <f>Misc!$B$4*Misc!$B$5/Misc!$B$2*VLOOKUP(E642,Gearing!$B$2:$G$7,6,FALSE)</f>
        <v>3877.5433905676741</v>
      </c>
      <c r="G642">
        <f t="shared" si="135"/>
        <v>9.3063532929000008</v>
      </c>
      <c r="H642">
        <f t="shared" si="136"/>
        <v>255.30607149005252</v>
      </c>
      <c r="I642">
        <f t="shared" si="138"/>
        <v>0.29700000000000004</v>
      </c>
      <c r="J642">
        <f t="shared" si="139"/>
        <v>-2591.4630551379669</v>
      </c>
      <c r="K642">
        <f t="shared" si="140"/>
        <v>-27988807.735842057</v>
      </c>
      <c r="L642">
        <f t="shared" si="149"/>
        <v>14977.123833808859</v>
      </c>
      <c r="M642">
        <f>2*$Y$1*VLOOKUP(E641,Gearing!$B$3:$D$7,3)+B640</f>
        <v>14979.8613818058</v>
      </c>
      <c r="N642">
        <f>2*B641-B640+Misc!$B$6*$Y$1^2</f>
        <v>14977.266793209055</v>
      </c>
      <c r="O642">
        <f t="shared" si="141"/>
        <v>0</v>
      </c>
      <c r="P642">
        <f t="shared" si="142"/>
        <v>0</v>
      </c>
      <c r="Q642">
        <f t="shared" si="143"/>
        <v>0</v>
      </c>
      <c r="R642">
        <f t="shared" si="144"/>
        <v>0</v>
      </c>
      <c r="S642">
        <f t="shared" si="145"/>
        <v>0</v>
      </c>
      <c r="T642">
        <f>C642/Misc!$B$2*60/2/PI()</f>
        <v>3632.9352269301444</v>
      </c>
      <c r="U642">
        <f>C642/Misc!$B$2*60/2/PI()*VLOOKUP(E642,Gearing!$B$2:$G$7,6,FALSE)</f>
        <v>7824.7314211761686</v>
      </c>
      <c r="V642">
        <f ca="1">FORECAST(U642,OFFSET(Engine!$E$3:$E$26,MATCH(U642,Engine!$A$3:$A$26,1)-1,0,2),OFFSET(Engine!$A$3:$A$26,MATCH(U642,Engine!$A$3:$A$26,1)-1,0,2))</f>
        <v>566.86265905882647</v>
      </c>
    </row>
    <row r="643" spans="1:22" x14ac:dyDescent="0.25">
      <c r="A643">
        <f t="shared" si="137"/>
        <v>160</v>
      </c>
      <c r="B643">
        <f t="shared" si="148"/>
        <v>15005.657015015224</v>
      </c>
      <c r="C643">
        <f t="shared" si="146"/>
        <v>114.13341596006285</v>
      </c>
      <c r="D643">
        <f t="shared" si="147"/>
        <v>5.5290768214035779E-3</v>
      </c>
      <c r="E643">
        <f>MIN(VLOOKUP(C642+0.01,Gearing!$A$2:$G$7,2,TRUE)+1,5)</f>
        <v>4</v>
      </c>
      <c r="F643">
        <f>Misc!$B$4*Misc!$B$5/Misc!$B$2*VLOOKUP(E643,Gearing!$B$2:$G$7,6,FALSE)</f>
        <v>3877.5433905676741</v>
      </c>
      <c r="G643">
        <f t="shared" ref="G643:G701" si="150">CONVERT(B643,$B$1,$G$1)</f>
        <v>9.3240829897245252</v>
      </c>
      <c r="H643">
        <f t="shared" ref="H643:H701" si="151">CONVERT(C643,$C$1,$H$1)</f>
        <v>255.30918029720573</v>
      </c>
      <c r="I643">
        <f t="shared" si="138"/>
        <v>0.29700000000000004</v>
      </c>
      <c r="J643">
        <f t="shared" si="139"/>
        <v>-2608.411557282463</v>
      </c>
      <c r="K643">
        <f t="shared" si="140"/>
        <v>-27914628.554715104</v>
      </c>
      <c r="L643">
        <f t="shared" si="149"/>
        <v>15005.657015015224</v>
      </c>
      <c r="M643">
        <f>2*$Y$1*VLOOKUP(E642,Gearing!$B$3:$D$7,3)+B641</f>
        <v>15008.393860599088</v>
      </c>
      <c r="N643">
        <f>2*B642-B641+Misc!$B$6*$Y$1^2</f>
        <v>15005.799978201951</v>
      </c>
      <c r="O643">
        <f t="shared" si="141"/>
        <v>0</v>
      </c>
      <c r="P643">
        <f t="shared" si="142"/>
        <v>0</v>
      </c>
      <c r="Q643">
        <f t="shared" si="143"/>
        <v>0</v>
      </c>
      <c r="R643">
        <f t="shared" si="144"/>
        <v>0</v>
      </c>
      <c r="S643">
        <f t="shared" si="145"/>
        <v>0</v>
      </c>
      <c r="T643">
        <f>C643/Misc!$B$2*60/2/PI()</f>
        <v>3632.9794644014851</v>
      </c>
      <c r="U643">
        <f>C643/Misc!$B$2*60/2/PI()*VLOOKUP(E643,Gearing!$B$2:$G$7,6,FALSE)</f>
        <v>7824.8267012487195</v>
      </c>
      <c r="V643">
        <f ca="1">FORECAST(U643,OFFSET(Engine!$E$3:$E$26,MATCH(U643,Engine!$A$3:$A$26,1)-1,0,2),OFFSET(Engine!$A$3:$A$26,MATCH(U643,Engine!$A$3:$A$26,1)-1,0,2))</f>
        <v>566.86027954785857</v>
      </c>
    </row>
    <row r="644" spans="1:22" x14ac:dyDescent="0.25">
      <c r="A644">
        <f t="shared" ref="A644:A701" si="152">A643+$Y$1</f>
        <v>160.25</v>
      </c>
      <c r="B644">
        <f t="shared" si="148"/>
        <v>15034.19054178889</v>
      </c>
      <c r="C644">
        <f t="shared" si="146"/>
        <v>114.13479081759215</v>
      </c>
      <c r="D644">
        <f t="shared" si="147"/>
        <v>5.4697834129910916E-3</v>
      </c>
      <c r="E644">
        <f>MIN(VLOOKUP(C643+0.01,Gearing!$A$2:$G$7,2,TRUE)+1,5)</f>
        <v>4</v>
      </c>
      <c r="F644">
        <f>Misc!$B$4*Misc!$B$5/Misc!$B$2*VLOOKUP(E644,Gearing!$B$2:$G$7,6,FALSE)</f>
        <v>3877.5433905676741</v>
      </c>
      <c r="G644">
        <f t="shared" si="150"/>
        <v>9.3418129012746132</v>
      </c>
      <c r="H644">
        <f t="shared" si="151"/>
        <v>255.31225576590941</v>
      </c>
      <c r="I644">
        <f t="shared" ref="I644:I701" si="153">$Y$3</f>
        <v>0.29700000000000004</v>
      </c>
      <c r="J644">
        <f t="shared" ref="J644:J701" si="154">(4*$Y$2-2*$Y$3*B643)</f>
        <v>-2625.3602669190441</v>
      </c>
      <c r="K644">
        <f t="shared" ref="K644:K701" si="155">4*$Y$2*(B643-2*B644)+$Y$3*B643*B643-4*F644*$Y$1*$Y$1</f>
        <v>-27839964.820643142</v>
      </c>
      <c r="L644">
        <f t="shared" si="149"/>
        <v>15034.19054178889</v>
      </c>
      <c r="M644">
        <f>2*$Y$1*VLOOKUP(E643,Gearing!$B$3:$D$7,3)+B642</f>
        <v>15036.926692492179</v>
      </c>
      <c r="N644">
        <f>2*B643-B642+Misc!$B$6*$Y$1^2</f>
        <v>15034.333508721589</v>
      </c>
      <c r="O644">
        <f t="shared" ref="O644:O701" si="156">IF(AND(E644=1,G644&lt;=5),1,0)</f>
        <v>0</v>
      </c>
      <c r="P644">
        <f t="shared" ref="P644:P701" si="157">IF(AND(E644=2,G644&lt;=5),1,0)</f>
        <v>0</v>
      </c>
      <c r="Q644">
        <f t="shared" ref="Q644:Q701" si="158">IF(AND(E644=3,G644&lt;=5),1,0)</f>
        <v>0</v>
      </c>
      <c r="R644">
        <f t="shared" ref="R644:R701" si="159">IF(AND(E644=4,G644&lt;=5),1,0)</f>
        <v>0</v>
      </c>
      <c r="S644">
        <f t="shared" ref="S644:S701" si="160">IF(AND(E644=5,G644&lt;=5),1,0)</f>
        <v>0</v>
      </c>
      <c r="T644">
        <f>C644/Misc!$B$2*60/2/PI()</f>
        <v>3633.0232274758514</v>
      </c>
      <c r="U644">
        <f>C644/Misc!$B$2*60/2/PI()*VLOOKUP(E644,Gearing!$B$2:$G$7,6,FALSE)</f>
        <v>7824.9209595499806</v>
      </c>
      <c r="V644">
        <f ca="1">FORECAST(U644,OFFSET(Engine!$E$3:$E$26,MATCH(U644,Engine!$A$3:$A$26,1)-1,0,2),OFFSET(Engine!$A$3:$A$26,MATCH(U644,Engine!$A$3:$A$26,1)-1,0,2))</f>
        <v>566.85792555446142</v>
      </c>
    </row>
    <row r="645" spans="1:22" x14ac:dyDescent="0.25">
      <c r="A645">
        <f t="shared" si="152"/>
        <v>160.5</v>
      </c>
      <c r="B645">
        <f t="shared" si="148"/>
        <v>15062.72441042402</v>
      </c>
      <c r="C645">
        <f t="shared" ref="C645:C701" si="161">(B646-B644)/2/$Y$1</f>
        <v>114.13615093115004</v>
      </c>
      <c r="D645">
        <f t="shared" ref="D645:D701" si="162">(B646-2*B645+B644)/$Y$1^2</f>
        <v>5.4111250501591712E-3</v>
      </c>
      <c r="E645">
        <f>MIN(VLOOKUP(C644+0.01,Gearing!$A$2:$G$7,2,TRUE)+1,5)</f>
        <v>4</v>
      </c>
      <c r="F645">
        <f>Misc!$B$4*Misc!$B$5/Misc!$B$2*VLOOKUP(E645,Gearing!$B$2:$G$7,6,FALSE)</f>
        <v>3877.5433905676741</v>
      </c>
      <c r="G645">
        <f t="shared" si="150"/>
        <v>9.3595430252475662</v>
      </c>
      <c r="H645">
        <f t="shared" si="151"/>
        <v>255.3152982532884</v>
      </c>
      <c r="I645">
        <f t="shared" si="153"/>
        <v>0.29700000000000004</v>
      </c>
      <c r="J645">
        <f t="shared" si="154"/>
        <v>-2642.3091818226021</v>
      </c>
      <c r="K645">
        <f t="shared" si="155"/>
        <v>-27764816.526267648</v>
      </c>
      <c r="L645">
        <f t="shared" si="149"/>
        <v>15062.72441042402</v>
      </c>
      <c r="M645">
        <f>2*$Y$1*VLOOKUP(E644,Gearing!$B$3:$D$7,3)+B643</f>
        <v>15065.459873698544</v>
      </c>
      <c r="N645">
        <f>2*B644-B643+Misc!$B$6*$Y$1^2</f>
        <v>15062.867381062557</v>
      </c>
      <c r="O645">
        <f t="shared" si="156"/>
        <v>0</v>
      </c>
      <c r="P645">
        <f t="shared" si="157"/>
        <v>0</v>
      </c>
      <c r="Q645">
        <f t="shared" si="158"/>
        <v>0</v>
      </c>
      <c r="R645">
        <f t="shared" si="159"/>
        <v>0</v>
      </c>
      <c r="S645">
        <f t="shared" si="160"/>
        <v>0</v>
      </c>
      <c r="T645">
        <f>C645/Misc!$B$2*60/2/PI()</f>
        <v>3633.0665212350332</v>
      </c>
      <c r="U645">
        <f>C645/Misc!$B$2*60/2/PI()*VLOOKUP(E645,Gearing!$B$2:$G$7,6,FALSE)</f>
        <v>7825.0142070252723</v>
      </c>
      <c r="V645">
        <f ca="1">FORECAST(U645,OFFSET(Engine!$E$3:$E$26,MATCH(U645,Engine!$A$3:$A$26,1)-1,0,2),OFFSET(Engine!$A$3:$A$26,MATCH(U645,Engine!$A$3:$A$26,1)-1,0,2))</f>
        <v>566.85559680528809</v>
      </c>
    </row>
    <row r="646" spans="1:22" x14ac:dyDescent="0.25">
      <c r="A646">
        <f t="shared" si="152"/>
        <v>160.75</v>
      </c>
      <c r="B646">
        <f t="shared" ref="B646:B701" si="163">MIN(L646:N646)</f>
        <v>15091.258617254465</v>
      </c>
      <c r="C646">
        <f t="shared" si="161"/>
        <v>114.13749645866847</v>
      </c>
      <c r="D646">
        <f t="shared" si="162"/>
        <v>5.3530950972344726E-3</v>
      </c>
      <c r="E646">
        <f>MIN(VLOOKUP(C645+0.01,Gearing!$A$2:$G$7,2,TRUE)+1,5)</f>
        <v>4</v>
      </c>
      <c r="F646">
        <f>Misc!$B$4*Misc!$B$5/Misc!$B$2*VLOOKUP(E646,Gearing!$B$2:$G$7,6,FALSE)</f>
        <v>3877.5433905676741</v>
      </c>
      <c r="G646">
        <f t="shared" si="150"/>
        <v>9.377273359365347</v>
      </c>
      <c r="H646">
        <f t="shared" si="151"/>
        <v>255.31830811262631</v>
      </c>
      <c r="I646">
        <f t="shared" si="153"/>
        <v>0.29700000000000004</v>
      </c>
      <c r="J646">
        <f t="shared" si="154"/>
        <v>-2659.2582997918689</v>
      </c>
      <c r="K646">
        <f t="shared" si="155"/>
        <v>-27689183.66437161</v>
      </c>
      <c r="L646">
        <f t="shared" ref="L646:L701" si="164">(-J645+SQRT(J645^2-4*I645*K645))/2/I645</f>
        <v>15091.258617254465</v>
      </c>
      <c r="M646">
        <f>2*$Y$1*VLOOKUP(E645,Gearing!$B$3:$D$7,3)+B644</f>
        <v>15093.993400472211</v>
      </c>
      <c r="N646">
        <f>2*B645-B644+Misc!$B$6*$Y$1^2</f>
        <v>15091.40159155915</v>
      </c>
      <c r="O646">
        <f t="shared" si="156"/>
        <v>0</v>
      </c>
      <c r="P646">
        <f t="shared" si="157"/>
        <v>0</v>
      </c>
      <c r="Q646">
        <f t="shared" si="158"/>
        <v>0</v>
      </c>
      <c r="R646">
        <f t="shared" si="159"/>
        <v>0</v>
      </c>
      <c r="S646">
        <f t="shared" si="160"/>
        <v>0</v>
      </c>
      <c r="T646">
        <f>C646/Misc!$B$2*60/2/PI()</f>
        <v>3633.1093507061573</v>
      </c>
      <c r="U646">
        <f>C646/Misc!$B$2*60/2/PI()*VLOOKUP(E646,Gearing!$B$2:$G$7,6,FALSE)</f>
        <v>7825.1064545021809</v>
      </c>
      <c r="V646">
        <f ca="1">FORECAST(U646,OFFSET(Engine!$E$3:$E$26,MATCH(U646,Engine!$A$3:$A$26,1)-1,0,2),OFFSET(Engine!$A$3:$A$26,MATCH(U646,Engine!$A$3:$A$26,1)-1,0,2))</f>
        <v>566.85329302993205</v>
      </c>
    </row>
    <row r="647" spans="1:22" x14ac:dyDescent="0.25">
      <c r="A647">
        <f t="shared" si="152"/>
        <v>161</v>
      </c>
      <c r="B647">
        <f t="shared" si="163"/>
        <v>15119.793158653354</v>
      </c>
      <c r="C647">
        <f t="shared" si="161"/>
        <v>114.13882755640952</v>
      </c>
      <c r="D647">
        <f t="shared" si="162"/>
        <v>5.2956868312321603E-3</v>
      </c>
      <c r="E647">
        <f>MIN(VLOOKUP(C646+0.01,Gearing!$A$2:$G$7,2,TRUE)+1,5)</f>
        <v>4</v>
      </c>
      <c r="F647">
        <f>Misc!$B$4*Misc!$B$5/Misc!$B$2*VLOOKUP(E647,Gearing!$B$2:$G$7,6,FALSE)</f>
        <v>3877.5433905676741</v>
      </c>
      <c r="G647">
        <f t="shared" si="150"/>
        <v>9.3950039013743201</v>
      </c>
      <c r="H647">
        <f t="shared" si="151"/>
        <v>255.32128569347157</v>
      </c>
      <c r="I647">
        <f t="shared" si="153"/>
        <v>0.29700000000000004</v>
      </c>
      <c r="J647">
        <f t="shared" si="154"/>
        <v>-2676.207618649154</v>
      </c>
      <c r="K647">
        <f t="shared" si="155"/>
        <v>-27613066.227877557</v>
      </c>
      <c r="L647">
        <f t="shared" si="164"/>
        <v>15119.793158653354</v>
      </c>
      <c r="M647">
        <f>2*$Y$1*VLOOKUP(E646,Gearing!$B$3:$D$7,3)+B645</f>
        <v>15122.527269107341</v>
      </c>
      <c r="N647">
        <f>2*B646-B645+Misc!$B$6*$Y$1^2</f>
        <v>15119.936136584911</v>
      </c>
      <c r="O647">
        <f t="shared" si="156"/>
        <v>0</v>
      </c>
      <c r="P647">
        <f t="shared" si="157"/>
        <v>0</v>
      </c>
      <c r="Q647">
        <f t="shared" si="158"/>
        <v>0</v>
      </c>
      <c r="R647">
        <f t="shared" si="159"/>
        <v>0</v>
      </c>
      <c r="S647">
        <f t="shared" si="160"/>
        <v>0</v>
      </c>
      <c r="T647">
        <f>C647/Misc!$B$2*60/2/PI()</f>
        <v>3633.1517208632031</v>
      </c>
      <c r="U647">
        <f>C647/Misc!$B$2*60/2/PI()*VLOOKUP(E647,Gearing!$B$2:$G$7,6,FALSE)</f>
        <v>7825.1977126938209</v>
      </c>
      <c r="V647">
        <f ca="1">FORECAST(U647,OFFSET(Engine!$E$3:$E$26,MATCH(U647,Engine!$A$3:$A$26,1)-1,0,2),OFFSET(Engine!$A$3:$A$26,MATCH(U647,Engine!$A$3:$A$26,1)-1,0,2))</f>
        <v>566.85101396084553</v>
      </c>
    </row>
    <row r="648" spans="1:22" x14ac:dyDescent="0.25">
      <c r="A648">
        <f t="shared" si="152"/>
        <v>161.25</v>
      </c>
      <c r="B648">
        <f t="shared" si="163"/>
        <v>15148.32803103267</v>
      </c>
      <c r="C648">
        <f t="shared" si="161"/>
        <v>114.14014437895094</v>
      </c>
      <c r="D648">
        <f t="shared" si="162"/>
        <v>5.2388935000635684E-3</v>
      </c>
      <c r="E648">
        <f>MIN(VLOOKUP(C647+0.01,Gearing!$A$2:$G$7,2,TRUE)+1,5)</f>
        <v>4</v>
      </c>
      <c r="F648">
        <f>Misc!$B$4*Misc!$B$5/Misc!$B$2*VLOOKUP(E648,Gearing!$B$2:$G$7,6,FALSE)</f>
        <v>3877.5433905676741</v>
      </c>
      <c r="G648">
        <f t="shared" si="150"/>
        <v>9.4127346490449959</v>
      </c>
      <c r="H648">
        <f t="shared" si="151"/>
        <v>255.32423134160464</v>
      </c>
      <c r="I648">
        <f t="shared" si="153"/>
        <v>0.29700000000000004</v>
      </c>
      <c r="J648">
        <f t="shared" si="154"/>
        <v>-2693.1571362400937</v>
      </c>
      <c r="K648">
        <f t="shared" si="155"/>
        <v>-27536464.209845349</v>
      </c>
      <c r="L648">
        <f t="shared" si="164"/>
        <v>15148.32803103267</v>
      </c>
      <c r="M648">
        <f>2*$Y$1*VLOOKUP(E647,Gearing!$B$3:$D$7,3)+B646</f>
        <v>15151.061475937786</v>
      </c>
      <c r="N648">
        <f>2*B647-B646+Misc!$B$6*$Y$1^2</f>
        <v>15148.471012552243</v>
      </c>
      <c r="O648">
        <f t="shared" si="156"/>
        <v>0</v>
      </c>
      <c r="P648">
        <f t="shared" si="157"/>
        <v>0</v>
      </c>
      <c r="Q648">
        <f t="shared" si="158"/>
        <v>0</v>
      </c>
      <c r="R648">
        <f t="shared" si="159"/>
        <v>0</v>
      </c>
      <c r="S648">
        <f t="shared" si="160"/>
        <v>0</v>
      </c>
      <c r="T648">
        <f>C648/Misc!$B$2*60/2/PI()</f>
        <v>3633.1936366265309</v>
      </c>
      <c r="U648">
        <f>C648/Misc!$B$2*60/2/PI()*VLOOKUP(E648,Gearing!$B$2:$G$7,6,FALSE)</f>
        <v>7825.2879921978219</v>
      </c>
      <c r="V648">
        <f ca="1">FORECAST(U648,OFFSET(Engine!$E$3:$E$26,MATCH(U648,Engine!$A$3:$A$26,1)-1,0,2),OFFSET(Engine!$A$3:$A$26,MATCH(U648,Engine!$A$3:$A$26,1)-1,0,2))</f>
        <v>566.84875933336468</v>
      </c>
    </row>
    <row r="649" spans="1:22" x14ac:dyDescent="0.25">
      <c r="A649">
        <f t="shared" si="152"/>
        <v>161.5</v>
      </c>
      <c r="B649">
        <f t="shared" si="163"/>
        <v>15176.86323084283</v>
      </c>
      <c r="C649">
        <f t="shared" si="161"/>
        <v>114.14144707922605</v>
      </c>
      <c r="D649">
        <f t="shared" si="162"/>
        <v>5.1827087008859962E-3</v>
      </c>
      <c r="E649">
        <f>MIN(VLOOKUP(C648+0.01,Gearing!$A$2:$G$7,2,TRUE)+1,5)</f>
        <v>4</v>
      </c>
      <c r="F649">
        <f>Misc!$B$4*Misc!$B$5/Misc!$B$2*VLOOKUP(E649,Gearing!$B$2:$G$7,6,FALSE)</f>
        <v>3877.5433905676741</v>
      </c>
      <c r="G649">
        <f t="shared" si="150"/>
        <v>9.4304656001717646</v>
      </c>
      <c r="H649">
        <f t="shared" si="151"/>
        <v>255.32714539912772</v>
      </c>
      <c r="I649">
        <f t="shared" si="153"/>
        <v>0.29700000000000004</v>
      </c>
      <c r="J649">
        <f t="shared" si="154"/>
        <v>-2710.1068504334071</v>
      </c>
      <c r="K649">
        <f t="shared" si="155"/>
        <v>-27459377.603469908</v>
      </c>
      <c r="L649">
        <f t="shared" si="164"/>
        <v>15176.86323084283</v>
      </c>
      <c r="M649">
        <f>2*$Y$1*VLOOKUP(E648,Gearing!$B$3:$D$7,3)+B647</f>
        <v>15179.596017336675</v>
      </c>
      <c r="N649">
        <f>2*B648-B647+Misc!$B$6*$Y$1^2</f>
        <v>15177.006215911986</v>
      </c>
      <c r="O649">
        <f t="shared" si="156"/>
        <v>0</v>
      </c>
      <c r="P649">
        <f t="shared" si="157"/>
        <v>0</v>
      </c>
      <c r="Q649">
        <f t="shared" si="158"/>
        <v>0</v>
      </c>
      <c r="R649">
        <f t="shared" si="159"/>
        <v>0</v>
      </c>
      <c r="S649">
        <f t="shared" si="160"/>
        <v>0</v>
      </c>
      <c r="T649">
        <f>C649/Misc!$B$2*60/2/PI()</f>
        <v>3633.2351028641615</v>
      </c>
      <c r="U649">
        <f>C649/Misc!$B$2*60/2/PI()*VLOOKUP(E649,Gearing!$B$2:$G$7,6,FALSE)</f>
        <v>7825.3773034990809</v>
      </c>
      <c r="V649">
        <f ca="1">FORECAST(U649,OFFSET(Engine!$E$3:$E$26,MATCH(U649,Engine!$A$3:$A$26,1)-1,0,2),OFFSET(Engine!$A$3:$A$26,MATCH(U649,Engine!$A$3:$A$26,1)-1,0,2))</f>
        <v>566.84652888564142</v>
      </c>
    </row>
    <row r="650" spans="1:22" x14ac:dyDescent="0.25">
      <c r="A650">
        <f t="shared" si="152"/>
        <v>161.75</v>
      </c>
      <c r="B650">
        <f t="shared" si="163"/>
        <v>15205.398754572283</v>
      </c>
      <c r="C650">
        <f t="shared" si="161"/>
        <v>114.14273580852387</v>
      </c>
      <c r="D650">
        <f t="shared" si="162"/>
        <v>5.127125681610778E-3</v>
      </c>
      <c r="E650">
        <f>MIN(VLOOKUP(C649+0.01,Gearing!$A$2:$G$7,2,TRUE)+1,5)</f>
        <v>4</v>
      </c>
      <c r="F650">
        <f>Misc!$B$4*Misc!$B$5/Misc!$B$2*VLOOKUP(E650,Gearing!$B$2:$G$7,6,FALSE)</f>
        <v>3877.5433905676741</v>
      </c>
      <c r="G650">
        <f t="shared" si="150"/>
        <v>9.4481967525726542</v>
      </c>
      <c r="H650">
        <f t="shared" si="151"/>
        <v>255.33002820446464</v>
      </c>
      <c r="I650">
        <f t="shared" si="153"/>
        <v>0.29700000000000004</v>
      </c>
      <c r="J650">
        <f t="shared" si="154"/>
        <v>-2727.0567591206418</v>
      </c>
      <c r="K650">
        <f t="shared" si="155"/>
        <v>-27381806.402079359</v>
      </c>
      <c r="L650">
        <f t="shared" si="164"/>
        <v>15205.398754572283</v>
      </c>
      <c r="M650">
        <f>2*$Y$1*VLOOKUP(E649,Gearing!$B$3:$D$7,3)+B648</f>
        <v>15208.130889715991</v>
      </c>
      <c r="N650">
        <f>2*B649-B648+Misc!$B$6*$Y$1^2</f>
        <v>15205.54174315299</v>
      </c>
      <c r="O650">
        <f t="shared" si="156"/>
        <v>0</v>
      </c>
      <c r="P650">
        <f t="shared" si="157"/>
        <v>0</v>
      </c>
      <c r="Q650">
        <f t="shared" si="158"/>
        <v>0</v>
      </c>
      <c r="R650">
        <f t="shared" si="159"/>
        <v>0</v>
      </c>
      <c r="S650">
        <f t="shared" si="160"/>
        <v>0</v>
      </c>
      <c r="T650">
        <f>C650/Misc!$B$2*60/2/PI()</f>
        <v>3633.2761243917726</v>
      </c>
      <c r="U650">
        <f>C650/Misc!$B$2*60/2/PI()*VLOOKUP(E650,Gearing!$B$2:$G$7,6,FALSE)</f>
        <v>7825.4656569697572</v>
      </c>
      <c r="V650">
        <f ca="1">FORECAST(U650,OFFSET(Engine!$E$3:$E$26,MATCH(U650,Engine!$A$3:$A$26,1)-1,0,2),OFFSET(Engine!$A$3:$A$26,MATCH(U650,Engine!$A$3:$A$26,1)-1,0,2))</f>
        <v>566.84432235864256</v>
      </c>
    </row>
    <row r="651" spans="1:22" x14ac:dyDescent="0.25">
      <c r="A651">
        <f t="shared" si="152"/>
        <v>162</v>
      </c>
      <c r="B651">
        <f t="shared" si="163"/>
        <v>15233.934598747092</v>
      </c>
      <c r="C651">
        <f t="shared" si="161"/>
        <v>114.14401071651446</v>
      </c>
      <c r="D651">
        <f t="shared" si="162"/>
        <v>5.0721382431220263E-3</v>
      </c>
      <c r="E651">
        <f>MIN(VLOOKUP(C650+0.01,Gearing!$A$2:$G$7,2,TRUE)+1,5)</f>
        <v>4</v>
      </c>
      <c r="F651">
        <f>Misc!$B$4*Misc!$B$5/Misc!$B$2*VLOOKUP(E651,Gearing!$B$2:$G$7,6,FALSE)</f>
        <v>3877.5433905676741</v>
      </c>
      <c r="G651">
        <f t="shared" si="150"/>
        <v>9.4659281040890519</v>
      </c>
      <c r="H651">
        <f t="shared" si="151"/>
        <v>255.33288009241781</v>
      </c>
      <c r="I651">
        <f t="shared" si="153"/>
        <v>0.29700000000000004</v>
      </c>
      <c r="J651">
        <f t="shared" si="154"/>
        <v>-2744.0068602159372</v>
      </c>
      <c r="K651">
        <f t="shared" si="155"/>
        <v>-27303750.599132687</v>
      </c>
      <c r="L651">
        <f t="shared" si="164"/>
        <v>15233.934598747092</v>
      </c>
      <c r="M651">
        <f>2*$Y$1*VLOOKUP(E650,Gearing!$B$3:$D$7,3)+B649</f>
        <v>15236.66608952615</v>
      </c>
      <c r="N651">
        <f>2*B650-B649+Misc!$B$6*$Y$1^2</f>
        <v>15234.077590801737</v>
      </c>
      <c r="O651">
        <f t="shared" si="156"/>
        <v>0</v>
      </c>
      <c r="P651">
        <f t="shared" si="157"/>
        <v>0</v>
      </c>
      <c r="Q651">
        <f t="shared" si="158"/>
        <v>0</v>
      </c>
      <c r="R651">
        <f t="shared" si="159"/>
        <v>0</v>
      </c>
      <c r="S651">
        <f t="shared" si="160"/>
        <v>0</v>
      </c>
      <c r="T651">
        <f>C651/Misc!$B$2*60/2/PI()</f>
        <v>3633.3167059735106</v>
      </c>
      <c r="U651">
        <f>C651/Misc!$B$2*60/2/PI()*VLOOKUP(E651,Gearing!$B$2:$G$7,6,FALSE)</f>
        <v>7825.5530628710221</v>
      </c>
      <c r="V651">
        <f ca="1">FORECAST(U651,OFFSET(Engine!$E$3:$E$26,MATCH(U651,Engine!$A$3:$A$26,1)-1,0,2),OFFSET(Engine!$A$3:$A$26,MATCH(U651,Engine!$A$3:$A$26,1)-1,0,2))</f>
        <v>566.84213949610751</v>
      </c>
    </row>
    <row r="652" spans="1:22" x14ac:dyDescent="0.25">
      <c r="A652">
        <f t="shared" si="152"/>
        <v>162.25</v>
      </c>
      <c r="B652">
        <f t="shared" si="163"/>
        <v>15262.47075993054</v>
      </c>
      <c r="C652">
        <f t="shared" si="161"/>
        <v>114.14527195129267</v>
      </c>
      <c r="D652">
        <f t="shared" si="162"/>
        <v>5.0177399825770408E-3</v>
      </c>
      <c r="E652">
        <f>MIN(VLOOKUP(C651+0.01,Gearing!$A$2:$G$7,2,TRUE)+1,5)</f>
        <v>4</v>
      </c>
      <c r="F652">
        <f>Misc!$B$4*Misc!$B$5/Misc!$B$2*VLOOKUP(E652,Gearing!$B$2:$G$7,6,FALSE)</f>
        <v>3877.5433905676741</v>
      </c>
      <c r="G652">
        <f t="shared" si="150"/>
        <v>9.483659652585489</v>
      </c>
      <c r="H652">
        <f t="shared" si="151"/>
        <v>255.33570139426601</v>
      </c>
      <c r="I652">
        <f t="shared" si="153"/>
        <v>0.29700000000000004</v>
      </c>
      <c r="J652">
        <f t="shared" si="154"/>
        <v>-2760.9571516557735</v>
      </c>
      <c r="K652">
        <f t="shared" si="155"/>
        <v>-27225210.188217998</v>
      </c>
      <c r="L652">
        <f t="shared" si="164"/>
        <v>15262.47075993054</v>
      </c>
      <c r="M652">
        <f>2*$Y$1*VLOOKUP(E651,Gearing!$B$3:$D$7,3)+B650</f>
        <v>15265.201613255604</v>
      </c>
      <c r="N652">
        <f>2*B651-B650+Misc!$B$6*$Y$1^2</f>
        <v>15262.6137554219</v>
      </c>
      <c r="O652">
        <f t="shared" si="156"/>
        <v>0</v>
      </c>
      <c r="P652">
        <f t="shared" si="157"/>
        <v>0</v>
      </c>
      <c r="Q652">
        <f t="shared" si="158"/>
        <v>0</v>
      </c>
      <c r="R652">
        <f t="shared" si="159"/>
        <v>0</v>
      </c>
      <c r="S652">
        <f t="shared" si="160"/>
        <v>0</v>
      </c>
      <c r="T652">
        <f>C652/Misc!$B$2*60/2/PI()</f>
        <v>3633.3568523233807</v>
      </c>
      <c r="U652">
        <f>C652/Misc!$B$2*60/2/PI()*VLOOKUP(E652,Gearing!$B$2:$G$7,6,FALSE)</f>
        <v>7825.6395313560497</v>
      </c>
      <c r="V652">
        <f ca="1">FORECAST(U652,OFFSET(Engine!$E$3:$E$26,MATCH(U652,Engine!$A$3:$A$26,1)-1,0,2),OFFSET(Engine!$A$3:$A$26,MATCH(U652,Engine!$A$3:$A$26,1)-1,0,2))</f>
        <v>566.83998004447199</v>
      </c>
    </row>
    <row r="653" spans="1:22" x14ac:dyDescent="0.25">
      <c r="A653">
        <f t="shared" si="152"/>
        <v>162.5</v>
      </c>
      <c r="B653">
        <f t="shared" si="163"/>
        <v>15291.007234722738</v>
      </c>
      <c r="C653">
        <f t="shared" si="161"/>
        <v>114.14651965935627</v>
      </c>
      <c r="D653">
        <f t="shared" si="162"/>
        <v>4.9639245262369514E-3</v>
      </c>
      <c r="E653">
        <f>MIN(VLOOKUP(C652+0.01,Gearing!$A$2:$G$7,2,TRUE)+1,5)</f>
        <v>4</v>
      </c>
      <c r="F653">
        <f>Misc!$B$4*Misc!$B$5/Misc!$B$2*VLOOKUP(E653,Gearing!$B$2:$G$7,6,FALSE)</f>
        <v>3877.5433905676741</v>
      </c>
      <c r="G653">
        <f t="shared" si="150"/>
        <v>9.5013913959493674</v>
      </c>
      <c r="H653">
        <f t="shared" si="151"/>
        <v>255.33849243771536</v>
      </c>
      <c r="I653">
        <f t="shared" si="153"/>
        <v>0.29700000000000004</v>
      </c>
      <c r="J653">
        <f t="shared" si="154"/>
        <v>-2777.9076313987425</v>
      </c>
      <c r="K653">
        <f t="shared" si="155"/>
        <v>-27146185.163050324</v>
      </c>
      <c r="L653">
        <f t="shared" si="164"/>
        <v>15291.007234722738</v>
      </c>
      <c r="M653">
        <f>2*$Y$1*VLOOKUP(E652,Gearing!$B$3:$D$7,3)+B651</f>
        <v>15293.737457430412</v>
      </c>
      <c r="N653">
        <f>2*B652-B651+Misc!$B$6*$Y$1^2</f>
        <v>15291.150233613989</v>
      </c>
      <c r="O653">
        <f t="shared" si="156"/>
        <v>0</v>
      </c>
      <c r="P653">
        <f t="shared" si="157"/>
        <v>0</v>
      </c>
      <c r="Q653">
        <f t="shared" si="158"/>
        <v>0</v>
      </c>
      <c r="R653">
        <f t="shared" si="159"/>
        <v>0</v>
      </c>
      <c r="S653">
        <f t="shared" si="160"/>
        <v>0</v>
      </c>
      <c r="T653">
        <f>C653/Misc!$B$2*60/2/PI()</f>
        <v>3633.3965681045524</v>
      </c>
      <c r="U653">
        <f>C653/Misc!$B$2*60/2/PI()*VLOOKUP(E653,Gearing!$B$2:$G$7,6,FALSE)</f>
        <v>7825.7250724685218</v>
      </c>
      <c r="V653">
        <f ca="1">FORECAST(U653,OFFSET(Engine!$E$3:$E$26,MATCH(U653,Engine!$A$3:$A$26,1)-1,0,2),OFFSET(Engine!$A$3:$A$26,MATCH(U653,Engine!$A$3:$A$26,1)-1,0,2))</f>
        <v>566.83784375290668</v>
      </c>
    </row>
    <row r="654" spans="1:22" x14ac:dyDescent="0.25">
      <c r="A654">
        <f t="shared" si="152"/>
        <v>162.75</v>
      </c>
      <c r="B654">
        <f t="shared" si="163"/>
        <v>15319.544019760218</v>
      </c>
      <c r="C654">
        <f t="shared" si="161"/>
        <v>114.14775398562051</v>
      </c>
      <c r="D654">
        <f t="shared" si="162"/>
        <v>4.9106855876743793E-3</v>
      </c>
      <c r="E654">
        <f>MIN(VLOOKUP(C653+0.01,Gearing!$A$2:$G$7,2,TRUE)+1,5)</f>
        <v>4</v>
      </c>
      <c r="F654">
        <f>Misc!$B$4*Misc!$B$5/Misc!$B$2*VLOOKUP(E654,Gearing!$B$2:$G$7,6,FALSE)</f>
        <v>3877.5433905676741</v>
      </c>
      <c r="G654">
        <f t="shared" si="150"/>
        <v>9.5191233320907269</v>
      </c>
      <c r="H654">
        <f t="shared" si="151"/>
        <v>255.34125354693208</v>
      </c>
      <c r="I654">
        <f t="shared" si="153"/>
        <v>0.29700000000000004</v>
      </c>
      <c r="J654">
        <f t="shared" si="154"/>
        <v>-2794.8582974253077</v>
      </c>
      <c r="K654">
        <f t="shared" si="155"/>
        <v>-27066675.517469659</v>
      </c>
      <c r="L654">
        <f t="shared" si="164"/>
        <v>15319.544019760218</v>
      </c>
      <c r="M654">
        <f>2*$Y$1*VLOOKUP(E653,Gearing!$B$3:$D$7,3)+B652</f>
        <v>15322.273618613861</v>
      </c>
      <c r="N654">
        <f>2*B653-B652+Misc!$B$6*$Y$1^2</f>
        <v>15319.687022014936</v>
      </c>
      <c r="O654">
        <f t="shared" si="156"/>
        <v>0</v>
      </c>
      <c r="P654">
        <f t="shared" si="157"/>
        <v>0</v>
      </c>
      <c r="Q654">
        <f t="shared" si="158"/>
        <v>0</v>
      </c>
      <c r="R654">
        <f t="shared" si="159"/>
        <v>0</v>
      </c>
      <c r="S654">
        <f t="shared" si="160"/>
        <v>0</v>
      </c>
      <c r="T654">
        <f>C654/Misc!$B$2*60/2/PI()</f>
        <v>3633.4358579298209</v>
      </c>
      <c r="U654">
        <f>C654/Misc!$B$2*60/2/PI()*VLOOKUP(E654,Gearing!$B$2:$G$7,6,FALSE)</f>
        <v>7825.809696143624</v>
      </c>
      <c r="V654">
        <f ca="1">FORECAST(U654,OFFSET(Engine!$E$3:$E$26,MATCH(U654,Engine!$A$3:$A$26,1)-1,0,2),OFFSET(Engine!$A$3:$A$26,MATCH(U654,Engine!$A$3:$A$26,1)-1,0,2))</f>
        <v>566.83573037329165</v>
      </c>
    </row>
    <row r="655" spans="1:22" x14ac:dyDescent="0.25">
      <c r="A655">
        <f t="shared" si="152"/>
        <v>163</v>
      </c>
      <c r="B655">
        <f t="shared" si="163"/>
        <v>15348.081111715548</v>
      </c>
      <c r="C655">
        <f t="shared" si="161"/>
        <v>114.14897507346905</v>
      </c>
      <c r="D655">
        <f t="shared" si="162"/>
        <v>4.8580172006040812E-3</v>
      </c>
      <c r="E655">
        <f>MIN(VLOOKUP(C654+0.01,Gearing!$A$2:$G$7,2,TRUE)+1,5)</f>
        <v>4</v>
      </c>
      <c r="F655">
        <f>Misc!$B$4*Misc!$B$5/Misc!$B$2*VLOOKUP(E655,Gearing!$B$2:$G$7,6,FALSE)</f>
        <v>3877.5433905676741</v>
      </c>
      <c r="G655">
        <f t="shared" si="150"/>
        <v>9.5368554589419947</v>
      </c>
      <c r="H655">
        <f t="shared" si="151"/>
        <v>255.34398504265624</v>
      </c>
      <c r="I655">
        <f t="shared" si="153"/>
        <v>0.29700000000000004</v>
      </c>
      <c r="J655">
        <f t="shared" si="154"/>
        <v>-2811.809147737571</v>
      </c>
      <c r="K655">
        <f t="shared" si="155"/>
        <v>-26986681.245438918</v>
      </c>
      <c r="L655">
        <f t="shared" si="164"/>
        <v>15348.081111715548</v>
      </c>
      <c r="M655">
        <f>2*$Y$1*VLOOKUP(E654,Gearing!$B$3:$D$7,3)+B653</f>
        <v>15350.810093406059</v>
      </c>
      <c r="N655">
        <f>2*B654-B653+Misc!$B$6*$Y$1^2</f>
        <v>15348.224117297699</v>
      </c>
      <c r="O655">
        <f t="shared" si="156"/>
        <v>0</v>
      </c>
      <c r="P655">
        <f t="shared" si="157"/>
        <v>0</v>
      </c>
      <c r="Q655">
        <f t="shared" si="158"/>
        <v>0</v>
      </c>
      <c r="R655">
        <f t="shared" si="159"/>
        <v>0</v>
      </c>
      <c r="S655">
        <f t="shared" si="160"/>
        <v>0</v>
      </c>
      <c r="T655">
        <f>C655/Misc!$B$2*60/2/PI()</f>
        <v>3633.4747263632294</v>
      </c>
      <c r="U655">
        <f>C655/Misc!$B$2*60/2/PI()*VLOOKUP(E655,Gearing!$B$2:$G$7,6,FALSE)</f>
        <v>7825.893412211537</v>
      </c>
      <c r="V655">
        <f ca="1">FORECAST(U655,OFFSET(Engine!$E$3:$E$26,MATCH(U655,Engine!$A$3:$A$26,1)-1,0,2),OFFSET(Engine!$A$3:$A$26,MATCH(U655,Engine!$A$3:$A$26,1)-1,0,2))</f>
        <v>566.83363966012939</v>
      </c>
    </row>
    <row r="656" spans="1:22" x14ac:dyDescent="0.25">
      <c r="A656">
        <f t="shared" si="152"/>
        <v>163.25</v>
      </c>
      <c r="B656">
        <f t="shared" si="163"/>
        <v>15376.618507296953</v>
      </c>
      <c r="C656">
        <f t="shared" si="161"/>
        <v>114.15018306475031</v>
      </c>
      <c r="D656">
        <f t="shared" si="162"/>
        <v>4.8059130494948477E-3</v>
      </c>
      <c r="E656">
        <f>MIN(VLOOKUP(C655+0.01,Gearing!$A$2:$G$7,2,TRUE)+1,5)</f>
        <v>4</v>
      </c>
      <c r="F656">
        <f>Misc!$B$4*Misc!$B$5/Misc!$B$2*VLOOKUP(E656,Gearing!$B$2:$G$7,6,FALSE)</f>
        <v>3877.5433905676741</v>
      </c>
      <c r="G656">
        <f t="shared" si="150"/>
        <v>9.5545877744577616</v>
      </c>
      <c r="H656">
        <f t="shared" si="151"/>
        <v>255.34668724219378</v>
      </c>
      <c r="I656">
        <f t="shared" si="153"/>
        <v>0.29700000000000004</v>
      </c>
      <c r="J656">
        <f t="shared" si="154"/>
        <v>-2828.7601803590369</v>
      </c>
      <c r="K656">
        <f t="shared" si="155"/>
        <v>-26906202.341042265</v>
      </c>
      <c r="L656">
        <f t="shared" si="164"/>
        <v>15376.618507296953</v>
      </c>
      <c r="M656">
        <f>2*$Y$1*VLOOKUP(E655,Gearing!$B$3:$D$7,3)+B654</f>
        <v>15379.346878443539</v>
      </c>
      <c r="N656">
        <f>2*B655-B654+Misc!$B$6*$Y$1^2</f>
        <v>15376.761516170878</v>
      </c>
      <c r="O656">
        <f t="shared" si="156"/>
        <v>0</v>
      </c>
      <c r="P656">
        <f t="shared" si="157"/>
        <v>0</v>
      </c>
      <c r="Q656">
        <f t="shared" si="158"/>
        <v>0</v>
      </c>
      <c r="R656">
        <f t="shared" si="159"/>
        <v>0</v>
      </c>
      <c r="S656">
        <f t="shared" si="160"/>
        <v>0</v>
      </c>
      <c r="T656">
        <f>C656/Misc!$B$2*60/2/PI()</f>
        <v>3633.5131779199546</v>
      </c>
      <c r="U656">
        <f>C656/Misc!$B$2*60/2/PI()*VLOOKUP(E656,Gearing!$B$2:$G$7,6,FALSE)</f>
        <v>7825.9762303971938</v>
      </c>
      <c r="V656">
        <f ca="1">FORECAST(U656,OFFSET(Engine!$E$3:$E$26,MATCH(U656,Engine!$A$3:$A$26,1)-1,0,2),OFFSET(Engine!$A$3:$A$26,MATCH(U656,Engine!$A$3:$A$26,1)-1,0,2))</f>
        <v>566.83157137055071</v>
      </c>
    </row>
    <row r="657" spans="1:22" x14ac:dyDescent="0.25">
      <c r="A657">
        <f t="shared" si="152"/>
        <v>163.5</v>
      </c>
      <c r="B657">
        <f t="shared" si="163"/>
        <v>15405.156203247923</v>
      </c>
      <c r="C657">
        <f t="shared" si="161"/>
        <v>114.15137809978478</v>
      </c>
      <c r="D657">
        <f t="shared" si="162"/>
        <v>4.7543672262690961E-3</v>
      </c>
      <c r="E657">
        <f>MIN(VLOOKUP(C656+0.01,Gearing!$A$2:$G$7,2,TRUE)+1,5)</f>
        <v>4</v>
      </c>
      <c r="F657">
        <f>Misc!$B$4*Misc!$B$5/Misc!$B$2*VLOOKUP(E657,Gearing!$B$2:$G$7,6,FALSE)</f>
        <v>3877.5433905676741</v>
      </c>
      <c r="G657">
        <f t="shared" si="150"/>
        <v>9.5723202766145228</v>
      </c>
      <c r="H657">
        <f t="shared" si="151"/>
        <v>255.34936045943266</v>
      </c>
      <c r="I657">
        <f t="shared" si="153"/>
        <v>0.29700000000000004</v>
      </c>
      <c r="J657">
        <f t="shared" si="154"/>
        <v>-2845.7113933343917</v>
      </c>
      <c r="K657">
        <f t="shared" si="155"/>
        <v>-26825238.798482955</v>
      </c>
      <c r="L657">
        <f t="shared" si="164"/>
        <v>15405.156203247923</v>
      </c>
      <c r="M657">
        <f>2*$Y$1*VLOOKUP(E656,Gearing!$B$3:$D$7,3)+B655</f>
        <v>15407.883970398869</v>
      </c>
      <c r="N657">
        <f>2*B656-B655+Misc!$B$6*$Y$1^2</f>
        <v>15405.299215378358</v>
      </c>
      <c r="O657">
        <f t="shared" si="156"/>
        <v>0</v>
      </c>
      <c r="P657">
        <f t="shared" si="157"/>
        <v>0</v>
      </c>
      <c r="Q657">
        <f t="shared" si="158"/>
        <v>0</v>
      </c>
      <c r="R657">
        <f t="shared" si="159"/>
        <v>0</v>
      </c>
      <c r="S657">
        <f t="shared" si="160"/>
        <v>0</v>
      </c>
      <c r="T657">
        <f>C657/Misc!$B$2*60/2/PI()</f>
        <v>3633.5512170665356</v>
      </c>
      <c r="U657">
        <f>C657/Misc!$B$2*60/2/PI()*VLOOKUP(E657,Gearing!$B$2:$G$7,6,FALSE)</f>
        <v>7826.0581603207665</v>
      </c>
      <c r="V657">
        <f ca="1">FORECAST(U657,OFFSET(Engine!$E$3:$E$26,MATCH(U657,Engine!$A$3:$A$26,1)-1,0,2),OFFSET(Engine!$A$3:$A$26,MATCH(U657,Engine!$A$3:$A$26,1)-1,0,2))</f>
        <v>566.8295252643029</v>
      </c>
    </row>
    <row r="658" spans="1:22" x14ac:dyDescent="0.25">
      <c r="A658">
        <f t="shared" si="152"/>
        <v>163.75</v>
      </c>
      <c r="B658">
        <f t="shared" si="163"/>
        <v>15433.694196346845</v>
      </c>
      <c r="C658">
        <f t="shared" si="161"/>
        <v>114.15256031740864</v>
      </c>
      <c r="D658">
        <f t="shared" si="162"/>
        <v>4.703373764641583E-3</v>
      </c>
      <c r="E658">
        <f>MIN(VLOOKUP(C657+0.01,Gearing!$A$2:$G$7,2,TRUE)+1,5)</f>
        <v>4</v>
      </c>
      <c r="F658">
        <f>Misc!$B$4*Misc!$B$5/Misc!$B$2*VLOOKUP(E658,Gearing!$B$2:$G$7,6,FALSE)</f>
        <v>3877.5433905676741</v>
      </c>
      <c r="G658">
        <f t="shared" si="150"/>
        <v>9.5900529634104608</v>
      </c>
      <c r="H658">
        <f t="shared" si="151"/>
        <v>255.35200500494059</v>
      </c>
      <c r="I658">
        <f t="shared" si="153"/>
        <v>0.29700000000000004</v>
      </c>
      <c r="J658">
        <f t="shared" si="154"/>
        <v>-2862.6627847292675</v>
      </c>
      <c r="K658">
        <f t="shared" si="155"/>
        <v>-26743790.612081632</v>
      </c>
      <c r="L658">
        <f t="shared" si="164"/>
        <v>15433.694196346845</v>
      </c>
      <c r="M658">
        <f>2*$Y$1*VLOOKUP(E657,Gearing!$B$3:$D$7,3)+B656</f>
        <v>15436.421365980274</v>
      </c>
      <c r="N658">
        <f>2*B657-B656+Misc!$B$6*$Y$1^2</f>
        <v>15433.837211698894</v>
      </c>
      <c r="O658">
        <f t="shared" si="156"/>
        <v>0</v>
      </c>
      <c r="P658">
        <f t="shared" si="157"/>
        <v>0</v>
      </c>
      <c r="Q658">
        <f t="shared" si="158"/>
        <v>0</v>
      </c>
      <c r="R658">
        <f t="shared" si="159"/>
        <v>0</v>
      </c>
      <c r="S658">
        <f t="shared" si="160"/>
        <v>0</v>
      </c>
      <c r="T658">
        <f>C658/Misc!$B$2*60/2/PI()</f>
        <v>3633.5888482222645</v>
      </c>
      <c r="U658">
        <f>C658/Misc!$B$2*60/2/PI()*VLOOKUP(E658,Gearing!$B$2:$G$7,6,FALSE)</f>
        <v>7826.1392115006674</v>
      </c>
      <c r="V658">
        <f ca="1">FORECAST(U658,OFFSET(Engine!$E$3:$E$26,MATCH(U658,Engine!$A$3:$A$26,1)-1,0,2),OFFSET(Engine!$A$3:$A$26,MATCH(U658,Engine!$A$3:$A$26,1)-1,0,2))</f>
        <v>566.82750110367442</v>
      </c>
    </row>
    <row r="659" spans="1:22" x14ac:dyDescent="0.25">
      <c r="A659">
        <f t="shared" si="152"/>
        <v>164</v>
      </c>
      <c r="B659">
        <f t="shared" si="163"/>
        <v>15462.232483406628</v>
      </c>
      <c r="C659">
        <f t="shared" si="161"/>
        <v>114.15372985496651</v>
      </c>
      <c r="D659">
        <f t="shared" si="162"/>
        <v>4.6529266983270645E-3</v>
      </c>
      <c r="E659">
        <f>MIN(VLOOKUP(C658+0.01,Gearing!$A$2:$G$7,2,TRUE)+1,5)</f>
        <v>4</v>
      </c>
      <c r="F659">
        <f>Misc!$B$4*Misc!$B$5/Misc!$B$2*VLOOKUP(E659,Gearing!$B$2:$G$7,6,FALSE)</f>
        <v>3877.5433905676741</v>
      </c>
      <c r="G659">
        <f t="shared" si="150"/>
        <v>9.6077858328652095</v>
      </c>
      <c r="H659">
        <f t="shared" si="151"/>
        <v>255.35462118594873</v>
      </c>
      <c r="I659">
        <f t="shared" si="153"/>
        <v>0.29700000000000004</v>
      </c>
      <c r="J659">
        <f t="shared" si="154"/>
        <v>-2879.6143526300275</v>
      </c>
      <c r="K659">
        <f t="shared" si="155"/>
        <v>-26661857.776274383</v>
      </c>
      <c r="L659">
        <f t="shared" si="164"/>
        <v>15462.232483406628</v>
      </c>
      <c r="M659">
        <f>2*$Y$1*VLOOKUP(E658,Gearing!$B$3:$D$7,3)+B657</f>
        <v>15464.959061931244</v>
      </c>
      <c r="N659">
        <f>2*B658-B657+Misc!$B$6*$Y$1^2</f>
        <v>15462.375501945768</v>
      </c>
      <c r="O659">
        <f t="shared" si="156"/>
        <v>0</v>
      </c>
      <c r="P659">
        <f t="shared" si="157"/>
        <v>0</v>
      </c>
      <c r="Q659">
        <f t="shared" si="158"/>
        <v>0</v>
      </c>
      <c r="R659">
        <f t="shared" si="159"/>
        <v>0</v>
      </c>
      <c r="S659">
        <f t="shared" si="160"/>
        <v>0</v>
      </c>
      <c r="T659">
        <f>C659/Misc!$B$2*60/2/PI()</f>
        <v>3633.626075758958</v>
      </c>
      <c r="U659">
        <f>C659/Misc!$B$2*60/2/PI()*VLOOKUP(E659,Gearing!$B$2:$G$7,6,FALSE)</f>
        <v>7826.2193933530543</v>
      </c>
      <c r="V659">
        <f ca="1">FORECAST(U659,OFFSET(Engine!$E$3:$E$26,MATCH(U659,Engine!$A$3:$A$26,1)-1,0,2),OFFSET(Engine!$A$3:$A$26,MATCH(U659,Engine!$A$3:$A$26,1)-1,0,2))</f>
        <v>566.82549865350757</v>
      </c>
    </row>
    <row r="660" spans="1:22" x14ac:dyDescent="0.25">
      <c r="A660">
        <f t="shared" si="152"/>
        <v>164.25</v>
      </c>
      <c r="B660">
        <f t="shared" si="163"/>
        <v>15490.771061274329</v>
      </c>
      <c r="C660">
        <f t="shared" si="161"/>
        <v>114.15488684832599</v>
      </c>
      <c r="D660">
        <f t="shared" si="162"/>
        <v>4.603020177455619E-3</v>
      </c>
      <c r="E660">
        <f>MIN(VLOOKUP(C659+0.01,Gearing!$A$2:$G$7,2,TRUE)+1,5)</f>
        <v>4</v>
      </c>
      <c r="F660">
        <f>Misc!$B$4*Misc!$B$5/Misc!$B$2*VLOOKUP(E660,Gearing!$B$2:$G$7,6,FALSE)</f>
        <v>3877.5433905676741</v>
      </c>
      <c r="G660">
        <f t="shared" si="150"/>
        <v>9.6255188830196197</v>
      </c>
      <c r="H660">
        <f t="shared" si="151"/>
        <v>255.35720930638419</v>
      </c>
      <c r="I660">
        <f t="shared" si="153"/>
        <v>0.29700000000000004</v>
      </c>
      <c r="J660">
        <f t="shared" si="154"/>
        <v>-2896.5660951435384</v>
      </c>
      <c r="K660">
        <f t="shared" si="155"/>
        <v>-26579440.285610929</v>
      </c>
      <c r="L660">
        <f t="shared" si="164"/>
        <v>15490.771061274329</v>
      </c>
      <c r="M660">
        <f>2*$Y$1*VLOOKUP(E659,Gearing!$B$3:$D$7,3)+B658</f>
        <v>15493.497055030166</v>
      </c>
      <c r="N660">
        <f>2*B659-B658+Misc!$B$6*$Y$1^2</f>
        <v>15490.91408296641</v>
      </c>
      <c r="O660">
        <f t="shared" si="156"/>
        <v>0</v>
      </c>
      <c r="P660">
        <f t="shared" si="157"/>
        <v>0</v>
      </c>
      <c r="Q660">
        <f t="shared" si="158"/>
        <v>0</v>
      </c>
      <c r="R660">
        <f t="shared" si="159"/>
        <v>0</v>
      </c>
      <c r="S660">
        <f t="shared" si="160"/>
        <v>0</v>
      </c>
      <c r="T660">
        <f>C660/Misc!$B$2*60/2/PI()</f>
        <v>3633.6629040014154</v>
      </c>
      <c r="U660">
        <f>C660/Misc!$B$2*60/2/PI()*VLOOKUP(E660,Gearing!$B$2:$G$7,6,FALSE)</f>
        <v>7826.2987151928182</v>
      </c>
      <c r="V660">
        <f ca="1">FORECAST(U660,OFFSET(Engine!$E$3:$E$26,MATCH(U660,Engine!$A$3:$A$26,1)-1,0,2),OFFSET(Engine!$A$3:$A$26,MATCH(U660,Engine!$A$3:$A$26,1)-1,0,2))</f>
        <v>566.82351768117348</v>
      </c>
    </row>
    <row r="661" spans="1:22" x14ac:dyDescent="0.25">
      <c r="A661">
        <f t="shared" si="152"/>
        <v>164.5</v>
      </c>
      <c r="B661">
        <f t="shared" si="163"/>
        <v>15519.309926830791</v>
      </c>
      <c r="C661">
        <f t="shared" si="161"/>
        <v>114.15603143191038</v>
      </c>
      <c r="D661">
        <f t="shared" si="162"/>
        <v>4.5536484976764768E-3</v>
      </c>
      <c r="E661">
        <f>MIN(VLOOKUP(C660+0.01,Gearing!$A$2:$G$7,2,TRUE)+1,5)</f>
        <v>4</v>
      </c>
      <c r="F661">
        <f>Misc!$B$4*Misc!$B$5/Misc!$B$2*VLOOKUP(E661,Gearing!$B$2:$G$7,6,FALSE)</f>
        <v>3877.5433905676741</v>
      </c>
      <c r="G661">
        <f t="shared" si="150"/>
        <v>9.6432521119355403</v>
      </c>
      <c r="H661">
        <f t="shared" si="151"/>
        <v>255.35976966694341</v>
      </c>
      <c r="I661">
        <f t="shared" si="153"/>
        <v>0.29700000000000004</v>
      </c>
      <c r="J661">
        <f t="shared" si="154"/>
        <v>-2913.5180103969524</v>
      </c>
      <c r="K661">
        <f t="shared" si="155"/>
        <v>-26496538.13475287</v>
      </c>
      <c r="L661">
        <f t="shared" si="164"/>
        <v>15519.309926830791</v>
      </c>
      <c r="M661">
        <f>2*$Y$1*VLOOKUP(E660,Gearing!$B$3:$D$7,3)+B659</f>
        <v>15522.035342089948</v>
      </c>
      <c r="N661">
        <f>2*B660-B659+Misc!$B$6*$Y$1^2</f>
        <v>15519.45295164203</v>
      </c>
      <c r="O661">
        <f t="shared" si="156"/>
        <v>0</v>
      </c>
      <c r="P661">
        <f t="shared" si="157"/>
        <v>0</v>
      </c>
      <c r="Q661">
        <f t="shared" si="158"/>
        <v>0</v>
      </c>
      <c r="R661">
        <f t="shared" si="159"/>
        <v>0</v>
      </c>
      <c r="S661">
        <f t="shared" si="160"/>
        <v>0</v>
      </c>
      <c r="T661">
        <f>C661/Misc!$B$2*60/2/PI()</f>
        <v>3633.6993372284628</v>
      </c>
      <c r="U661">
        <f>C661/Misc!$B$2*60/2/PI()*VLOOKUP(E661,Gearing!$B$2:$G$7,6,FALSE)</f>
        <v>7826.3771862358308</v>
      </c>
      <c r="V661">
        <f ca="1">FORECAST(U661,OFFSET(Engine!$E$3:$E$26,MATCH(U661,Engine!$A$3:$A$26,1)-1,0,2),OFFSET(Engine!$A$3:$A$26,MATCH(U661,Engine!$A$3:$A$26,1)-1,0,2))</f>
        <v>566.82155795651636</v>
      </c>
    </row>
    <row r="662" spans="1:22" x14ac:dyDescent="0.25">
      <c r="A662">
        <f t="shared" si="152"/>
        <v>164.75</v>
      </c>
      <c r="B662">
        <f t="shared" si="163"/>
        <v>15547.849076990284</v>
      </c>
      <c r="C662">
        <f t="shared" si="161"/>
        <v>114.15716373870237</v>
      </c>
      <c r="D662">
        <f t="shared" si="162"/>
        <v>4.5048058382235467E-3</v>
      </c>
      <c r="E662">
        <f>MIN(VLOOKUP(C661+0.01,Gearing!$A$2:$G$7,2,TRUE)+1,5)</f>
        <v>4</v>
      </c>
      <c r="F662">
        <f>Misc!$B$4*Misc!$B$5/Misc!$B$2*VLOOKUP(E662,Gearing!$B$2:$G$7,6,FALSE)</f>
        <v>3877.5433905676741</v>
      </c>
      <c r="G662">
        <f t="shared" si="150"/>
        <v>9.6609855176955861</v>
      </c>
      <c r="H662">
        <f t="shared" si="151"/>
        <v>255.36230256510015</v>
      </c>
      <c r="I662">
        <f t="shared" si="153"/>
        <v>0.29700000000000004</v>
      </c>
      <c r="J662">
        <f t="shared" si="154"/>
        <v>-2930.4700965374905</v>
      </c>
      <c r="K662">
        <f t="shared" si="155"/>
        <v>-26413151.318471909</v>
      </c>
      <c r="L662">
        <f t="shared" si="164"/>
        <v>15547.849076990284</v>
      </c>
      <c r="M662">
        <f>2*$Y$1*VLOOKUP(E661,Gearing!$B$3:$D$7,3)+B660</f>
        <v>15550.573919957649</v>
      </c>
      <c r="N662">
        <f>2*B661-B660+Misc!$B$6*$Y$1^2</f>
        <v>15547.992104887253</v>
      </c>
      <c r="O662">
        <f t="shared" si="156"/>
        <v>0</v>
      </c>
      <c r="P662">
        <f t="shared" si="157"/>
        <v>0</v>
      </c>
      <c r="Q662">
        <f t="shared" si="158"/>
        <v>0</v>
      </c>
      <c r="R662">
        <f t="shared" si="159"/>
        <v>0</v>
      </c>
      <c r="S662">
        <f t="shared" si="160"/>
        <v>0</v>
      </c>
      <c r="T662">
        <f>C662/Misc!$B$2*60/2/PI()</f>
        <v>3633.7353796730713</v>
      </c>
      <c r="U662">
        <f>C662/Misc!$B$2*60/2/PI()*VLOOKUP(E662,Gearing!$B$2:$G$7,6,FALSE)</f>
        <v>7826.4548155991988</v>
      </c>
      <c r="V662">
        <f ca="1">FORECAST(U662,OFFSET(Engine!$E$3:$E$26,MATCH(U662,Engine!$A$3:$A$26,1)-1,0,2),OFFSET(Engine!$A$3:$A$26,MATCH(U662,Engine!$A$3:$A$26,1)-1,0,2))</f>
        <v>566.81961925184692</v>
      </c>
    </row>
    <row r="663" spans="1:22" x14ac:dyDescent="0.25">
      <c r="A663">
        <f t="shared" si="152"/>
        <v>165</v>
      </c>
      <c r="B663">
        <f t="shared" si="163"/>
        <v>15576.388508700142</v>
      </c>
      <c r="C663">
        <f t="shared" si="161"/>
        <v>114.15828390026218</v>
      </c>
      <c r="D663">
        <f t="shared" si="162"/>
        <v>4.4564866402652115E-3</v>
      </c>
      <c r="E663">
        <f>MIN(VLOOKUP(C662+0.01,Gearing!$A$2:$G$7,2,TRUE)+1,5)</f>
        <v>4</v>
      </c>
      <c r="F663">
        <f>Misc!$B$4*Misc!$B$5/Misc!$B$2*VLOOKUP(E663,Gearing!$B$2:$G$7,6,FALSE)</f>
        <v>3877.5433905676741</v>
      </c>
      <c r="G663">
        <f t="shared" si="150"/>
        <v>9.6787190984029152</v>
      </c>
      <c r="H663">
        <f t="shared" si="151"/>
        <v>255.36480829514625</v>
      </c>
      <c r="I663">
        <f t="shared" si="153"/>
        <v>0.29700000000000004</v>
      </c>
      <c r="J663">
        <f t="shared" si="154"/>
        <v>-2947.4223517322298</v>
      </c>
      <c r="K663">
        <f t="shared" si="155"/>
        <v>-26329279.831648037</v>
      </c>
      <c r="L663">
        <f t="shared" si="164"/>
        <v>15576.388508700142</v>
      </c>
      <c r="M663">
        <f>2*$Y$1*VLOOKUP(E662,Gearing!$B$3:$D$7,3)+B661</f>
        <v>15579.112785514111</v>
      </c>
      <c r="N663">
        <f>2*B662-B661+Misc!$B$6*$Y$1^2</f>
        <v>15576.531539649777</v>
      </c>
      <c r="O663">
        <f t="shared" si="156"/>
        <v>0</v>
      </c>
      <c r="P663">
        <f t="shared" si="157"/>
        <v>0</v>
      </c>
      <c r="Q663">
        <f t="shared" si="158"/>
        <v>0</v>
      </c>
      <c r="R663">
        <f t="shared" si="159"/>
        <v>0</v>
      </c>
      <c r="S663">
        <f t="shared" si="160"/>
        <v>0</v>
      </c>
      <c r="T663">
        <f>C663/Misc!$B$2*60/2/PI()</f>
        <v>3633.7710355229319</v>
      </c>
      <c r="U663">
        <f>C663/Misc!$B$2*60/2/PI()*VLOOKUP(E663,Gearing!$B$2:$G$7,6,FALSE)</f>
        <v>7826.531612302505</v>
      </c>
      <c r="V663">
        <f ca="1">FORECAST(U663,OFFSET(Engine!$E$3:$E$26,MATCH(U663,Engine!$A$3:$A$26,1)-1,0,2),OFFSET(Engine!$A$3:$A$26,MATCH(U663,Engine!$A$3:$A$26,1)-1,0,2))</f>
        <v>566.81770134191117</v>
      </c>
    </row>
    <row r="664" spans="1:22" x14ac:dyDescent="0.25">
      <c r="A664">
        <f t="shared" si="152"/>
        <v>165.25</v>
      </c>
      <c r="B664">
        <f t="shared" si="163"/>
        <v>15604.928218940415</v>
      </c>
      <c r="C664">
        <f t="shared" si="161"/>
        <v>114.15939204674942</v>
      </c>
      <c r="D664">
        <f t="shared" si="162"/>
        <v>4.4086852576583624E-3</v>
      </c>
      <c r="E664">
        <f>MIN(VLOOKUP(C663+0.01,Gearing!$A$2:$G$7,2,TRUE)+1,5)</f>
        <v>4</v>
      </c>
      <c r="F664">
        <f>Misc!$B$4*Misc!$B$5/Misc!$B$2*VLOOKUP(E664,Gearing!$B$2:$G$7,6,FALSE)</f>
        <v>3877.5433905676741</v>
      </c>
      <c r="G664">
        <f t="shared" si="150"/>
        <v>9.6964528521810234</v>
      </c>
      <c r="H664">
        <f t="shared" si="151"/>
        <v>255.36728714824048</v>
      </c>
      <c r="I664">
        <f t="shared" si="153"/>
        <v>0.29700000000000004</v>
      </c>
      <c r="J664">
        <f t="shared" si="154"/>
        <v>-2964.3747741678853</v>
      </c>
      <c r="K664">
        <f t="shared" si="155"/>
        <v>-26244923.669267952</v>
      </c>
      <c r="L664">
        <f t="shared" si="164"/>
        <v>15604.928218940415</v>
      </c>
      <c r="M664">
        <f>2*$Y$1*VLOOKUP(E663,Gearing!$B$3:$D$7,3)+B662</f>
        <v>15607.651935673604</v>
      </c>
      <c r="N664">
        <f>2*B663-B662+Misc!$B$6*$Y$1^2</f>
        <v>15605.07125291</v>
      </c>
      <c r="O664">
        <f t="shared" si="156"/>
        <v>0</v>
      </c>
      <c r="P664">
        <f t="shared" si="157"/>
        <v>0</v>
      </c>
      <c r="Q664">
        <f t="shared" si="158"/>
        <v>0</v>
      </c>
      <c r="R664">
        <f t="shared" si="159"/>
        <v>0</v>
      </c>
      <c r="S664">
        <f t="shared" si="160"/>
        <v>0</v>
      </c>
      <c r="T664">
        <f>C664/Misc!$B$2*60/2/PI()</f>
        <v>3633.8063089211551</v>
      </c>
      <c r="U664">
        <f>C664/Misc!$B$2*60/2/PI()*VLOOKUP(E664,Gearing!$B$2:$G$7,6,FALSE)</f>
        <v>7826.607585269312</v>
      </c>
      <c r="V664">
        <f ca="1">FORECAST(U664,OFFSET(Engine!$E$3:$E$26,MATCH(U664,Engine!$A$3:$A$26,1)-1,0,2),OFFSET(Engine!$A$3:$A$26,MATCH(U664,Engine!$A$3:$A$26,1)-1,0,2))</f>
        <v>566.8158040038536</v>
      </c>
    </row>
    <row r="665" spans="1:22" x14ac:dyDescent="0.25">
      <c r="A665">
        <f t="shared" si="152"/>
        <v>165.5</v>
      </c>
      <c r="B665">
        <f t="shared" si="163"/>
        <v>15633.468204723516</v>
      </c>
      <c r="C665">
        <f t="shared" si="161"/>
        <v>114.16048830692307</v>
      </c>
      <c r="D665">
        <f t="shared" si="162"/>
        <v>4.3613961315713823E-3</v>
      </c>
      <c r="E665">
        <f>MIN(VLOOKUP(C664+0.01,Gearing!$A$2:$G$7,2,TRUE)+1,5)</f>
        <v>4</v>
      </c>
      <c r="F665">
        <f>Misc!$B$4*Misc!$B$5/Misc!$B$2*VLOOKUP(E665,Gearing!$B$2:$G$7,6,FALSE)</f>
        <v>3877.5433905676741</v>
      </c>
      <c r="G665">
        <f t="shared" si="150"/>
        <v>9.714186777173504</v>
      </c>
      <c r="H665">
        <f t="shared" si="151"/>
        <v>255.36973941240845</v>
      </c>
      <c r="I665">
        <f t="shared" si="153"/>
        <v>0.29700000000000004</v>
      </c>
      <c r="J665">
        <f t="shared" si="154"/>
        <v>-2981.3273620506079</v>
      </c>
      <c r="K665">
        <f t="shared" si="155"/>
        <v>-26160082.826423243</v>
      </c>
      <c r="L665">
        <f t="shared" si="164"/>
        <v>15633.468204723516</v>
      </c>
      <c r="M665">
        <f>2*$Y$1*VLOOKUP(E664,Gearing!$B$3:$D$7,3)+B663</f>
        <v>15636.191367383462</v>
      </c>
      <c r="N665">
        <f>2*B664-B663+Misc!$B$6*$Y$1^2</f>
        <v>15633.611241680688</v>
      </c>
      <c r="O665">
        <f t="shared" si="156"/>
        <v>0</v>
      </c>
      <c r="P665">
        <f t="shared" si="157"/>
        <v>0</v>
      </c>
      <c r="Q665">
        <f t="shared" si="158"/>
        <v>0</v>
      </c>
      <c r="R665">
        <f t="shared" si="159"/>
        <v>0</v>
      </c>
      <c r="S665">
        <f t="shared" si="160"/>
        <v>0</v>
      </c>
      <c r="T665">
        <f>C665/Misc!$B$2*60/2/PI()</f>
        <v>3633.8412039662649</v>
      </c>
      <c r="U665">
        <f>C665/Misc!$B$2*60/2/PI()*VLOOKUP(E665,Gearing!$B$2:$G$7,6,FALSE)</f>
        <v>7826.6827433271519</v>
      </c>
      <c r="V665">
        <f ca="1">FORECAST(U665,OFFSET(Engine!$E$3:$E$26,MATCH(U665,Engine!$A$3:$A$26,1)-1,0,2),OFFSET(Engine!$A$3:$A$26,MATCH(U665,Engine!$A$3:$A$26,1)-1,0,2))</f>
        <v>566.81392701721666</v>
      </c>
    </row>
    <row r="666" spans="1:22" x14ac:dyDescent="0.25">
      <c r="A666">
        <f t="shared" si="152"/>
        <v>165.75</v>
      </c>
      <c r="B666">
        <f t="shared" si="163"/>
        <v>15662.008463093876</v>
      </c>
      <c r="C666">
        <f t="shared" si="161"/>
        <v>114.16157280816697</v>
      </c>
      <c r="D666">
        <f t="shared" si="162"/>
        <v>4.3146138195879757E-3</v>
      </c>
      <c r="E666">
        <f>MIN(VLOOKUP(C665+0.01,Gearing!$A$2:$G$7,2,TRUE)+1,5)</f>
        <v>4</v>
      </c>
      <c r="F666">
        <f>Misc!$B$4*Misc!$B$5/Misc!$B$2*VLOOKUP(E666,Gearing!$B$2:$G$7,6,FALSE)</f>
        <v>3877.5433905676741</v>
      </c>
      <c r="G666">
        <f t="shared" si="150"/>
        <v>9.7319208715438563</v>
      </c>
      <c r="H666">
        <f t="shared" si="151"/>
        <v>255.37216537259968</v>
      </c>
      <c r="I666">
        <f t="shared" si="153"/>
        <v>0.29700000000000004</v>
      </c>
      <c r="J666">
        <f t="shared" si="154"/>
        <v>-2998.2801136057697</v>
      </c>
      <c r="K666">
        <f t="shared" si="155"/>
        <v>-26074757.29830873</v>
      </c>
      <c r="L666">
        <f t="shared" si="164"/>
        <v>15662.008463093876</v>
      </c>
      <c r="M666">
        <f>2*$Y$1*VLOOKUP(E665,Gearing!$B$3:$D$7,3)+B664</f>
        <v>15664.731077623735</v>
      </c>
      <c r="N666">
        <f>2*B665-B664+Misc!$B$6*$Y$1^2</f>
        <v>15662.151503006618</v>
      </c>
      <c r="O666">
        <f t="shared" si="156"/>
        <v>0</v>
      </c>
      <c r="P666">
        <f t="shared" si="157"/>
        <v>0</v>
      </c>
      <c r="Q666">
        <f t="shared" si="158"/>
        <v>0</v>
      </c>
      <c r="R666">
        <f t="shared" si="159"/>
        <v>0</v>
      </c>
      <c r="S666">
        <f t="shared" si="160"/>
        <v>0</v>
      </c>
      <c r="T666">
        <f>C666/Misc!$B$2*60/2/PI()</f>
        <v>3633.8757247130166</v>
      </c>
      <c r="U666">
        <f>C666/Misc!$B$2*60/2/PI()*VLOOKUP(E666,Gearing!$B$2:$G$7,6,FALSE)</f>
        <v>7826.7570952092856</v>
      </c>
      <c r="V666">
        <f ca="1">FORECAST(U666,OFFSET(Engine!$E$3:$E$26,MATCH(U666,Engine!$A$3:$A$26,1)-1,0,2),OFFSET(Engine!$A$3:$A$26,MATCH(U666,Engine!$A$3:$A$26,1)-1,0,2))</f>
        <v>566.81207016389681</v>
      </c>
    </row>
    <row r="667" spans="1:22" x14ac:dyDescent="0.25">
      <c r="A667">
        <f t="shared" si="152"/>
        <v>166</v>
      </c>
      <c r="B667">
        <f t="shared" si="163"/>
        <v>15690.5489911276</v>
      </c>
      <c r="C667">
        <f t="shared" si="161"/>
        <v>114.16264567650069</v>
      </c>
      <c r="D667">
        <f t="shared" si="162"/>
        <v>4.2683328501880169E-3</v>
      </c>
      <c r="E667">
        <f>MIN(VLOOKUP(C666+0.01,Gearing!$A$2:$G$7,2,TRUE)+1,5)</f>
        <v>4</v>
      </c>
      <c r="F667">
        <f>Misc!$B$4*Misc!$B$5/Misc!$B$2*VLOOKUP(E667,Gearing!$B$2:$G$7,6,FALSE)</f>
        <v>3877.5433905676741</v>
      </c>
      <c r="G667">
        <f t="shared" si="150"/>
        <v>9.7496551334752546</v>
      </c>
      <c r="H667">
        <f t="shared" si="151"/>
        <v>255.374565310712</v>
      </c>
      <c r="I667">
        <f t="shared" si="153"/>
        <v>0.29700000000000004</v>
      </c>
      <c r="J667">
        <f t="shared" si="154"/>
        <v>-3015.2330270777638</v>
      </c>
      <c r="K667">
        <f t="shared" si="155"/>
        <v>-25988947.080220848</v>
      </c>
      <c r="L667">
        <f t="shared" si="164"/>
        <v>15690.5489911276</v>
      </c>
      <c r="M667">
        <f>2*$Y$1*VLOOKUP(E666,Gearing!$B$3:$D$7,3)+B665</f>
        <v>15693.271063406837</v>
      </c>
      <c r="N667">
        <f>2*B666-B665+Misc!$B$6*$Y$1^2</f>
        <v>15690.692033964237</v>
      </c>
      <c r="O667">
        <f t="shared" si="156"/>
        <v>0</v>
      </c>
      <c r="P667">
        <f t="shared" si="157"/>
        <v>0</v>
      </c>
      <c r="Q667">
        <f t="shared" si="158"/>
        <v>0</v>
      </c>
      <c r="R667">
        <f t="shared" si="159"/>
        <v>0</v>
      </c>
      <c r="S667">
        <f t="shared" si="160"/>
        <v>0</v>
      </c>
      <c r="T667">
        <f>C667/Misc!$B$2*60/2/PI()</f>
        <v>3633.9098751727356</v>
      </c>
      <c r="U667">
        <f>C667/Misc!$B$2*60/2/PI()*VLOOKUP(E667,Gearing!$B$2:$G$7,6,FALSE)</f>
        <v>7826.8306495554325</v>
      </c>
      <c r="V667">
        <f ca="1">FORECAST(U667,OFFSET(Engine!$E$3:$E$26,MATCH(U667,Engine!$A$3:$A$26,1)-1,0,2),OFFSET(Engine!$A$3:$A$26,MATCH(U667,Engine!$A$3:$A$26,1)-1,0,2))</f>
        <v>566.81023322812734</v>
      </c>
    </row>
    <row r="668" spans="1:22" x14ac:dyDescent="0.25">
      <c r="A668">
        <f t="shared" si="152"/>
        <v>166.25</v>
      </c>
      <c r="B668">
        <f t="shared" si="163"/>
        <v>15719.089785932127</v>
      </c>
      <c r="C668">
        <f t="shared" si="161"/>
        <v>114.16370703659413</v>
      </c>
      <c r="D668">
        <f t="shared" si="162"/>
        <v>4.2225478973705322E-3</v>
      </c>
      <c r="E668">
        <f>MIN(VLOOKUP(C667+0.01,Gearing!$A$2:$G$7,2,TRUE)+1,5)</f>
        <v>4</v>
      </c>
      <c r="F668">
        <f>Misc!$B$4*Misc!$B$5/Misc!$B$2*VLOOKUP(E668,Gearing!$B$2:$G$7,6,FALSE)</f>
        <v>3877.5433905676741</v>
      </c>
      <c r="G668">
        <f t="shared" si="150"/>
        <v>9.7673895611703454</v>
      </c>
      <c r="H668">
        <f t="shared" si="151"/>
        <v>255.37693950562397</v>
      </c>
      <c r="I668">
        <f t="shared" si="153"/>
        <v>0.29700000000000004</v>
      </c>
      <c r="J668">
        <f t="shared" si="154"/>
        <v>-3032.1861007297957</v>
      </c>
      <c r="K668">
        <f t="shared" si="155"/>
        <v>-25902652.167556033</v>
      </c>
      <c r="L668">
        <f t="shared" si="164"/>
        <v>15719.089785932127</v>
      </c>
      <c r="M668">
        <f>2*$Y$1*VLOOKUP(E667,Gearing!$B$3:$D$7,3)+B666</f>
        <v>15721.811321777197</v>
      </c>
      <c r="N668">
        <f>2*B667-B666+Misc!$B$6*$Y$1^2</f>
        <v>15719.232831661324</v>
      </c>
      <c r="O668">
        <f t="shared" si="156"/>
        <v>0</v>
      </c>
      <c r="P668">
        <f t="shared" si="157"/>
        <v>0</v>
      </c>
      <c r="Q668">
        <f t="shared" si="158"/>
        <v>0</v>
      </c>
      <c r="R668">
        <f t="shared" si="159"/>
        <v>0</v>
      </c>
      <c r="S668">
        <f t="shared" si="160"/>
        <v>0</v>
      </c>
      <c r="T668">
        <f>C668/Misc!$B$2*60/2/PI()</f>
        <v>3633.9436593137902</v>
      </c>
      <c r="U668">
        <f>C668/Misc!$B$2*60/2/PI()*VLOOKUP(E668,Gearing!$B$2:$G$7,6,FALSE)</f>
        <v>7826.903414912791</v>
      </c>
      <c r="V668">
        <f ca="1">FORECAST(U668,OFFSET(Engine!$E$3:$E$26,MATCH(U668,Engine!$A$3:$A$26,1)-1,0,2),OFFSET(Engine!$A$3:$A$26,MATCH(U668,Engine!$A$3:$A$26,1)-1,0,2))</f>
        <v>566.80841599645146</v>
      </c>
    </row>
    <row r="669" spans="1:22" x14ac:dyDescent="0.25">
      <c r="A669">
        <f t="shared" si="152"/>
        <v>166.5</v>
      </c>
      <c r="B669">
        <f t="shared" si="163"/>
        <v>15747.630844645897</v>
      </c>
      <c r="C669">
        <f t="shared" si="161"/>
        <v>114.1647570117857</v>
      </c>
      <c r="D669">
        <f t="shared" si="162"/>
        <v>4.1772536351345479E-3</v>
      </c>
      <c r="E669">
        <f>MIN(VLOOKUP(C668+0.01,Gearing!$A$2:$G$7,2,TRUE)+1,5)</f>
        <v>4</v>
      </c>
      <c r="F669">
        <f>Misc!$B$4*Misc!$B$5/Misc!$B$2*VLOOKUP(E669,Gearing!$B$2:$G$7,6,FALSE)</f>
        <v>3877.5433905676741</v>
      </c>
      <c r="G669">
        <f t="shared" si="150"/>
        <v>9.7851241528510347</v>
      </c>
      <c r="H669">
        <f t="shared" si="151"/>
        <v>255.37928823323571</v>
      </c>
      <c r="I669">
        <f t="shared" si="153"/>
        <v>0.29700000000000004</v>
      </c>
      <c r="J669">
        <f t="shared" si="154"/>
        <v>-3049.1393328436843</v>
      </c>
      <c r="K669">
        <f t="shared" si="155"/>
        <v>-25815872.555809096</v>
      </c>
      <c r="L669">
        <f t="shared" si="164"/>
        <v>15747.630844645897</v>
      </c>
      <c r="M669">
        <f>2*$Y$1*VLOOKUP(E668,Gearing!$B$3:$D$7,3)+B667</f>
        <v>15750.351849810921</v>
      </c>
      <c r="N669">
        <f>2*B668-B667+Misc!$B$6*$Y$1^2</f>
        <v>15747.773893236654</v>
      </c>
      <c r="O669">
        <f t="shared" si="156"/>
        <v>0</v>
      </c>
      <c r="P669">
        <f t="shared" si="157"/>
        <v>0</v>
      </c>
      <c r="Q669">
        <f t="shared" si="158"/>
        <v>0</v>
      </c>
      <c r="R669">
        <f t="shared" si="159"/>
        <v>0</v>
      </c>
      <c r="S669">
        <f t="shared" si="160"/>
        <v>0</v>
      </c>
      <c r="T669">
        <f>C669/Misc!$B$2*60/2/PI()</f>
        <v>3633.9770810621631</v>
      </c>
      <c r="U669">
        <f>C669/Misc!$B$2*60/2/PI()*VLOOKUP(E669,Gearing!$B$2:$G$7,6,FALSE)</f>
        <v>7826.9753997372663</v>
      </c>
      <c r="V669">
        <f ca="1">FORECAST(U669,OFFSET(Engine!$E$3:$E$26,MATCH(U669,Engine!$A$3:$A$26,1)-1,0,2),OFFSET(Engine!$A$3:$A$26,MATCH(U669,Engine!$A$3:$A$26,1)-1,0,2))</f>
        <v>566.80661825769278</v>
      </c>
    </row>
    <row r="670" spans="1:22" x14ac:dyDescent="0.25">
      <c r="A670">
        <f t="shared" si="152"/>
        <v>166.75</v>
      </c>
      <c r="B670">
        <f t="shared" si="163"/>
        <v>15776.17216443802</v>
      </c>
      <c r="C670">
        <f t="shared" si="161"/>
        <v>114.16579572410046</v>
      </c>
      <c r="D670">
        <f t="shared" si="162"/>
        <v>4.132444882998243E-3</v>
      </c>
      <c r="E670">
        <f>MIN(VLOOKUP(C669+0.01,Gearing!$A$2:$G$7,2,TRUE)+1,5)</f>
        <v>4</v>
      </c>
      <c r="F670">
        <f>Misc!$B$4*Misc!$B$5/Misc!$B$2*VLOOKUP(E670,Gearing!$B$2:$G$7,6,FALSE)</f>
        <v>3877.5433905676741</v>
      </c>
      <c r="G670">
        <f t="shared" si="150"/>
        <v>9.8028589067582939</v>
      </c>
      <c r="H670">
        <f t="shared" si="151"/>
        <v>255.38161176650962</v>
      </c>
      <c r="I670">
        <f t="shared" si="153"/>
        <v>0.29700000000000004</v>
      </c>
      <c r="J670">
        <f t="shared" si="154"/>
        <v>-3066.092721719664</v>
      </c>
      <c r="K670">
        <f t="shared" si="155"/>
        <v>-25728608.240571648</v>
      </c>
      <c r="L670">
        <f t="shared" si="164"/>
        <v>15776.17216443802</v>
      </c>
      <c r="M670">
        <f>2*$Y$1*VLOOKUP(E669,Gearing!$B$3:$D$7,3)+B668</f>
        <v>15778.892644615447</v>
      </c>
      <c r="N670">
        <f>2*B669-B668+Misc!$B$6*$Y$1^2</f>
        <v>15776.315215859668</v>
      </c>
      <c r="O670">
        <f t="shared" si="156"/>
        <v>0</v>
      </c>
      <c r="P670">
        <f t="shared" si="157"/>
        <v>0</v>
      </c>
      <c r="Q670">
        <f t="shared" si="158"/>
        <v>0</v>
      </c>
      <c r="R670">
        <f t="shared" si="159"/>
        <v>0</v>
      </c>
      <c r="S670">
        <f t="shared" si="160"/>
        <v>0</v>
      </c>
      <c r="T670">
        <f>C670/Misc!$B$2*60/2/PI()</f>
        <v>3634.0101443020317</v>
      </c>
      <c r="U670">
        <f>C670/Misc!$B$2*60/2/PI()*VLOOKUP(E670,Gearing!$B$2:$G$7,6,FALSE)</f>
        <v>7827.0466123947253</v>
      </c>
      <c r="V670">
        <f ca="1">FORECAST(U670,OFFSET(Engine!$E$3:$E$26,MATCH(U670,Engine!$A$3:$A$26,1)-1,0,2),OFFSET(Engine!$A$3:$A$26,MATCH(U670,Engine!$A$3:$A$26,1)-1,0,2))</f>
        <v>566.8048398029232</v>
      </c>
    </row>
    <row r="671" spans="1:22" x14ac:dyDescent="0.25">
      <c r="A671">
        <f t="shared" si="152"/>
        <v>167</v>
      </c>
      <c r="B671">
        <f t="shared" si="163"/>
        <v>15804.713742507947</v>
      </c>
      <c r="C671">
        <f t="shared" si="161"/>
        <v>114.16682329425021</v>
      </c>
      <c r="D671">
        <f t="shared" si="162"/>
        <v>4.0881163149606436E-3</v>
      </c>
      <c r="E671">
        <f>MIN(VLOOKUP(C670+0.01,Gearing!$A$2:$G$7,2,TRUE)+1,5)</f>
        <v>4</v>
      </c>
      <c r="F671">
        <f>Misc!$B$4*Misc!$B$5/Misc!$B$2*VLOOKUP(E671,Gearing!$B$2:$G$7,6,FALSE)</f>
        <v>3877.5433905676741</v>
      </c>
      <c r="G671">
        <f t="shared" si="150"/>
        <v>9.8205938211519399</v>
      </c>
      <c r="H671">
        <f t="shared" si="151"/>
        <v>255.38391037547024</v>
      </c>
      <c r="I671">
        <f t="shared" si="153"/>
        <v>0.29700000000000004</v>
      </c>
      <c r="J671">
        <f t="shared" si="154"/>
        <v>-3083.0462656761847</v>
      </c>
      <c r="K671">
        <f t="shared" si="155"/>
        <v>-25640859.217530578</v>
      </c>
      <c r="L671">
        <f t="shared" si="164"/>
        <v>15804.713742507947</v>
      </c>
      <c r="M671">
        <f>2*$Y$1*VLOOKUP(E670,Gearing!$B$3:$D$7,3)+B669</f>
        <v>15807.433703329218</v>
      </c>
      <c r="N671">
        <f>2*B670-B669+Misc!$B$6*$Y$1^2</f>
        <v>15804.856796730142</v>
      </c>
      <c r="O671">
        <f t="shared" si="156"/>
        <v>0</v>
      </c>
      <c r="P671">
        <f t="shared" si="157"/>
        <v>0</v>
      </c>
      <c r="Q671">
        <f t="shared" si="158"/>
        <v>0</v>
      </c>
      <c r="R671">
        <f t="shared" si="159"/>
        <v>0</v>
      </c>
      <c r="S671">
        <f t="shared" si="160"/>
        <v>0</v>
      </c>
      <c r="T671">
        <f>C671/Misc!$B$2*60/2/PI()</f>
        <v>3634.0428528757734</v>
      </c>
      <c r="U671">
        <f>C671/Misc!$B$2*60/2/PI()*VLOOKUP(E671,Gearing!$B$2:$G$7,6,FALSE)</f>
        <v>7827.1170611610023</v>
      </c>
      <c r="V671">
        <f ca="1">FORECAST(U671,OFFSET(Engine!$E$3:$E$26,MATCH(U671,Engine!$A$3:$A$26,1)-1,0,2),OFFSET(Engine!$A$3:$A$26,MATCH(U671,Engine!$A$3:$A$26,1)-1,0,2))</f>
        <v>566.80308042546312</v>
      </c>
    </row>
    <row r="672" spans="1:22" x14ac:dyDescent="0.25">
      <c r="A672">
        <f t="shared" si="152"/>
        <v>167.25</v>
      </c>
      <c r="B672">
        <f t="shared" si="163"/>
        <v>15833.255576085145</v>
      </c>
      <c r="C672">
        <f t="shared" si="161"/>
        <v>114.16783984165522</v>
      </c>
      <c r="D672">
        <f t="shared" si="162"/>
        <v>4.0442629251629114E-3</v>
      </c>
      <c r="E672">
        <f>MIN(VLOOKUP(C671+0.01,Gearing!$A$2:$G$7,2,TRUE)+1,5)</f>
        <v>4</v>
      </c>
      <c r="F672">
        <f>Misc!$B$4*Misc!$B$5/Misc!$B$2*VLOOKUP(E672,Gearing!$B$2:$G$7,6,FALSE)</f>
        <v>3877.5433905676741</v>
      </c>
      <c r="G672">
        <f t="shared" si="150"/>
        <v>9.8383288943104414</v>
      </c>
      <c r="H672">
        <f t="shared" si="151"/>
        <v>255.38618432725309</v>
      </c>
      <c r="I672">
        <f t="shared" si="153"/>
        <v>0.29700000000000004</v>
      </c>
      <c r="J672">
        <f t="shared" si="154"/>
        <v>-3099.9999630497223</v>
      </c>
      <c r="K672">
        <f t="shared" si="155"/>
        <v>-25552625.482466429</v>
      </c>
      <c r="L672">
        <f t="shared" si="164"/>
        <v>15833.255576085145</v>
      </c>
      <c r="M672">
        <f>2*$Y$1*VLOOKUP(E671,Gearing!$B$3:$D$7,3)+B670</f>
        <v>15835.97502312134</v>
      </c>
      <c r="N672">
        <f>2*B671-B670+Misc!$B$6*$Y$1^2</f>
        <v>15833.398633077875</v>
      </c>
      <c r="O672">
        <f t="shared" si="156"/>
        <v>0</v>
      </c>
      <c r="P672">
        <f t="shared" si="157"/>
        <v>0</v>
      </c>
      <c r="Q672">
        <f t="shared" si="158"/>
        <v>0</v>
      </c>
      <c r="R672">
        <f t="shared" si="159"/>
        <v>0</v>
      </c>
      <c r="S672">
        <f t="shared" si="160"/>
        <v>0</v>
      </c>
      <c r="T672">
        <f>C672/Misc!$B$2*60/2/PI()</f>
        <v>3634.0752105846523</v>
      </c>
      <c r="U672">
        <f>C672/Misc!$B$2*60/2/PI()*VLOOKUP(E672,Gearing!$B$2:$G$7,6,FALSE)</f>
        <v>7827.1867542233786</v>
      </c>
      <c r="V672">
        <f ca="1">FORECAST(U672,OFFSET(Engine!$E$3:$E$26,MATCH(U672,Engine!$A$3:$A$26,1)-1,0,2),OFFSET(Engine!$A$3:$A$26,MATCH(U672,Engine!$A$3:$A$26,1)-1,0,2))</f>
        <v>566.80133992084484</v>
      </c>
    </row>
    <row r="673" spans="1:22" x14ac:dyDescent="0.25">
      <c r="A673">
        <f t="shared" si="152"/>
        <v>167.5</v>
      </c>
      <c r="B673">
        <f t="shared" si="163"/>
        <v>15861.797662428775</v>
      </c>
      <c r="C673">
        <f t="shared" si="161"/>
        <v>114.16884548446615</v>
      </c>
      <c r="D673">
        <f t="shared" si="162"/>
        <v>4.0008795622270554E-3</v>
      </c>
      <c r="E673">
        <f>MIN(VLOOKUP(C672+0.01,Gearing!$A$2:$G$7,2,TRUE)+1,5)</f>
        <v>4</v>
      </c>
      <c r="F673">
        <f>Misc!$B$4*Misc!$B$5/Misc!$B$2*VLOOKUP(E673,Gearing!$B$2:$G$7,6,FALSE)</f>
        <v>3877.5433905676741</v>
      </c>
      <c r="G673">
        <f t="shared" si="150"/>
        <v>9.8560641245307252</v>
      </c>
      <c r="H673">
        <f t="shared" si="151"/>
        <v>255.38843388615371</v>
      </c>
      <c r="I673">
        <f t="shared" si="153"/>
        <v>0.29700000000000004</v>
      </c>
      <c r="J673">
        <f t="shared" si="154"/>
        <v>-3116.953812194577</v>
      </c>
      <c r="K673">
        <f t="shared" si="155"/>
        <v>-25463907.031252027</v>
      </c>
      <c r="L673">
        <f t="shared" si="164"/>
        <v>15861.797662428775</v>
      </c>
      <c r="M673">
        <f>2*$Y$1*VLOOKUP(E672,Gearing!$B$3:$D$7,3)+B671</f>
        <v>15864.516601191268</v>
      </c>
      <c r="N673">
        <f>2*B672-B671+Misc!$B$6*$Y$1^2</f>
        <v>15861.940722162342</v>
      </c>
      <c r="O673">
        <f t="shared" si="156"/>
        <v>0</v>
      </c>
      <c r="P673">
        <f t="shared" si="157"/>
        <v>0</v>
      </c>
      <c r="Q673">
        <f t="shared" si="158"/>
        <v>0</v>
      </c>
      <c r="R673">
        <f t="shared" si="159"/>
        <v>0</v>
      </c>
      <c r="S673">
        <f t="shared" si="160"/>
        <v>0</v>
      </c>
      <c r="T673">
        <f>C673/Misc!$B$2*60/2/PI()</f>
        <v>3634.1072211895212</v>
      </c>
      <c r="U673">
        <f>C673/Misc!$B$2*60/2/PI()*VLOOKUP(E673,Gearing!$B$2:$G$7,6,FALSE)</f>
        <v>7827.2556996821013</v>
      </c>
      <c r="V673">
        <f ca="1">FORECAST(U673,OFFSET(Engine!$E$3:$E$26,MATCH(U673,Engine!$A$3:$A$26,1)-1,0,2),OFFSET(Engine!$A$3:$A$26,MATCH(U673,Engine!$A$3:$A$26,1)-1,0,2))</f>
        <v>566.79961808677376</v>
      </c>
    </row>
    <row r="674" spans="1:22" x14ac:dyDescent="0.25">
      <c r="A674">
        <f t="shared" si="152"/>
        <v>167.75</v>
      </c>
      <c r="B674">
        <f t="shared" si="163"/>
        <v>15890.339998827378</v>
      </c>
      <c r="C674">
        <f t="shared" si="161"/>
        <v>114.16984033955669</v>
      </c>
      <c r="D674">
        <f t="shared" si="162"/>
        <v>3.9579611620865762E-3</v>
      </c>
      <c r="E674">
        <f>MIN(VLOOKUP(C673+0.01,Gearing!$A$2:$G$7,2,TRUE)+1,5)</f>
        <v>4</v>
      </c>
      <c r="F674">
        <f>Misc!$B$4*Misc!$B$5/Misc!$B$2*VLOOKUP(E674,Gearing!$B$2:$G$7,6,FALSE)</f>
        <v>3877.5433905676741</v>
      </c>
      <c r="G674">
        <f t="shared" si="150"/>
        <v>9.8737995101279648</v>
      </c>
      <c r="H674">
        <f t="shared" si="151"/>
        <v>255.39065931361105</v>
      </c>
      <c r="I674">
        <f t="shared" si="153"/>
        <v>0.29700000000000004</v>
      </c>
      <c r="J674">
        <f t="shared" si="154"/>
        <v>-3133.9078114826934</v>
      </c>
      <c r="K674">
        <f t="shared" si="155"/>
        <v>-25374703.859850809</v>
      </c>
      <c r="L674">
        <f t="shared" si="164"/>
        <v>15890.339998827378</v>
      </c>
      <c r="M674">
        <f>2*$Y$1*VLOOKUP(E673,Gearing!$B$3:$D$7,3)+B672</f>
        <v>15893.058434768465</v>
      </c>
      <c r="N674">
        <f>2*B673-B672+Misc!$B$6*$Y$1^2</f>
        <v>15890.483061272405</v>
      </c>
      <c r="O674">
        <f t="shared" si="156"/>
        <v>0</v>
      </c>
      <c r="P674">
        <f t="shared" si="157"/>
        <v>0</v>
      </c>
      <c r="Q674">
        <f t="shared" si="158"/>
        <v>0</v>
      </c>
      <c r="R674">
        <f t="shared" si="159"/>
        <v>0</v>
      </c>
      <c r="S674">
        <f t="shared" si="160"/>
        <v>0</v>
      </c>
      <c r="T674">
        <f>C674/Misc!$B$2*60/2/PI()</f>
        <v>3634.1388884105845</v>
      </c>
      <c r="U674">
        <f>C674/Misc!$B$2*60/2/PI()*VLOOKUP(E674,Gearing!$B$2:$G$7,6,FALSE)</f>
        <v>7827.3239055498625</v>
      </c>
      <c r="V674">
        <f ca="1">FORECAST(U674,OFFSET(Engine!$E$3:$E$26,MATCH(U674,Engine!$A$3:$A$26,1)-1,0,2),OFFSET(Engine!$A$3:$A$26,MATCH(U674,Engine!$A$3:$A$26,1)-1,0,2))</f>
        <v>566.79791472314196</v>
      </c>
    </row>
    <row r="675" spans="1:22" x14ac:dyDescent="0.25">
      <c r="A675">
        <f t="shared" si="152"/>
        <v>168</v>
      </c>
      <c r="B675">
        <f t="shared" si="163"/>
        <v>15918.882582598553</v>
      </c>
      <c r="C675">
        <f t="shared" si="161"/>
        <v>114.17082452256</v>
      </c>
      <c r="D675">
        <f t="shared" si="162"/>
        <v>3.9155028644017875E-3</v>
      </c>
      <c r="E675">
        <f>MIN(VLOOKUP(C674+0.01,Gearing!$A$2:$G$7,2,TRUE)+1,5)</f>
        <v>4</v>
      </c>
      <c r="F675">
        <f>Misc!$B$4*Misc!$B$5/Misc!$B$2*VLOOKUP(E675,Gearing!$B$2:$G$7,6,FALSE)</f>
        <v>3877.5433905676741</v>
      </c>
      <c r="G675">
        <f t="shared" si="150"/>
        <v>9.8915350494353937</v>
      </c>
      <c r="H675">
        <f t="shared" si="151"/>
        <v>255.39286086828918</v>
      </c>
      <c r="I675">
        <f t="shared" si="153"/>
        <v>0.29700000000000004</v>
      </c>
      <c r="J675">
        <f t="shared" si="154"/>
        <v>-3150.8619593034637</v>
      </c>
      <c r="K675">
        <f t="shared" si="155"/>
        <v>-25285015.964315504</v>
      </c>
      <c r="L675">
        <f t="shared" si="164"/>
        <v>15918.882582598553</v>
      </c>
      <c r="M675">
        <f>2*$Y$1*VLOOKUP(E674,Gearing!$B$3:$D$7,3)+B673</f>
        <v>15921.600521112096</v>
      </c>
      <c r="N675">
        <f>2*B674-B673+Misc!$B$6*$Y$1^2</f>
        <v>15919.025647725981</v>
      </c>
      <c r="O675">
        <f t="shared" si="156"/>
        <v>0</v>
      </c>
      <c r="P675">
        <f t="shared" si="157"/>
        <v>0</v>
      </c>
      <c r="Q675">
        <f t="shared" si="158"/>
        <v>0</v>
      </c>
      <c r="R675">
        <f t="shared" si="159"/>
        <v>0</v>
      </c>
      <c r="S675">
        <f t="shared" si="160"/>
        <v>0</v>
      </c>
      <c r="T675">
        <f>C675/Misc!$B$2*60/2/PI()</f>
        <v>3634.1702159285614</v>
      </c>
      <c r="U675">
        <f>C675/Misc!$B$2*60/2/PI()*VLOOKUP(E675,Gearing!$B$2:$G$7,6,FALSE)</f>
        <v>7827.3913797543146</v>
      </c>
      <c r="V675">
        <f ca="1">FORECAST(U675,OFFSET(Engine!$E$3:$E$26,MATCH(U675,Engine!$A$3:$A$26,1)-1,0,2),OFFSET(Engine!$A$3:$A$26,MATCH(U675,Engine!$A$3:$A$26,1)-1,0,2))</f>
        <v>566.79622963196562</v>
      </c>
    </row>
    <row r="676" spans="1:22" x14ac:dyDescent="0.25">
      <c r="A676">
        <f t="shared" si="152"/>
        <v>168.25</v>
      </c>
      <c r="B676">
        <f t="shared" si="163"/>
        <v>15947.425411088658</v>
      </c>
      <c r="C676">
        <f t="shared" si="161"/>
        <v>114.17179814786869</v>
      </c>
      <c r="D676">
        <f t="shared" si="162"/>
        <v>3.8734996051061898E-3</v>
      </c>
      <c r="E676">
        <f>MIN(VLOOKUP(C675+0.01,Gearing!$A$2:$G$7,2,TRUE)+1,5)</f>
        <v>4</v>
      </c>
      <c r="F676">
        <f>Misc!$B$4*Misc!$B$5/Misc!$B$2*VLOOKUP(E676,Gearing!$B$2:$G$7,6,FALSE)</f>
        <v>3877.5433905676741</v>
      </c>
      <c r="G676">
        <f t="shared" si="150"/>
        <v>9.9092707408041143</v>
      </c>
      <c r="H676">
        <f t="shared" si="151"/>
        <v>255.39503880607705</v>
      </c>
      <c r="I676">
        <f t="shared" si="153"/>
        <v>0.29700000000000004</v>
      </c>
      <c r="J676">
        <f t="shared" si="154"/>
        <v>-3167.8162540635421</v>
      </c>
      <c r="K676">
        <f t="shared" si="155"/>
        <v>-25194843.340786695</v>
      </c>
      <c r="L676">
        <f t="shared" si="164"/>
        <v>15947.425411088658</v>
      </c>
      <c r="M676">
        <f>2*$Y$1*VLOOKUP(E675,Gearing!$B$3:$D$7,3)+B674</f>
        <v>15950.142857510698</v>
      </c>
      <c r="N676">
        <f>2*B675-B674+Misc!$B$6*$Y$1^2</f>
        <v>15947.568478869729</v>
      </c>
      <c r="O676">
        <f t="shared" si="156"/>
        <v>0</v>
      </c>
      <c r="P676">
        <f t="shared" si="157"/>
        <v>0</v>
      </c>
      <c r="Q676">
        <f t="shared" si="158"/>
        <v>0</v>
      </c>
      <c r="R676">
        <f t="shared" si="159"/>
        <v>0</v>
      </c>
      <c r="S676">
        <f t="shared" si="160"/>
        <v>0</v>
      </c>
      <c r="T676">
        <f>C676/Misc!$B$2*60/2/PI()</f>
        <v>3634.2012073846804</v>
      </c>
      <c r="U676">
        <f>C676/Misc!$B$2*60/2/PI()*VLOOKUP(E676,Gearing!$B$2:$G$7,6,FALSE)</f>
        <v>7827.4581301380495</v>
      </c>
      <c r="V676">
        <f ca="1">FORECAST(U676,OFFSET(Engine!$E$3:$E$26,MATCH(U676,Engine!$A$3:$A$26,1)-1,0,2),OFFSET(Engine!$A$3:$A$26,MATCH(U676,Engine!$A$3:$A$26,1)-1,0,2))</f>
        <v>566.79456261738471</v>
      </c>
    </row>
    <row r="677" spans="1:22" x14ac:dyDescent="0.25">
      <c r="A677">
        <f t="shared" si="152"/>
        <v>168.5</v>
      </c>
      <c r="B677">
        <f t="shared" si="163"/>
        <v>15975.968481672488</v>
      </c>
      <c r="C677">
        <f t="shared" si="161"/>
        <v>114.17276132863844</v>
      </c>
      <c r="D677">
        <f t="shared" si="162"/>
        <v>3.8319465529639274E-3</v>
      </c>
      <c r="E677">
        <f>MIN(VLOOKUP(C676+0.01,Gearing!$A$2:$G$7,2,TRUE)+1,5)</f>
        <v>4</v>
      </c>
      <c r="F677">
        <f>Misc!$B$4*Misc!$B$5/Misc!$B$2*VLOOKUP(E677,Gearing!$B$2:$G$7,6,FALSE)</f>
        <v>3877.5433905676741</v>
      </c>
      <c r="G677">
        <f t="shared" si="150"/>
        <v>9.9270065826029033</v>
      </c>
      <c r="H677">
        <f t="shared" si="151"/>
        <v>255.39719338009675</v>
      </c>
      <c r="I677">
        <f t="shared" si="153"/>
        <v>0.29700000000000004</v>
      </c>
      <c r="J677">
        <f t="shared" si="154"/>
        <v>-3184.7706941866636</v>
      </c>
      <c r="K677">
        <f t="shared" si="155"/>
        <v>-25104185.985491186</v>
      </c>
      <c r="L677">
        <f t="shared" si="164"/>
        <v>15975.968481672488</v>
      </c>
      <c r="M677">
        <f>2*$Y$1*VLOOKUP(E676,Gearing!$B$3:$D$7,3)+B675</f>
        <v>15978.685441281874</v>
      </c>
      <c r="N677">
        <f>2*B676-B675+Misc!$B$6*$Y$1^2</f>
        <v>15976.111552078763</v>
      </c>
      <c r="O677">
        <f t="shared" si="156"/>
        <v>0</v>
      </c>
      <c r="P677">
        <f t="shared" si="157"/>
        <v>0</v>
      </c>
      <c r="Q677">
        <f t="shared" si="158"/>
        <v>0</v>
      </c>
      <c r="R677">
        <f t="shared" si="159"/>
        <v>0</v>
      </c>
      <c r="S677">
        <f t="shared" si="160"/>
        <v>0</v>
      </c>
      <c r="T677">
        <f>C677/Misc!$B$2*60/2/PI()</f>
        <v>3634.2318663808001</v>
      </c>
      <c r="U677">
        <f>C677/Misc!$B$2*60/2/PI()*VLOOKUP(E677,Gearing!$B$2:$G$7,6,FALSE)</f>
        <v>7827.5241644588659</v>
      </c>
      <c r="V677">
        <f ca="1">FORECAST(U677,OFFSET(Engine!$E$3:$E$26,MATCH(U677,Engine!$A$3:$A$26,1)-1,0,2),OFFSET(Engine!$A$3:$A$26,MATCH(U677,Engine!$A$3:$A$26,1)-1,0,2))</f>
        <v>566.79291348565721</v>
      </c>
    </row>
    <row r="678" spans="1:22" x14ac:dyDescent="0.25">
      <c r="A678">
        <f t="shared" si="152"/>
        <v>168.75</v>
      </c>
      <c r="B678">
        <f t="shared" si="163"/>
        <v>16004.511791752977</v>
      </c>
      <c r="C678">
        <f t="shared" si="161"/>
        <v>114.17371417683898</v>
      </c>
      <c r="D678">
        <f t="shared" si="162"/>
        <v>3.7908390513621271E-3</v>
      </c>
      <c r="E678">
        <f>MIN(VLOOKUP(C677+0.01,Gearing!$A$2:$G$7,2,TRUE)+1,5)</f>
        <v>4</v>
      </c>
      <c r="F678">
        <f>Misc!$B$4*Misc!$B$5/Misc!$B$2*VLOOKUP(E678,Gearing!$B$2:$G$7,6,FALSE)</f>
        <v>3877.5433905676741</v>
      </c>
      <c r="G678">
        <f t="shared" si="150"/>
        <v>9.9447425732180186</v>
      </c>
      <c r="H678">
        <f t="shared" si="151"/>
        <v>255.39932484081734</v>
      </c>
      <c r="I678">
        <f t="shared" si="153"/>
        <v>0.29700000000000004</v>
      </c>
      <c r="J678">
        <f t="shared" si="154"/>
        <v>-3201.7252781134594</v>
      </c>
      <c r="K678">
        <f t="shared" si="155"/>
        <v>-25013043.894740835</v>
      </c>
      <c r="L678">
        <f t="shared" si="164"/>
        <v>16004.511791752977</v>
      </c>
      <c r="M678">
        <f>2*$Y$1*VLOOKUP(E677,Gearing!$B$3:$D$7,3)+B676</f>
        <v>16007.228269771978</v>
      </c>
      <c r="N678">
        <f>2*B677-B676+Misc!$B$6*$Y$1^2</f>
        <v>16004.654864756318</v>
      </c>
      <c r="O678">
        <f t="shared" si="156"/>
        <v>0</v>
      </c>
      <c r="P678">
        <f t="shared" si="157"/>
        <v>0</v>
      </c>
      <c r="Q678">
        <f t="shared" si="158"/>
        <v>0</v>
      </c>
      <c r="R678">
        <f t="shared" si="159"/>
        <v>0</v>
      </c>
      <c r="S678">
        <f t="shared" si="160"/>
        <v>0</v>
      </c>
      <c r="T678">
        <f>C678/Misc!$B$2*60/2/PI()</f>
        <v>3634.2621964810264</v>
      </c>
      <c r="U678">
        <f>C678/Misc!$B$2*60/2/PI()*VLOOKUP(E678,Gearing!$B$2:$G$7,6,FALSE)</f>
        <v>7827.5894903932476</v>
      </c>
      <c r="V678">
        <f ca="1">FORECAST(U678,OFFSET(Engine!$E$3:$E$26,MATCH(U678,Engine!$A$3:$A$26,1)-1,0,2),OFFSET(Engine!$A$3:$A$26,MATCH(U678,Engine!$A$3:$A$26,1)-1,0,2))</f>
        <v>566.79128204507174</v>
      </c>
    </row>
    <row r="679" spans="1:22" x14ac:dyDescent="0.25">
      <c r="A679">
        <f t="shared" si="152"/>
        <v>169</v>
      </c>
      <c r="B679">
        <f t="shared" si="163"/>
        <v>16033.055338760907</v>
      </c>
      <c r="C679">
        <f t="shared" si="161"/>
        <v>114.17465680322857</v>
      </c>
      <c r="D679">
        <f t="shared" si="162"/>
        <v>3.7501720653381199E-3</v>
      </c>
      <c r="E679">
        <f>MIN(VLOOKUP(C678+0.01,Gearing!$A$2:$G$7,2,TRUE)+1,5)</f>
        <v>4</v>
      </c>
      <c r="F679">
        <f>Misc!$B$4*Misc!$B$5/Misc!$B$2*VLOOKUP(E679,Gearing!$B$2:$G$7,6,FALSE)</f>
        <v>3877.5433905676741</v>
      </c>
      <c r="G679">
        <f t="shared" si="150"/>
        <v>9.9624787110530164</v>
      </c>
      <c r="H679">
        <f t="shared" si="151"/>
        <v>255.40143343599806</v>
      </c>
      <c r="I679">
        <f t="shared" si="153"/>
        <v>0.29700000000000004</v>
      </c>
      <c r="J679">
        <f t="shared" si="154"/>
        <v>-3218.6800043012699</v>
      </c>
      <c r="K679">
        <f t="shared" si="155"/>
        <v>-24921417.064931139</v>
      </c>
      <c r="L679">
        <f t="shared" si="164"/>
        <v>16033.055338760907</v>
      </c>
      <c r="M679">
        <f>2*$Y$1*VLOOKUP(E678,Gearing!$B$3:$D$7,3)+B677</f>
        <v>16035.771340355808</v>
      </c>
      <c r="N679">
        <f>2*B678-B677+Misc!$B$6*$Y$1^2</f>
        <v>16033.198414333467</v>
      </c>
      <c r="O679">
        <f t="shared" si="156"/>
        <v>0</v>
      </c>
      <c r="P679">
        <f t="shared" si="157"/>
        <v>0</v>
      </c>
      <c r="Q679">
        <f t="shared" si="158"/>
        <v>0</v>
      </c>
      <c r="R679">
        <f t="shared" si="159"/>
        <v>0</v>
      </c>
      <c r="S679">
        <f t="shared" si="160"/>
        <v>0</v>
      </c>
      <c r="T679">
        <f>C679/Misc!$B$2*60/2/PI()</f>
        <v>3634.2922012109048</v>
      </c>
      <c r="U679">
        <f>C679/Misc!$B$2*60/2/PI()*VLOOKUP(E679,Gearing!$B$2:$G$7,6,FALSE)</f>
        <v>7827.6541155346276</v>
      </c>
      <c r="V679">
        <f ca="1">FORECAST(U679,OFFSET(Engine!$E$3:$E$26,MATCH(U679,Engine!$A$3:$A$26,1)-1,0,2),OFFSET(Engine!$A$3:$A$26,MATCH(U679,Engine!$A$3:$A$26,1)-1,0,2))</f>
        <v>566.78966810599093</v>
      </c>
    </row>
    <row r="680" spans="1:22" x14ac:dyDescent="0.25">
      <c r="A680">
        <f t="shared" si="152"/>
        <v>169.25</v>
      </c>
      <c r="B680">
        <f t="shared" si="163"/>
        <v>16061.599120154591</v>
      </c>
      <c r="C680">
        <f t="shared" si="161"/>
        <v>114.17558931736858</v>
      </c>
      <c r="D680">
        <f t="shared" si="162"/>
        <v>3.7099410546943545E-3</v>
      </c>
      <c r="E680">
        <f>MIN(VLOOKUP(C679+0.01,Gearing!$A$2:$G$7,2,TRUE)+1,5)</f>
        <v>4</v>
      </c>
      <c r="F680">
        <f>Misc!$B$4*Misc!$B$5/Misc!$B$2*VLOOKUP(E680,Gearing!$B$2:$G$7,6,FALSE)</f>
        <v>3877.5433905676741</v>
      </c>
      <c r="G680">
        <f t="shared" si="150"/>
        <v>9.9802149945285716</v>
      </c>
      <c r="H680">
        <f t="shared" si="151"/>
        <v>255.40351941072069</v>
      </c>
      <c r="I680">
        <f t="shared" si="153"/>
        <v>0.29700000000000004</v>
      </c>
      <c r="J680">
        <f t="shared" si="154"/>
        <v>-3235.6348712239796</v>
      </c>
      <c r="K680">
        <f t="shared" si="155"/>
        <v>-24829305.492539614</v>
      </c>
      <c r="L680">
        <f t="shared" si="164"/>
        <v>16061.599120154591</v>
      </c>
      <c r="M680">
        <f>2*$Y$1*VLOOKUP(E679,Gearing!$B$3:$D$7,3)+B678</f>
        <v>16064.314650436298</v>
      </c>
      <c r="N680">
        <f>2*B679-B678+Misc!$B$6*$Y$1^2</f>
        <v>16061.742198268837</v>
      </c>
      <c r="O680">
        <f t="shared" si="156"/>
        <v>0</v>
      </c>
      <c r="P680">
        <f t="shared" si="157"/>
        <v>0</v>
      </c>
      <c r="Q680">
        <f t="shared" si="158"/>
        <v>0</v>
      </c>
      <c r="R680">
        <f t="shared" si="159"/>
        <v>0</v>
      </c>
      <c r="S680">
        <f t="shared" si="160"/>
        <v>0</v>
      </c>
      <c r="T680">
        <f>C680/Misc!$B$2*60/2/PI()</f>
        <v>3634.321884057882</v>
      </c>
      <c r="U680">
        <f>C680/Misc!$B$2*60/2/PI()*VLOOKUP(E680,Gearing!$B$2:$G$7,6,FALSE)</f>
        <v>7827.7180473943781</v>
      </c>
      <c r="V680">
        <f ca="1">FORECAST(U680,OFFSET(Engine!$E$3:$E$26,MATCH(U680,Engine!$A$3:$A$26,1)-1,0,2),OFFSET(Engine!$A$3:$A$26,MATCH(U680,Engine!$A$3:$A$26,1)-1,0,2))</f>
        <v>566.78807148082683</v>
      </c>
    </row>
    <row r="681" spans="1:22" x14ac:dyDescent="0.25">
      <c r="A681">
        <f t="shared" si="152"/>
        <v>169.5</v>
      </c>
      <c r="B681">
        <f t="shared" si="163"/>
        <v>16090.143133419591</v>
      </c>
      <c r="C681">
        <f t="shared" si="161"/>
        <v>114.17651182767077</v>
      </c>
      <c r="D681">
        <f t="shared" si="162"/>
        <v>3.670141362817958E-3</v>
      </c>
      <c r="E681">
        <f>MIN(VLOOKUP(C680+0.01,Gearing!$A$2:$G$7,2,TRUE)+1,5)</f>
        <v>4</v>
      </c>
      <c r="F681">
        <f>Misc!$B$4*Misc!$B$5/Misc!$B$2*VLOOKUP(E681,Gearing!$B$2:$G$7,6,FALSE)</f>
        <v>3877.5433905676741</v>
      </c>
      <c r="G681">
        <f t="shared" si="150"/>
        <v>9.9979514220822843</v>
      </c>
      <c r="H681">
        <f t="shared" si="151"/>
        <v>255.40558300749547</v>
      </c>
      <c r="I681">
        <f t="shared" si="153"/>
        <v>0.29700000000000004</v>
      </c>
      <c r="J681">
        <f t="shared" si="154"/>
        <v>-3252.5898773718291</v>
      </c>
      <c r="K681">
        <f t="shared" si="155"/>
        <v>-24736709.174124762</v>
      </c>
      <c r="L681">
        <f t="shared" si="164"/>
        <v>16090.143133419591</v>
      </c>
      <c r="M681">
        <f>2*$Y$1*VLOOKUP(E680,Gearing!$B$3:$D$7,3)+B679</f>
        <v>16092.858197444228</v>
      </c>
      <c r="N681">
        <f>2*B680-B679+Misc!$B$6*$Y$1^2</f>
        <v>16090.286214048276</v>
      </c>
      <c r="O681">
        <f t="shared" si="156"/>
        <v>0</v>
      </c>
      <c r="P681">
        <f t="shared" si="157"/>
        <v>0</v>
      </c>
      <c r="Q681">
        <f t="shared" si="158"/>
        <v>0</v>
      </c>
      <c r="R681">
        <f t="shared" si="159"/>
        <v>0</v>
      </c>
      <c r="S681">
        <f t="shared" si="160"/>
        <v>0</v>
      </c>
      <c r="T681">
        <f>C681/Misc!$B$2*60/2/PI()</f>
        <v>3634.3512484728112</v>
      </c>
      <c r="U681">
        <f>C681/Misc!$B$2*60/2/PI()*VLOOKUP(E681,Gearing!$B$2:$G$7,6,FALSE)</f>
        <v>7827.781293405058</v>
      </c>
      <c r="V681">
        <f ca="1">FORECAST(U681,OFFSET(Engine!$E$3:$E$26,MATCH(U681,Engine!$A$3:$A$26,1)-1,0,2),OFFSET(Engine!$A$3:$A$26,MATCH(U681,Engine!$A$3:$A$26,1)-1,0,2))</f>
        <v>566.78649198395976</v>
      </c>
    </row>
    <row r="682" spans="1:22" x14ac:dyDescent="0.25">
      <c r="A682">
        <f t="shared" si="152"/>
        <v>169.75</v>
      </c>
      <c r="B682">
        <f t="shared" si="163"/>
        <v>16118.687376068427</v>
      </c>
      <c r="C682">
        <f t="shared" si="161"/>
        <v>114.17742444137548</v>
      </c>
      <c r="D682">
        <f t="shared" si="162"/>
        <v>3.6307682748883963E-3</v>
      </c>
      <c r="E682">
        <f>MIN(VLOOKUP(C681+0.01,Gearing!$A$2:$G$7,2,TRUE)+1,5)</f>
        <v>4</v>
      </c>
      <c r="F682">
        <f>Misc!$B$4*Misc!$B$5/Misc!$B$2*VLOOKUP(E682,Gearing!$B$2:$G$7,6,FALSE)</f>
        <v>3877.5433905676741</v>
      </c>
      <c r="G682">
        <f t="shared" si="150"/>
        <v>10.015687992168504</v>
      </c>
      <c r="H682">
        <f t="shared" si="151"/>
        <v>255.40762446621216</v>
      </c>
      <c r="I682">
        <f t="shared" si="153"/>
        <v>0.29700000000000004</v>
      </c>
      <c r="J682">
        <f t="shared" si="154"/>
        <v>-3269.5450212512387</v>
      </c>
      <c r="K682">
        <f t="shared" si="155"/>
        <v>-24643628.106324688</v>
      </c>
      <c r="L682">
        <f t="shared" si="164"/>
        <v>16118.687376068427</v>
      </c>
      <c r="M682">
        <f>2*$Y$1*VLOOKUP(E681,Gearing!$B$3:$D$7,3)+B680</f>
        <v>16121.401978837912</v>
      </c>
      <c r="N682">
        <f>2*B681-B680+Misc!$B$6*$Y$1^2</f>
        <v>16118.830459184592</v>
      </c>
      <c r="O682">
        <f t="shared" si="156"/>
        <v>0</v>
      </c>
      <c r="P682">
        <f t="shared" si="157"/>
        <v>0</v>
      </c>
      <c r="Q682">
        <f t="shared" si="158"/>
        <v>0</v>
      </c>
      <c r="R682">
        <f t="shared" si="159"/>
        <v>0</v>
      </c>
      <c r="S682">
        <f t="shared" si="160"/>
        <v>0</v>
      </c>
      <c r="T682">
        <f>C682/Misc!$B$2*60/2/PI()</f>
        <v>3634.3802978692588</v>
      </c>
      <c r="U682">
        <f>C682/Misc!$B$2*60/2/PI()*VLOOKUP(E682,Gearing!$B$2:$G$7,6,FALSE)</f>
        <v>7827.8438609189143</v>
      </c>
      <c r="V682">
        <f ca="1">FORECAST(U682,OFFSET(Engine!$E$3:$E$26,MATCH(U682,Engine!$A$3:$A$26,1)-1,0,2),OFFSET(Engine!$A$3:$A$26,MATCH(U682,Engine!$A$3:$A$26,1)-1,0,2))</f>
        <v>566.78492943177571</v>
      </c>
    </row>
    <row r="683" spans="1:22" x14ac:dyDescent="0.25">
      <c r="A683">
        <f t="shared" si="152"/>
        <v>170</v>
      </c>
      <c r="B683">
        <f t="shared" si="163"/>
        <v>16147.231845640279</v>
      </c>
      <c r="C683">
        <f t="shared" si="161"/>
        <v>114.17832726456982</v>
      </c>
      <c r="D683">
        <f t="shared" si="162"/>
        <v>3.5918172798119485E-3</v>
      </c>
      <c r="E683">
        <f>MIN(VLOOKUP(C682+0.01,Gearing!$A$2:$G$7,2,TRUE)+1,5)</f>
        <v>4</v>
      </c>
      <c r="F683">
        <f>Misc!$B$4*Misc!$B$5/Misc!$B$2*VLOOKUP(E683,Gearing!$B$2:$G$7,6,FALSE)</f>
        <v>3877.5433905676741</v>
      </c>
      <c r="G683">
        <f t="shared" si="150"/>
        <v>10.033424703258147</v>
      </c>
      <c r="H683">
        <f t="shared" si="151"/>
        <v>255.40964402418086</v>
      </c>
      <c r="I683">
        <f t="shared" si="153"/>
        <v>0.29700000000000004</v>
      </c>
      <c r="J683">
        <f t="shared" si="154"/>
        <v>-3286.5003013846472</v>
      </c>
      <c r="K683">
        <f t="shared" si="155"/>
        <v>-24550062.285855502</v>
      </c>
      <c r="L683">
        <f t="shared" si="164"/>
        <v>16147.231845640279</v>
      </c>
      <c r="M683">
        <f>2*$Y$1*VLOOKUP(E682,Gearing!$B$3:$D$7,3)+B681</f>
        <v>16149.945992102912</v>
      </c>
      <c r="N683">
        <f>2*B682-B681+Misc!$B$6*$Y$1^2</f>
        <v>16147.374931217262</v>
      </c>
      <c r="O683">
        <f t="shared" si="156"/>
        <v>0</v>
      </c>
      <c r="P683">
        <f t="shared" si="157"/>
        <v>0</v>
      </c>
      <c r="Q683">
        <f t="shared" si="158"/>
        <v>0</v>
      </c>
      <c r="R683">
        <f t="shared" si="159"/>
        <v>0</v>
      </c>
      <c r="S683">
        <f t="shared" si="160"/>
        <v>0</v>
      </c>
      <c r="T683">
        <f>C683/Misc!$B$2*60/2/PI()</f>
        <v>3634.4090356240822</v>
      </c>
      <c r="U683">
        <f>C683/Misc!$B$2*60/2/PI()*VLOOKUP(E683,Gearing!$B$2:$G$7,6,FALSE)</f>
        <v>7827.9057572091297</v>
      </c>
      <c r="V683">
        <f ca="1">FORECAST(U683,OFFSET(Engine!$E$3:$E$26,MATCH(U683,Engine!$A$3:$A$26,1)-1,0,2),OFFSET(Engine!$A$3:$A$26,MATCH(U683,Engine!$A$3:$A$26,1)-1,0,2))</f>
        <v>566.7833836426355</v>
      </c>
    </row>
    <row r="684" spans="1:22" x14ac:dyDescent="0.25">
      <c r="A684">
        <f t="shared" si="152"/>
        <v>170.25</v>
      </c>
      <c r="B684">
        <f t="shared" si="163"/>
        <v>16175.776539700712</v>
      </c>
      <c r="C684">
        <f t="shared" si="161"/>
        <v>114.17922040220947</v>
      </c>
      <c r="D684">
        <f t="shared" si="162"/>
        <v>3.5532838373910636E-3</v>
      </c>
      <c r="E684">
        <f>MIN(VLOOKUP(C683+0.01,Gearing!$A$2:$G$7,2,TRUE)+1,5)</f>
        <v>4</v>
      </c>
      <c r="F684">
        <f>Misc!$B$4*Misc!$B$5/Misc!$B$2*VLOOKUP(E684,Gearing!$B$2:$G$7,6,FALSE)</f>
        <v>3877.5433905676741</v>
      </c>
      <c r="G684">
        <f t="shared" si="150"/>
        <v>10.051161553838527</v>
      </c>
      <c r="H684">
        <f t="shared" si="151"/>
        <v>255.4116419161808</v>
      </c>
      <c r="I684">
        <f t="shared" si="153"/>
        <v>0.29700000000000004</v>
      </c>
      <c r="J684">
        <f t="shared" si="154"/>
        <v>-3303.4557163103273</v>
      </c>
      <c r="K684">
        <f t="shared" si="155"/>
        <v>-24456011.709510416</v>
      </c>
      <c r="L684">
        <f t="shared" si="164"/>
        <v>16175.776539700712</v>
      </c>
      <c r="M684">
        <f>2*$Y$1*VLOOKUP(E683,Gearing!$B$3:$D$7,3)+B682</f>
        <v>16178.490234751747</v>
      </c>
      <c r="N684">
        <f>2*B683-B682+Misc!$B$6*$Y$1^2</f>
        <v>16175.919627712132</v>
      </c>
      <c r="O684">
        <f t="shared" si="156"/>
        <v>0</v>
      </c>
      <c r="P684">
        <f t="shared" si="157"/>
        <v>0</v>
      </c>
      <c r="Q684">
        <f t="shared" si="158"/>
        <v>0</v>
      </c>
      <c r="R684">
        <f t="shared" si="159"/>
        <v>0</v>
      </c>
      <c r="S684">
        <f t="shared" si="160"/>
        <v>0</v>
      </c>
      <c r="T684">
        <f>C684/Misc!$B$2*60/2/PI()</f>
        <v>3634.4374650781247</v>
      </c>
      <c r="U684">
        <f>C684/Misc!$B$2*60/2/PI()*VLOOKUP(E684,Gearing!$B$2:$G$7,6,FALSE)</f>
        <v>7827.9669894713197</v>
      </c>
      <c r="V684">
        <f ca="1">FORECAST(U684,OFFSET(Engine!$E$3:$E$26,MATCH(U684,Engine!$A$3:$A$26,1)-1,0,2),OFFSET(Engine!$A$3:$A$26,MATCH(U684,Engine!$A$3:$A$26,1)-1,0,2))</f>
        <v>566.78185443683651</v>
      </c>
    </row>
    <row r="685" spans="1:22" x14ac:dyDescent="0.25">
      <c r="A685">
        <f t="shared" si="152"/>
        <v>170.5</v>
      </c>
      <c r="B685">
        <f t="shared" si="163"/>
        <v>16204.321455841384</v>
      </c>
      <c r="C685">
        <f t="shared" si="161"/>
        <v>114.18010395812598</v>
      </c>
      <c r="D685">
        <f t="shared" si="162"/>
        <v>3.5151634947396815E-3</v>
      </c>
      <c r="E685">
        <f>MIN(VLOOKUP(C684+0.01,Gearing!$A$2:$G$7,2,TRUE)+1,5)</f>
        <v>4</v>
      </c>
      <c r="F685">
        <f>Misc!$B$4*Misc!$B$5/Misc!$B$2*VLOOKUP(E685,Gearing!$B$2:$G$7,6,FALSE)</f>
        <v>3877.5433905676741</v>
      </c>
      <c r="G685">
        <f t="shared" si="150"/>
        <v>10.068898542413173</v>
      </c>
      <c r="H685">
        <f t="shared" si="151"/>
        <v>255.41361837447653</v>
      </c>
      <c r="I685">
        <f t="shared" si="153"/>
        <v>0.29700000000000004</v>
      </c>
      <c r="J685">
        <f t="shared" si="154"/>
        <v>-3320.4112645822242</v>
      </c>
      <c r="K685">
        <f t="shared" si="155"/>
        <v>-24361476.374158219</v>
      </c>
      <c r="L685">
        <f t="shared" si="164"/>
        <v>16204.321455841384</v>
      </c>
      <c r="M685">
        <f>2*$Y$1*VLOOKUP(E684,Gearing!$B$3:$D$7,3)+B683</f>
        <v>16207.0347043236</v>
      </c>
      <c r="N685">
        <f>2*B684-B683+Misc!$B$6*$Y$1^2</f>
        <v>16204.464546261144</v>
      </c>
      <c r="O685">
        <f t="shared" si="156"/>
        <v>0</v>
      </c>
      <c r="P685">
        <f t="shared" si="157"/>
        <v>0</v>
      </c>
      <c r="Q685">
        <f t="shared" si="158"/>
        <v>0</v>
      </c>
      <c r="R685">
        <f t="shared" si="159"/>
        <v>0</v>
      </c>
      <c r="S685">
        <f t="shared" si="160"/>
        <v>0</v>
      </c>
      <c r="T685">
        <f>C685/Misc!$B$2*60/2/PI()</f>
        <v>3634.4655895364472</v>
      </c>
      <c r="U685">
        <f>C685/Misc!$B$2*60/2/PI()*VLOOKUP(E685,Gearing!$B$2:$G$7,6,FALSE)</f>
        <v>7828.0275648240286</v>
      </c>
      <c r="V685">
        <f ca="1">FORECAST(U685,OFFSET(Engine!$E$3:$E$26,MATCH(U685,Engine!$A$3:$A$26,1)-1,0,2),OFFSET(Engine!$A$3:$A$26,MATCH(U685,Engine!$A$3:$A$26,1)-1,0,2))</f>
        <v>566.78034163660141</v>
      </c>
    </row>
    <row r="686" spans="1:22" x14ac:dyDescent="0.25">
      <c r="A686">
        <f t="shared" si="152"/>
        <v>170.75</v>
      </c>
      <c r="B686">
        <f t="shared" si="163"/>
        <v>16232.866591679775</v>
      </c>
      <c r="C686">
        <f t="shared" si="161"/>
        <v>114.18097803504497</v>
      </c>
      <c r="D686">
        <f t="shared" si="162"/>
        <v>3.4774518571794033E-3</v>
      </c>
      <c r="E686">
        <f>MIN(VLOOKUP(C685+0.01,Gearing!$A$2:$G$7,2,TRUE)+1,5)</f>
        <v>4</v>
      </c>
      <c r="F686">
        <f>Misc!$B$4*Misc!$B$5/Misc!$B$2*VLOOKUP(E686,Gearing!$B$2:$G$7,6,FALSE)</f>
        <v>3877.5433905676741</v>
      </c>
      <c r="G686">
        <f t="shared" si="150"/>
        <v>10.08663566750165</v>
      </c>
      <c r="H686">
        <f t="shared" si="151"/>
        <v>255.41557362885865</v>
      </c>
      <c r="I686">
        <f t="shared" si="153"/>
        <v>0.29700000000000004</v>
      </c>
      <c r="J686">
        <f t="shared" si="154"/>
        <v>-3337.366944769783</v>
      </c>
      <c r="K686">
        <f t="shared" si="155"/>
        <v>-24266456.27674216</v>
      </c>
      <c r="L686">
        <f t="shared" si="164"/>
        <v>16232.866591679775</v>
      </c>
      <c r="M686">
        <f>2*$Y$1*VLOOKUP(E685,Gearing!$B$3:$D$7,3)+B684</f>
        <v>16235.579398384032</v>
      </c>
      <c r="N686">
        <f>2*B685-B684+Misc!$B$6*$Y$1^2</f>
        <v>16233.009684482056</v>
      </c>
      <c r="O686">
        <f t="shared" si="156"/>
        <v>0</v>
      </c>
      <c r="P686">
        <f t="shared" si="157"/>
        <v>0</v>
      </c>
      <c r="Q686">
        <f t="shared" si="158"/>
        <v>0</v>
      </c>
      <c r="R686">
        <f t="shared" si="159"/>
        <v>0</v>
      </c>
      <c r="S686">
        <f t="shared" si="160"/>
        <v>0</v>
      </c>
      <c r="T686">
        <f>C686/Misc!$B$2*60/2/PI()</f>
        <v>3634.4934122689074</v>
      </c>
      <c r="U686">
        <f>C686/Misc!$B$2*60/2/PI()*VLOOKUP(E686,Gearing!$B$2:$G$7,6,FALSE)</f>
        <v>7828.0874903099793</v>
      </c>
      <c r="V686">
        <f ca="1">FORECAST(U686,OFFSET(Engine!$E$3:$E$26,MATCH(U686,Engine!$A$3:$A$26,1)-1,0,2),OFFSET(Engine!$A$3:$A$26,MATCH(U686,Engine!$A$3:$A$26,1)-1,0,2))</f>
        <v>566.77884506604619</v>
      </c>
    </row>
    <row r="687" spans="1:22" x14ac:dyDescent="0.25">
      <c r="A687">
        <f t="shared" si="152"/>
        <v>171</v>
      </c>
      <c r="B687">
        <f t="shared" si="163"/>
        <v>16261.411944858906</v>
      </c>
      <c r="C687">
        <f t="shared" si="161"/>
        <v>114.18184273459337</v>
      </c>
      <c r="D687">
        <f t="shared" si="162"/>
        <v>3.4401445300318301E-3</v>
      </c>
      <c r="E687">
        <f>MIN(VLOOKUP(C686+0.01,Gearing!$A$2:$G$7,2,TRUE)+1,5)</f>
        <v>4</v>
      </c>
      <c r="F687">
        <f>Misc!$B$4*Misc!$B$5/Misc!$B$2*VLOOKUP(E687,Gearing!$B$2:$G$7,6,FALSE)</f>
        <v>3877.5433905676741</v>
      </c>
      <c r="G687">
        <f t="shared" si="150"/>
        <v>10.104372927639401</v>
      </c>
      <c r="H687">
        <f t="shared" si="151"/>
        <v>255.41750790666021</v>
      </c>
      <c r="I687">
        <f t="shared" si="153"/>
        <v>0.29700000000000004</v>
      </c>
      <c r="J687">
        <f t="shared" si="154"/>
        <v>-3354.3227554577879</v>
      </c>
      <c r="K687">
        <f t="shared" si="155"/>
        <v>-24170951.414278641</v>
      </c>
      <c r="L687">
        <f t="shared" si="164"/>
        <v>16261.411944858906</v>
      </c>
      <c r="M687">
        <f>2*$Y$1*VLOOKUP(E686,Gearing!$B$3:$D$7,3)+B685</f>
        <v>16264.124314524704</v>
      </c>
      <c r="N687">
        <f>2*B686-B685+Misc!$B$6*$Y$1^2</f>
        <v>16261.555040018166</v>
      </c>
      <c r="O687">
        <f t="shared" si="156"/>
        <v>0</v>
      </c>
      <c r="P687">
        <f t="shared" si="157"/>
        <v>0</v>
      </c>
      <c r="Q687">
        <f t="shared" si="158"/>
        <v>0</v>
      </c>
      <c r="R687">
        <f t="shared" si="159"/>
        <v>0</v>
      </c>
      <c r="S687">
        <f t="shared" si="160"/>
        <v>0</v>
      </c>
      <c r="T687">
        <f>C687/Misc!$B$2*60/2/PI()</f>
        <v>3634.520936510391</v>
      </c>
      <c r="U687">
        <f>C687/Misc!$B$2*60/2/PI()*VLOOKUP(E687,Gearing!$B$2:$G$7,6,FALSE)</f>
        <v>7828.1467728965736</v>
      </c>
      <c r="V687">
        <f ca="1">FORECAST(U687,OFFSET(Engine!$E$3:$E$26,MATCH(U687,Engine!$A$3:$A$26,1)-1,0,2),OFFSET(Engine!$A$3:$A$26,MATCH(U687,Engine!$A$3:$A$26,1)-1,0,2))</f>
        <v>566.77736455116803</v>
      </c>
    </row>
    <row r="688" spans="1:22" x14ac:dyDescent="0.25">
      <c r="A688">
        <f t="shared" si="152"/>
        <v>171.25</v>
      </c>
      <c r="B688">
        <f t="shared" si="163"/>
        <v>16289.957513047071</v>
      </c>
      <c r="C688">
        <f t="shared" si="161"/>
        <v>114.18269815729582</v>
      </c>
      <c r="D688">
        <f t="shared" si="162"/>
        <v>3.4032370895147324E-3</v>
      </c>
      <c r="E688">
        <f>MIN(VLOOKUP(C687+0.01,Gearing!$A$2:$G$7,2,TRUE)+1,5)</f>
        <v>4</v>
      </c>
      <c r="F688">
        <f>Misc!$B$4*Misc!$B$5/Misc!$B$2*VLOOKUP(E688,Gearing!$B$2:$G$7,6,FALSE)</f>
        <v>3877.5433905676741</v>
      </c>
      <c r="G688">
        <f t="shared" si="150"/>
        <v>10.122110321377574</v>
      </c>
      <c r="H688">
        <f t="shared" si="151"/>
        <v>255.41942143274835</v>
      </c>
      <c r="I688">
        <f t="shared" si="153"/>
        <v>0.29700000000000004</v>
      </c>
      <c r="J688">
        <f t="shared" si="154"/>
        <v>-3371.278695246192</v>
      </c>
      <c r="K688">
        <f t="shared" si="155"/>
        <v>-24074961.783856019</v>
      </c>
      <c r="L688">
        <f t="shared" si="164"/>
        <v>16289.957513047071</v>
      </c>
      <c r="M688">
        <f>2*$Y$1*VLOOKUP(E687,Gearing!$B$3:$D$7,3)+B686</f>
        <v>16292.669450363095</v>
      </c>
      <c r="N688">
        <f>2*B687-B686+Misc!$B$6*$Y$1^2</f>
        <v>16290.100610538038</v>
      </c>
      <c r="O688">
        <f t="shared" si="156"/>
        <v>0</v>
      </c>
      <c r="P688">
        <f t="shared" si="157"/>
        <v>0</v>
      </c>
      <c r="Q688">
        <f t="shared" si="158"/>
        <v>0</v>
      </c>
      <c r="R688">
        <f t="shared" si="159"/>
        <v>0</v>
      </c>
      <c r="S688">
        <f t="shared" si="160"/>
        <v>0</v>
      </c>
      <c r="T688">
        <f>C688/Misc!$B$2*60/2/PI()</f>
        <v>3634.5481654606965</v>
      </c>
      <c r="U688">
        <f>C688/Misc!$B$2*60/2/PI()*VLOOKUP(E688,Gearing!$B$2:$G$7,6,FALSE)</f>
        <v>7828.2054194756383</v>
      </c>
      <c r="V688">
        <f ca="1">FORECAST(U688,OFFSET(Engine!$E$3:$E$26,MATCH(U688,Engine!$A$3:$A$26,1)-1,0,2),OFFSET(Engine!$A$3:$A$26,MATCH(U688,Engine!$A$3:$A$26,1)-1,0,2))</f>
        <v>566.77589991985133</v>
      </c>
    </row>
    <row r="689" spans="1:22" x14ac:dyDescent="0.25">
      <c r="A689">
        <f t="shared" si="152"/>
        <v>171.5</v>
      </c>
      <c r="B689">
        <f t="shared" si="163"/>
        <v>16318.503293937554</v>
      </c>
      <c r="C689">
        <f t="shared" si="161"/>
        <v>114.18354440260373</v>
      </c>
      <c r="D689">
        <f t="shared" si="162"/>
        <v>3.3667253737803549E-3</v>
      </c>
      <c r="E689">
        <f>MIN(VLOOKUP(C688+0.01,Gearing!$A$2:$G$7,2,TRUE)+1,5)</f>
        <v>4</v>
      </c>
      <c r="F689">
        <f>Misc!$B$4*Misc!$B$5/Misc!$B$2*VLOOKUP(E689,Gearing!$B$2:$G$7,6,FALSE)</f>
        <v>3877.5433905676741</v>
      </c>
      <c r="G689">
        <f t="shared" si="150"/>
        <v>10.139847847282839</v>
      </c>
      <c r="H689">
        <f t="shared" si="151"/>
        <v>255.42131442958959</v>
      </c>
      <c r="I689">
        <f t="shared" si="153"/>
        <v>0.29700000000000004</v>
      </c>
      <c r="J689">
        <f t="shared" si="154"/>
        <v>-3388.2347627499621</v>
      </c>
      <c r="K689">
        <f t="shared" si="155"/>
        <v>-23978487.382633343</v>
      </c>
      <c r="L689">
        <f t="shared" si="164"/>
        <v>16318.503293937554</v>
      </c>
      <c r="M689">
        <f>2*$Y$1*VLOOKUP(E688,Gearing!$B$3:$D$7,3)+B687</f>
        <v>16321.214803542227</v>
      </c>
      <c r="N689">
        <f>2*B688-B687+Misc!$B$6*$Y$1^2</f>
        <v>16318.646393735236</v>
      </c>
      <c r="O689">
        <f t="shared" si="156"/>
        <v>0</v>
      </c>
      <c r="P689">
        <f t="shared" si="157"/>
        <v>0</v>
      </c>
      <c r="Q689">
        <f t="shared" si="158"/>
        <v>0</v>
      </c>
      <c r="R689">
        <f t="shared" si="159"/>
        <v>0</v>
      </c>
      <c r="S689">
        <f t="shared" si="160"/>
        <v>0</v>
      </c>
      <c r="T689">
        <f>C689/Misc!$B$2*60/2/PI()</f>
        <v>3634.5751022854602</v>
      </c>
      <c r="U689">
        <f>C689/Misc!$B$2*60/2/PI()*VLOOKUP(E689,Gearing!$B$2:$G$7,6,FALSE)</f>
        <v>7828.2634368654199</v>
      </c>
      <c r="V689">
        <f ca="1">FORECAST(U689,OFFSET(Engine!$E$3:$E$26,MATCH(U689,Engine!$A$3:$A$26,1)-1,0,2),OFFSET(Engine!$A$3:$A$26,MATCH(U689,Engine!$A$3:$A$26,1)-1,0,2))</f>
        <v>566.77445100181831</v>
      </c>
    </row>
    <row r="690" spans="1:22" x14ac:dyDescent="0.25">
      <c r="A690">
        <f t="shared" si="152"/>
        <v>171.75</v>
      </c>
      <c r="B690">
        <f t="shared" si="163"/>
        <v>16347.049285248373</v>
      </c>
      <c r="C690">
        <f t="shared" si="161"/>
        <v>114.1843815689208</v>
      </c>
      <c r="D690">
        <f t="shared" si="162"/>
        <v>3.3306051627732813E-3</v>
      </c>
      <c r="E690">
        <f>MIN(VLOOKUP(C689+0.01,Gearing!$A$2:$G$7,2,TRUE)+1,5)</f>
        <v>4</v>
      </c>
      <c r="F690">
        <f>Misc!$B$4*Misc!$B$5/Misc!$B$2*VLOOKUP(E690,Gearing!$B$2:$G$7,6,FALSE)</f>
        <v>3877.5433905676741</v>
      </c>
      <c r="G690">
        <f t="shared" si="150"/>
        <v>10.15758550393724</v>
      </c>
      <c r="H690">
        <f t="shared" si="151"/>
        <v>255.42318711730672</v>
      </c>
      <c r="I690">
        <f t="shared" si="153"/>
        <v>0.29700000000000004</v>
      </c>
      <c r="J690">
        <f t="shared" si="154"/>
        <v>-3405.1909565989081</v>
      </c>
      <c r="K690">
        <f t="shared" si="155"/>
        <v>-23881528.20783934</v>
      </c>
      <c r="L690">
        <f t="shared" si="164"/>
        <v>16347.049285248373</v>
      </c>
      <c r="M690">
        <f>2*$Y$1*VLOOKUP(E689,Gearing!$B$3:$D$7,3)+B688</f>
        <v>16349.760371730392</v>
      </c>
      <c r="N690">
        <f>2*B689-B688+Misc!$B$6*$Y$1^2</f>
        <v>16347.192387328038</v>
      </c>
      <c r="O690">
        <f t="shared" si="156"/>
        <v>0</v>
      </c>
      <c r="P690">
        <f t="shared" si="157"/>
        <v>0</v>
      </c>
      <c r="Q690">
        <f t="shared" si="158"/>
        <v>0</v>
      </c>
      <c r="R690">
        <f t="shared" si="159"/>
        <v>0</v>
      </c>
      <c r="S690">
        <f t="shared" si="160"/>
        <v>0</v>
      </c>
      <c r="T690">
        <f>C690/Misc!$B$2*60/2/PI()</f>
        <v>3634.6017501169708</v>
      </c>
      <c r="U690">
        <f>C690/Misc!$B$2*60/2/PI()*VLOOKUP(E690,Gearing!$B$2:$G$7,6,FALSE)</f>
        <v>7828.3208318123443</v>
      </c>
      <c r="V690">
        <f ca="1">FORECAST(U690,OFFSET(Engine!$E$3:$E$26,MATCH(U690,Engine!$A$3:$A$26,1)-1,0,2),OFFSET(Engine!$A$3:$A$26,MATCH(U690,Engine!$A$3:$A$26,1)-1,0,2))</f>
        <v>566.77301762858451</v>
      </c>
    </row>
    <row r="691" spans="1:22" x14ac:dyDescent="0.25">
      <c r="A691">
        <f t="shared" si="152"/>
        <v>172</v>
      </c>
      <c r="B691">
        <f t="shared" si="163"/>
        <v>16375.595484722015</v>
      </c>
      <c r="C691">
        <f t="shared" si="161"/>
        <v>114.18520975358842</v>
      </c>
      <c r="D691">
        <f t="shared" si="162"/>
        <v>3.2948721782304347E-3</v>
      </c>
      <c r="E691">
        <f>MIN(VLOOKUP(C690+0.01,Gearing!$A$2:$G$7,2,TRUE)+1,5)</f>
        <v>4</v>
      </c>
      <c r="F691">
        <f>Misc!$B$4*Misc!$B$5/Misc!$B$2*VLOOKUP(E691,Gearing!$B$2:$G$7,6,FALSE)</f>
        <v>3877.5433905676741</v>
      </c>
      <c r="G691">
        <f t="shared" si="150"/>
        <v>10.175323289938023</v>
      </c>
      <c r="H691">
        <f t="shared" si="151"/>
        <v>255.42503971364627</v>
      </c>
      <c r="I691">
        <f t="shared" si="153"/>
        <v>0.29700000000000004</v>
      </c>
      <c r="J691">
        <f t="shared" si="154"/>
        <v>-3422.1472754375354</v>
      </c>
      <c r="K691">
        <f t="shared" si="155"/>
        <v>-23784084.256771132</v>
      </c>
      <c r="L691">
        <f t="shared" si="164"/>
        <v>16375.595484722015</v>
      </c>
      <c r="M691">
        <f>2*$Y$1*VLOOKUP(E690,Gearing!$B$3:$D$7,3)+B689</f>
        <v>16378.306152620875</v>
      </c>
      <c r="N691">
        <f>2*B690-B689+Misc!$B$6*$Y$1^2</f>
        <v>16375.738589059192</v>
      </c>
      <c r="O691">
        <f t="shared" si="156"/>
        <v>0</v>
      </c>
      <c r="P691">
        <f t="shared" si="157"/>
        <v>0</v>
      </c>
      <c r="Q691">
        <f t="shared" si="158"/>
        <v>0</v>
      </c>
      <c r="R691">
        <f t="shared" si="159"/>
        <v>0</v>
      </c>
      <c r="S691">
        <f t="shared" si="160"/>
        <v>0</v>
      </c>
      <c r="T691">
        <f>C691/Misc!$B$2*60/2/PI()</f>
        <v>3634.6281120537001</v>
      </c>
      <c r="U691">
        <f>C691/Misc!$B$2*60/2/PI()*VLOOKUP(E691,Gearing!$B$2:$G$7,6,FALSE)</f>
        <v>7828.3776109899964</v>
      </c>
      <c r="V691">
        <f ca="1">FORECAST(U691,OFFSET(Engine!$E$3:$E$26,MATCH(U691,Engine!$A$3:$A$26,1)-1,0,2),OFFSET(Engine!$A$3:$A$26,MATCH(U691,Engine!$A$3:$A$26,1)-1,0,2))</f>
        <v>566.77159963348481</v>
      </c>
    </row>
    <row r="692" spans="1:22" x14ac:dyDescent="0.25">
      <c r="A692">
        <f t="shared" si="152"/>
        <v>172.25</v>
      </c>
      <c r="B692">
        <f t="shared" si="163"/>
        <v>16404.141890125167</v>
      </c>
      <c r="C692">
        <f t="shared" si="161"/>
        <v>114.18602905289663</v>
      </c>
      <c r="D692">
        <f t="shared" si="162"/>
        <v>3.25952228740789E-3</v>
      </c>
      <c r="E692">
        <f>MIN(VLOOKUP(C691+0.01,Gearing!$A$2:$G$7,2,TRUE)+1,5)</f>
        <v>4</v>
      </c>
      <c r="F692">
        <f>Misc!$B$4*Misc!$B$5/Misc!$B$2*VLOOKUP(E692,Gearing!$B$2:$G$7,6,FALSE)</f>
        <v>3877.5433905676741</v>
      </c>
      <c r="G692">
        <f t="shared" si="150"/>
        <v>10.19306120389747</v>
      </c>
      <c r="H692">
        <f t="shared" si="151"/>
        <v>255.42687243400283</v>
      </c>
      <c r="I692">
        <f t="shared" si="153"/>
        <v>0.29700000000000004</v>
      </c>
      <c r="J692">
        <f t="shared" si="154"/>
        <v>-3439.1037179248779</v>
      </c>
      <c r="K692">
        <f t="shared" si="155"/>
        <v>-23686155.526793048</v>
      </c>
      <c r="L692">
        <f t="shared" si="164"/>
        <v>16404.141890125167</v>
      </c>
      <c r="M692">
        <f>2*$Y$1*VLOOKUP(E691,Gearing!$B$3:$D$7,3)+B690</f>
        <v>16406.852143931694</v>
      </c>
      <c r="N692">
        <f>2*B691-B690+Misc!$B$6*$Y$1^2</f>
        <v>16404.284996695656</v>
      </c>
      <c r="O692">
        <f t="shared" si="156"/>
        <v>0</v>
      </c>
      <c r="P692">
        <f t="shared" si="157"/>
        <v>0</v>
      </c>
      <c r="Q692">
        <f t="shared" si="158"/>
        <v>0</v>
      </c>
      <c r="R692">
        <f t="shared" si="159"/>
        <v>0</v>
      </c>
      <c r="S692">
        <f t="shared" si="160"/>
        <v>0</v>
      </c>
      <c r="T692">
        <f>C692/Misc!$B$2*60/2/PI()</f>
        <v>3634.6541911606546</v>
      </c>
      <c r="U692">
        <f>C692/Misc!$B$2*60/2/PI()*VLOOKUP(E692,Gearing!$B$2:$G$7,6,FALSE)</f>
        <v>7828.4337809998851</v>
      </c>
      <c r="V692">
        <f ca="1">FORECAST(U692,OFFSET(Engine!$E$3:$E$26,MATCH(U692,Engine!$A$3:$A$26,1)-1,0,2),OFFSET(Engine!$A$3:$A$26,MATCH(U692,Engine!$A$3:$A$26,1)-1,0,2))</f>
        <v>566.77019685165419</v>
      </c>
    </row>
    <row r="693" spans="1:22" x14ac:dyDescent="0.25">
      <c r="A693">
        <f t="shared" si="152"/>
        <v>172.5</v>
      </c>
      <c r="B693">
        <f t="shared" si="163"/>
        <v>16432.688499248463</v>
      </c>
      <c r="C693">
        <f t="shared" si="161"/>
        <v>114.18683956211316</v>
      </c>
      <c r="D693">
        <f t="shared" si="162"/>
        <v>3.2245514448732138E-3</v>
      </c>
      <c r="E693">
        <f>MIN(VLOOKUP(C692+0.01,Gearing!$A$2:$G$7,2,TRUE)+1,5)</f>
        <v>4</v>
      </c>
      <c r="F693">
        <f>Misc!$B$4*Misc!$B$5/Misc!$B$2*VLOOKUP(E693,Gearing!$B$2:$G$7,6,FALSE)</f>
        <v>3877.5433905676741</v>
      </c>
      <c r="G693">
        <f t="shared" si="150"/>
        <v>10.210799244442743</v>
      </c>
      <c r="H693">
        <f t="shared" si="151"/>
        <v>255.42868549148434</v>
      </c>
      <c r="I693">
        <f t="shared" si="153"/>
        <v>0.29700000000000004</v>
      </c>
      <c r="J693">
        <f t="shared" si="154"/>
        <v>-3456.06028273435</v>
      </c>
      <c r="K693">
        <f t="shared" si="155"/>
        <v>-23587742.015335545</v>
      </c>
      <c r="L693">
        <f t="shared" si="164"/>
        <v>16432.688499248463</v>
      </c>
      <c r="M693">
        <f>2*$Y$1*VLOOKUP(E692,Gearing!$B$3:$D$7,3)+B691</f>
        <v>16435.398343405337</v>
      </c>
      <c r="N693">
        <f>2*B692-B691+Misc!$B$6*$Y$1^2</f>
        <v>16432.831608028322</v>
      </c>
      <c r="O693">
        <f t="shared" si="156"/>
        <v>0</v>
      </c>
      <c r="P693">
        <f t="shared" si="157"/>
        <v>0</v>
      </c>
      <c r="Q693">
        <f t="shared" si="158"/>
        <v>0</v>
      </c>
      <c r="R693">
        <f t="shared" si="159"/>
        <v>0</v>
      </c>
      <c r="S693">
        <f t="shared" si="160"/>
        <v>0</v>
      </c>
      <c r="T693">
        <f>C693/Misc!$B$2*60/2/PI()</f>
        <v>3634.6799904703007</v>
      </c>
      <c r="U693">
        <f>C693/Misc!$B$2*60/2/PI()*VLOOKUP(E693,Gearing!$B$2:$G$7,6,FALSE)</f>
        <v>7828.489348373434</v>
      </c>
      <c r="V693">
        <f ca="1">FORECAST(U693,OFFSET(Engine!$E$3:$E$26,MATCH(U693,Engine!$A$3:$A$26,1)-1,0,2),OFFSET(Engine!$A$3:$A$26,MATCH(U693,Engine!$A$3:$A$26,1)-1,0,2))</f>
        <v>566.76880911997773</v>
      </c>
    </row>
    <row r="694" spans="1:22" x14ac:dyDescent="0.25">
      <c r="A694">
        <f t="shared" si="152"/>
        <v>172.75</v>
      </c>
      <c r="B694">
        <f t="shared" si="163"/>
        <v>16461.235309906224</v>
      </c>
      <c r="C694">
        <f t="shared" si="161"/>
        <v>114.18764137547987</v>
      </c>
      <c r="D694">
        <f t="shared" si="162"/>
        <v>3.1899554887786508E-3</v>
      </c>
      <c r="E694">
        <f>MIN(VLOOKUP(C693+0.01,Gearing!$A$2:$G$7,2,TRUE)+1,5)</f>
        <v>4</v>
      </c>
      <c r="F694">
        <f>Misc!$B$4*Misc!$B$5/Misc!$B$2*VLOOKUP(E694,Gearing!$B$2:$G$7,6,FALSE)</f>
        <v>3877.5433905676741</v>
      </c>
      <c r="G694">
        <f t="shared" si="150"/>
        <v>10.228537410215731</v>
      </c>
      <c r="H694">
        <f t="shared" si="151"/>
        <v>255.43047909690378</v>
      </c>
      <c r="I694">
        <f t="shared" si="153"/>
        <v>0.29700000000000004</v>
      </c>
      <c r="J694">
        <f t="shared" si="154"/>
        <v>-3473.0169685535875</v>
      </c>
      <c r="K694">
        <f t="shared" si="155"/>
        <v>-23488843.719894171</v>
      </c>
      <c r="L694">
        <f t="shared" si="164"/>
        <v>16461.235309906224</v>
      </c>
      <c r="M694">
        <f>2*$Y$1*VLOOKUP(E693,Gearing!$B$3:$D$7,3)+B692</f>
        <v>16463.944748808488</v>
      </c>
      <c r="N694">
        <f>2*B693-B692+Misc!$B$6*$Y$1^2</f>
        <v>16461.378420871759</v>
      </c>
      <c r="O694">
        <f t="shared" si="156"/>
        <v>0</v>
      </c>
      <c r="P694">
        <f t="shared" si="157"/>
        <v>0</v>
      </c>
      <c r="Q694">
        <f t="shared" si="158"/>
        <v>0</v>
      </c>
      <c r="R694">
        <f t="shared" si="159"/>
        <v>0</v>
      </c>
      <c r="S694">
        <f t="shared" si="160"/>
        <v>0</v>
      </c>
      <c r="T694">
        <f>C694/Misc!$B$2*60/2/PI()</f>
        <v>3634.7055129824512</v>
      </c>
      <c r="U694">
        <f>C694/Misc!$B$2*60/2/PI()*VLOOKUP(E694,Gearing!$B$2:$G$7,6,FALSE)</f>
        <v>7828.5443195717344</v>
      </c>
      <c r="V694">
        <f ca="1">FORECAST(U694,OFFSET(Engine!$E$3:$E$26,MATCH(U694,Engine!$A$3:$A$26,1)-1,0,2),OFFSET(Engine!$A$3:$A$26,MATCH(U694,Engine!$A$3:$A$26,1)-1,0,2))</f>
        <v>566.76743627709698</v>
      </c>
    </row>
    <row r="695" spans="1:22" x14ac:dyDescent="0.25">
      <c r="A695">
        <f t="shared" si="152"/>
        <v>173</v>
      </c>
      <c r="B695">
        <f t="shared" si="163"/>
        <v>16489.782319936203</v>
      </c>
      <c r="C695">
        <f t="shared" si="161"/>
        <v>114.18843458623451</v>
      </c>
      <c r="D695">
        <f t="shared" si="162"/>
        <v>3.1557305483147502E-3</v>
      </c>
      <c r="E695">
        <f>MIN(VLOOKUP(C694+0.01,Gearing!$A$2:$G$7,2,TRUE)+1,5)</f>
        <v>4</v>
      </c>
      <c r="F695">
        <f>Misc!$B$4*Misc!$B$5/Misc!$B$2*VLOOKUP(E695,Gearing!$B$2:$G$7,6,FALSE)</f>
        <v>3877.5433905676741</v>
      </c>
      <c r="G695">
        <f t="shared" si="150"/>
        <v>10.24627569987287</v>
      </c>
      <c r="H695">
        <f t="shared" si="151"/>
        <v>255.43225345882809</v>
      </c>
      <c r="I695">
        <f t="shared" si="153"/>
        <v>0.29700000000000004</v>
      </c>
      <c r="J695">
        <f t="shared" si="154"/>
        <v>-3489.9737740842975</v>
      </c>
      <c r="K695">
        <f t="shared" si="155"/>
        <v>-23389460.638028264</v>
      </c>
      <c r="L695">
        <f t="shared" si="164"/>
        <v>16489.782319936203</v>
      </c>
      <c r="M695">
        <f>2*$Y$1*VLOOKUP(E694,Gearing!$B$3:$D$7,3)+B693</f>
        <v>16492.491357931784</v>
      </c>
      <c r="N695">
        <f>2*B694-B693+Misc!$B$6*$Y$1^2</f>
        <v>16489.925433063985</v>
      </c>
      <c r="O695">
        <f t="shared" si="156"/>
        <v>0</v>
      </c>
      <c r="P695">
        <f t="shared" si="157"/>
        <v>0</v>
      </c>
      <c r="Q695">
        <f t="shared" si="158"/>
        <v>0</v>
      </c>
      <c r="R695">
        <f t="shared" si="159"/>
        <v>0</v>
      </c>
      <c r="S695">
        <f t="shared" si="160"/>
        <v>0</v>
      </c>
      <c r="T695">
        <f>C695/Misc!$B$2*60/2/PI()</f>
        <v>3634.7307616649541</v>
      </c>
      <c r="U695">
        <f>C695/Misc!$B$2*60/2/PI()*VLOOKUP(E695,Gearing!$B$2:$G$7,6,FALSE)</f>
        <v>7828.5987009870314</v>
      </c>
      <c r="V695">
        <f ca="1">FORECAST(U695,OFFSET(Engine!$E$3:$E$26,MATCH(U695,Engine!$A$3:$A$26,1)-1,0,2),OFFSET(Engine!$A$3:$A$26,MATCH(U695,Engine!$A$3:$A$26,1)-1,0,2))</f>
        <v>566.76607816337309</v>
      </c>
    </row>
    <row r="696" spans="1:22" x14ac:dyDescent="0.25">
      <c r="A696">
        <f t="shared" si="152"/>
        <v>173.25</v>
      </c>
      <c r="B696">
        <f t="shared" si="163"/>
        <v>16518.329527199341</v>
      </c>
      <c r="C696">
        <f t="shared" si="161"/>
        <v>114.18921928661439</v>
      </c>
      <c r="D696">
        <f t="shared" si="162"/>
        <v>3.1218724907375872E-3</v>
      </c>
      <c r="E696">
        <f>MIN(VLOOKUP(C695+0.01,Gearing!$A$2:$G$7,2,TRUE)+1,5)</f>
        <v>4</v>
      </c>
      <c r="F696">
        <f>Misc!$B$4*Misc!$B$5/Misc!$B$2*VLOOKUP(E696,Gearing!$B$2:$G$7,6,FALSE)</f>
        <v>3877.5433905676741</v>
      </c>
      <c r="G696">
        <f t="shared" si="150"/>
        <v>10.264014112085011</v>
      </c>
      <c r="H696">
        <f t="shared" si="151"/>
        <v>255.43400878358622</v>
      </c>
      <c r="I696">
        <f t="shared" si="153"/>
        <v>0.29700000000000004</v>
      </c>
      <c r="J696">
        <f t="shared" si="154"/>
        <v>-3506.9306980421061</v>
      </c>
      <c r="K696">
        <f t="shared" si="155"/>
        <v>-23289592.767360166</v>
      </c>
      <c r="L696">
        <f t="shared" si="164"/>
        <v>16518.329527199341</v>
      </c>
      <c r="M696">
        <f>2*$Y$1*VLOOKUP(E695,Gearing!$B$3:$D$7,3)+B694</f>
        <v>16521.038168589545</v>
      </c>
      <c r="N696">
        <f>2*B695-B694+Misc!$B$6*$Y$1^2</f>
        <v>16518.472642466182</v>
      </c>
      <c r="O696">
        <f t="shared" si="156"/>
        <v>0</v>
      </c>
      <c r="P696">
        <f t="shared" si="157"/>
        <v>0</v>
      </c>
      <c r="Q696">
        <f t="shared" si="158"/>
        <v>0</v>
      </c>
      <c r="R696">
        <f t="shared" si="159"/>
        <v>0</v>
      </c>
      <c r="S696">
        <f t="shared" si="160"/>
        <v>0</v>
      </c>
      <c r="T696">
        <f>C696/Misc!$B$2*60/2/PI()</f>
        <v>3634.7557394538144</v>
      </c>
      <c r="U696">
        <f>C696/Misc!$B$2*60/2/PI()*VLOOKUP(E696,Gearing!$B$2:$G$7,6,FALSE)</f>
        <v>7828.6524989429863</v>
      </c>
      <c r="V696">
        <f ca="1">FORECAST(U696,OFFSET(Engine!$E$3:$E$26,MATCH(U696,Engine!$A$3:$A$26,1)-1,0,2),OFFSET(Engine!$A$3:$A$26,MATCH(U696,Engine!$A$3:$A$26,1)-1,0,2))</f>
        <v>566.76473462087972</v>
      </c>
    </row>
    <row r="697" spans="1:22" x14ac:dyDescent="0.25">
      <c r="A697">
        <f t="shared" si="152"/>
        <v>173.5</v>
      </c>
      <c r="B697">
        <f t="shared" si="163"/>
        <v>16546.87692957951</v>
      </c>
      <c r="C697">
        <f t="shared" si="161"/>
        <v>114.1899955678673</v>
      </c>
      <c r="D697">
        <f t="shared" si="162"/>
        <v>3.0883775325492024E-3</v>
      </c>
      <c r="E697">
        <f>MIN(VLOOKUP(C696+0.01,Gearing!$A$2:$G$7,2,TRUE)+1,5)</f>
        <v>4</v>
      </c>
      <c r="F697">
        <f>Misc!$B$4*Misc!$B$5/Misc!$B$2*VLOOKUP(E697,Gearing!$B$2:$G$7,6,FALSE)</f>
        <v>3877.5433905676741</v>
      </c>
      <c r="G697">
        <f t="shared" si="150"/>
        <v>10.281752645537257</v>
      </c>
      <c r="H697">
        <f t="shared" si="151"/>
        <v>255.43574527529373</v>
      </c>
      <c r="I697">
        <f t="shared" si="153"/>
        <v>0.29700000000000004</v>
      </c>
      <c r="J697">
        <f t="shared" si="154"/>
        <v>-3523.8877391564092</v>
      </c>
      <c r="K697">
        <f t="shared" si="155"/>
        <v>-23189240.105573848</v>
      </c>
      <c r="L697">
        <f t="shared" si="164"/>
        <v>16546.87692957951</v>
      </c>
      <c r="M697">
        <f>2*$Y$1*VLOOKUP(E696,Gearing!$B$3:$D$7,3)+B695</f>
        <v>16549.585178619524</v>
      </c>
      <c r="N697">
        <f>2*B696-B695+Misc!$B$6*$Y$1^2</f>
        <v>16547.02004696248</v>
      </c>
      <c r="O697">
        <f t="shared" si="156"/>
        <v>0</v>
      </c>
      <c r="P697">
        <f t="shared" si="157"/>
        <v>0</v>
      </c>
      <c r="Q697">
        <f t="shared" si="158"/>
        <v>0</v>
      </c>
      <c r="R697">
        <f t="shared" si="159"/>
        <v>0</v>
      </c>
      <c r="S697">
        <f t="shared" si="160"/>
        <v>0</v>
      </c>
      <c r="T697">
        <f>C697/Misc!$B$2*60/2/PI()</f>
        <v>3634.7804492535402</v>
      </c>
      <c r="U697">
        <f>C697/Misc!$B$2*60/2/PI()*VLOOKUP(E697,Gearing!$B$2:$G$7,6,FALSE)</f>
        <v>7828.705719695422</v>
      </c>
      <c r="V697">
        <f ca="1">FORECAST(U697,OFFSET(Engine!$E$3:$E$26,MATCH(U697,Engine!$A$3:$A$26,1)-1,0,2),OFFSET(Engine!$A$3:$A$26,MATCH(U697,Engine!$A$3:$A$26,1)-1,0,2))</f>
        <v>566.76340549338488</v>
      </c>
    </row>
    <row r="698" spans="1:22" x14ac:dyDescent="0.25">
      <c r="A698">
        <f t="shared" si="152"/>
        <v>173.75</v>
      </c>
      <c r="B698">
        <f t="shared" si="163"/>
        <v>16575.424524983275</v>
      </c>
      <c r="C698">
        <f t="shared" si="161"/>
        <v>114.1907635202806</v>
      </c>
      <c r="D698">
        <f t="shared" si="162"/>
        <v>3.0552417738363147E-3</v>
      </c>
      <c r="E698">
        <f>MIN(VLOOKUP(C697+0.01,Gearing!$A$2:$G$7,2,TRUE)+1,5)</f>
        <v>4</v>
      </c>
      <c r="F698">
        <f>Misc!$B$4*Misc!$B$5/Misc!$B$2*VLOOKUP(E698,Gearing!$B$2:$G$7,6,FALSE)</f>
        <v>3877.5433905676741</v>
      </c>
      <c r="G698">
        <f t="shared" si="150"/>
        <v>10.299491298928803</v>
      </c>
      <c r="H698">
        <f t="shared" si="151"/>
        <v>255.4374631359176</v>
      </c>
      <c r="I698">
        <f t="shared" si="153"/>
        <v>0.29700000000000004</v>
      </c>
      <c r="J698">
        <f t="shared" si="154"/>
        <v>-3540.8448961702306</v>
      </c>
      <c r="K698">
        <f t="shared" si="155"/>
        <v>-23088402.650414094</v>
      </c>
      <c r="L698">
        <f t="shared" si="164"/>
        <v>16575.424524983275</v>
      </c>
      <c r="M698">
        <f>2*$Y$1*VLOOKUP(E697,Gearing!$B$3:$D$7,3)+B696</f>
        <v>16578.132385882662</v>
      </c>
      <c r="N698">
        <f>2*B697-B696+Misc!$B$6*$Y$1^2</f>
        <v>16575.567644459679</v>
      </c>
      <c r="O698">
        <f t="shared" si="156"/>
        <v>0</v>
      </c>
      <c r="P698">
        <f t="shared" si="157"/>
        <v>0</v>
      </c>
      <c r="Q698">
        <f t="shared" si="158"/>
        <v>0</v>
      </c>
      <c r="R698">
        <f t="shared" si="159"/>
        <v>0</v>
      </c>
      <c r="S698">
        <f t="shared" si="160"/>
        <v>0</v>
      </c>
      <c r="T698">
        <f>C698/Misc!$B$2*60/2/PI()</f>
        <v>3634.8048939380674</v>
      </c>
      <c r="U698">
        <f>C698/Misc!$B$2*60/2/PI()*VLOOKUP(E698,Gearing!$B$2:$G$7,6,FALSE)</f>
        <v>7828.7583694343111</v>
      </c>
      <c r="V698">
        <f ca="1">FORECAST(U698,OFFSET(Engine!$E$3:$E$26,MATCH(U698,Engine!$A$3:$A$26,1)-1,0,2),OFFSET(Engine!$A$3:$A$26,MATCH(U698,Engine!$A$3:$A$26,1)-1,0,2))</f>
        <v>566.76209062630096</v>
      </c>
    </row>
    <row r="699" spans="1:22" x14ac:dyDescent="0.25">
      <c r="A699">
        <f t="shared" si="152"/>
        <v>174</v>
      </c>
      <c r="B699">
        <f t="shared" si="163"/>
        <v>16603.97231133965</v>
      </c>
      <c r="C699">
        <f t="shared" si="161"/>
        <v>114.19152323315211</v>
      </c>
      <c r="D699">
        <f t="shared" si="162"/>
        <v>3.0224611982703209E-3</v>
      </c>
      <c r="E699">
        <f>MIN(VLOOKUP(C698+0.01,Gearing!$A$2:$G$7,2,TRUE)+1,5)</f>
        <v>4</v>
      </c>
      <c r="F699">
        <f>Misc!$B$4*Misc!$B$5/Misc!$B$2*VLOOKUP(E699,Gearing!$B$2:$G$7,6,FALSE)</f>
        <v>3877.5433905676741</v>
      </c>
      <c r="G699">
        <f t="shared" si="150"/>
        <v>10.3172300709728</v>
      </c>
      <c r="H699">
        <f t="shared" si="151"/>
        <v>255.43916256521143</v>
      </c>
      <c r="I699">
        <f t="shared" si="153"/>
        <v>0.29700000000000004</v>
      </c>
      <c r="J699">
        <f t="shared" si="154"/>
        <v>-3557.8021678400673</v>
      </c>
      <c r="K699">
        <f t="shared" si="155"/>
        <v>-22987080.399685383</v>
      </c>
      <c r="L699">
        <f t="shared" si="164"/>
        <v>16603.97231133965</v>
      </c>
      <c r="M699">
        <f>2*$Y$1*VLOOKUP(E698,Gearing!$B$3:$D$7,3)+B697</f>
        <v>16606.679788262831</v>
      </c>
      <c r="N699">
        <f>2*B698-B697+Misc!$B$6*$Y$1^2</f>
        <v>16604.11543288704</v>
      </c>
      <c r="O699">
        <f t="shared" si="156"/>
        <v>0</v>
      </c>
      <c r="P699">
        <f t="shared" si="157"/>
        <v>0</v>
      </c>
      <c r="Q699">
        <f t="shared" si="158"/>
        <v>0</v>
      </c>
      <c r="R699">
        <f t="shared" si="159"/>
        <v>0</v>
      </c>
      <c r="S699">
        <f t="shared" si="160"/>
        <v>0</v>
      </c>
      <c r="T699">
        <f>C699/Misc!$B$2*60/2/PI()</f>
        <v>3634.8290763498339</v>
      </c>
      <c r="U699">
        <f>C699/Misc!$B$2*60/2/PI()*VLOOKUP(E699,Gearing!$B$2:$G$7,6,FALSE)</f>
        <v>7828.8104542817891</v>
      </c>
      <c r="V699">
        <f ca="1">FORECAST(U699,OFFSET(Engine!$E$3:$E$26,MATCH(U699,Engine!$A$3:$A$26,1)-1,0,2),OFFSET(Engine!$A$3:$A$26,MATCH(U699,Engine!$A$3:$A$26,1)-1,0,2))</f>
        <v>566.76078986673485</v>
      </c>
    </row>
    <row r="700" spans="1:22" x14ac:dyDescent="0.25">
      <c r="A700">
        <f t="shared" si="152"/>
        <v>174.25</v>
      </c>
      <c r="B700">
        <f t="shared" si="163"/>
        <v>16632.520286599851</v>
      </c>
      <c r="C700">
        <f t="shared" si="161"/>
        <v>114.19227479481924</v>
      </c>
      <c r="D700">
        <f t="shared" si="162"/>
        <v>2.9900321387685835E-3</v>
      </c>
      <c r="E700">
        <f>MIN(VLOOKUP(C699+0.01,Gearing!$A$2:$G$7,2,TRUE)+1,5)</f>
        <v>4</v>
      </c>
      <c r="F700">
        <f>Misc!$B$4*Misc!$B$5/Misc!$B$2*VLOOKUP(E700,Gearing!$B$2:$G$7,6,FALSE)</f>
        <v>3877.5433905676741</v>
      </c>
      <c r="G700">
        <f t="shared" si="150"/>
        <v>10.334968960396193</v>
      </c>
      <c r="H700">
        <f t="shared" si="151"/>
        <v>255.44084376078033</v>
      </c>
      <c r="I700">
        <f t="shared" si="153"/>
        <v>0.29700000000000004</v>
      </c>
      <c r="J700">
        <f t="shared" si="154"/>
        <v>-3574.7595529357532</v>
      </c>
      <c r="K700">
        <f t="shared" si="155"/>
        <v>-22885273.351250708</v>
      </c>
      <c r="L700">
        <f t="shared" si="164"/>
        <v>16632.520286599851</v>
      </c>
      <c r="M700">
        <f>2*$Y$1*VLOOKUP(E699,Gearing!$B$3:$D$7,3)+B698</f>
        <v>16635.227383666595</v>
      </c>
      <c r="N700">
        <f>2*B699-B698+Misc!$B$6*$Y$1^2</f>
        <v>16632.663410196026</v>
      </c>
      <c r="O700">
        <f t="shared" si="156"/>
        <v>0</v>
      </c>
      <c r="P700">
        <f t="shared" si="157"/>
        <v>0</v>
      </c>
      <c r="Q700">
        <f t="shared" si="158"/>
        <v>0</v>
      </c>
      <c r="R700">
        <f t="shared" si="159"/>
        <v>0</v>
      </c>
      <c r="S700">
        <f t="shared" si="160"/>
        <v>0</v>
      </c>
      <c r="T700">
        <f>C700/Misc!$B$2*60/2/PI()</f>
        <v>3634.8529993007064</v>
      </c>
      <c r="U700">
        <f>C700/Misc!$B$2*60/2/PI()*VLOOKUP(E700,Gearing!$B$2:$G$7,6,FALSE)</f>
        <v>7828.8619802941412</v>
      </c>
      <c r="V700">
        <f ca="1">FORECAST(U700,OFFSET(Engine!$E$3:$E$26,MATCH(U700,Engine!$A$3:$A$26,1)-1,0,2),OFFSET(Engine!$A$3:$A$26,MATCH(U700,Engine!$A$3:$A$26,1)-1,0,2))</f>
        <v>566.75950306343759</v>
      </c>
    </row>
    <row r="701" spans="1:22" x14ac:dyDescent="0.25">
      <c r="A701">
        <f t="shared" si="152"/>
        <v>174.5</v>
      </c>
      <c r="B701">
        <f t="shared" si="163"/>
        <v>16661.06844873706</v>
      </c>
      <c r="C701">
        <f t="shared" si="161"/>
        <v>-33265.040573199702</v>
      </c>
      <c r="D701">
        <f t="shared" si="162"/>
        <v>-267033.86577398831</v>
      </c>
      <c r="E701">
        <f>MIN(VLOOKUP(C700+0.01,Gearing!$A$2:$G$7,2,TRUE)+1,5)</f>
        <v>4</v>
      </c>
      <c r="F701">
        <f>Misc!$B$4*Misc!$B$5/Misc!$B$2*VLOOKUP(E701,Gearing!$B$2:$G$7,6,FALSE)</f>
        <v>3877.5433905676741</v>
      </c>
      <c r="G701">
        <f t="shared" si="150"/>
        <v>10.352707965939574</v>
      </c>
      <c r="H701">
        <f t="shared" si="151"/>
        <v>-74411.776514852594</v>
      </c>
      <c r="I701">
        <f t="shared" si="153"/>
        <v>0.29700000000000004</v>
      </c>
      <c r="J701">
        <f t="shared" si="154"/>
        <v>-3591.7170502403133</v>
      </c>
      <c r="K701">
        <f t="shared" si="155"/>
        <v>-22782981.503030837</v>
      </c>
      <c r="L701">
        <f t="shared" si="164"/>
        <v>16661.06844873706</v>
      </c>
      <c r="M701">
        <f>2*$Y$1*VLOOKUP(E700,Gearing!$B$3:$D$7,3)+B699</f>
        <v>16663.775170022971</v>
      </c>
      <c r="N701">
        <f>2*B700-B699+Misc!$B$6*$Y$1^2</f>
        <v>16661.211574360052</v>
      </c>
      <c r="O701">
        <f t="shared" si="156"/>
        <v>0</v>
      </c>
      <c r="P701">
        <f t="shared" si="157"/>
        <v>0</v>
      </c>
      <c r="Q701">
        <f t="shared" si="158"/>
        <v>0</v>
      </c>
      <c r="R701">
        <f t="shared" si="159"/>
        <v>0</v>
      </c>
      <c r="S701">
        <f t="shared" si="160"/>
        <v>0</v>
      </c>
      <c r="T701">
        <f>C701/Misc!$B$2*60/2/PI()</f>
        <v>-1058859.1278754377</v>
      </c>
      <c r="U701">
        <f>C701/Misc!$B$2*60/2/PI()*VLOOKUP(E701,Gearing!$B$2:$G$7,6,FALSE)</f>
        <v>-2280604.4619428185</v>
      </c>
      <c r="V701" t="e">
        <f ca="1">FORECAST(U701,OFFSET(Engine!$E$3:$E$26,MATCH(U701,Engine!$A$3:$A$26,1)-1,0,2),OFFSET(Engine!$A$3:$A$26,MATCH(U701,Engine!$A$3:$A$26,1)-1,0,2))</f>
        <v>#N/A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A701"/>
  <sheetViews>
    <sheetView workbookViewId="0">
      <pane ySplit="2" topLeftCell="A3" activePane="bottomLeft" state="frozen"/>
      <selection pane="bottomLeft" activeCell="A5" sqref="A5"/>
    </sheetView>
  </sheetViews>
  <sheetFormatPr defaultColWidth="8.85546875" defaultRowHeight="15" x14ac:dyDescent="0.25"/>
  <cols>
    <col min="12" max="12" width="12.28515625" bestFit="1" customWidth="1"/>
    <col min="13" max="13" width="12" bestFit="1" customWidth="1"/>
    <col min="14" max="14" width="9.5703125" bestFit="1" customWidth="1"/>
    <col min="15" max="23" width="9.5703125" customWidth="1"/>
  </cols>
  <sheetData>
    <row r="1" spans="1:27" x14ac:dyDescent="0.25">
      <c r="B1" t="s">
        <v>34</v>
      </c>
      <c r="C1" t="s">
        <v>19</v>
      </c>
      <c r="D1" t="s">
        <v>50</v>
      </c>
      <c r="G1" t="s">
        <v>51</v>
      </c>
      <c r="H1" t="s">
        <v>11</v>
      </c>
      <c r="O1">
        <f>SUM(O3:O701)</f>
        <v>96</v>
      </c>
      <c r="P1">
        <f>SUM(P3:P701)</f>
        <v>50</v>
      </c>
      <c r="Q1">
        <f>SUM(Q3:Q701)</f>
        <v>35</v>
      </c>
      <c r="R1">
        <f>SUM(R3:R701)</f>
        <v>32</v>
      </c>
      <c r="S1">
        <f>SUM(S3:S701)</f>
        <v>133</v>
      </c>
      <c r="T1" t="s">
        <v>38</v>
      </c>
      <c r="U1" t="s">
        <v>38</v>
      </c>
      <c r="V1" t="s">
        <v>43</v>
      </c>
      <c r="X1" s="7" t="s">
        <v>46</v>
      </c>
      <c r="Y1">
        <v>0.25</v>
      </c>
      <c r="Z1" s="6" t="s">
        <v>47</v>
      </c>
    </row>
    <row r="2" spans="1:27" x14ac:dyDescent="0.25">
      <c r="A2" t="s">
        <v>45</v>
      </c>
      <c r="B2" t="s">
        <v>31</v>
      </c>
      <c r="C2" t="s">
        <v>32</v>
      </c>
      <c r="D2" t="s">
        <v>33</v>
      </c>
      <c r="E2" t="s">
        <v>37</v>
      </c>
      <c r="F2" t="s">
        <v>44</v>
      </c>
      <c r="G2" t="s">
        <v>31</v>
      </c>
      <c r="H2" t="s">
        <v>32</v>
      </c>
      <c r="I2" s="7" t="s">
        <v>52</v>
      </c>
      <c r="J2" s="7" t="s">
        <v>53</v>
      </c>
      <c r="K2" s="7" t="s">
        <v>54</v>
      </c>
      <c r="L2" s="7" t="s">
        <v>62</v>
      </c>
      <c r="M2" s="7" t="s">
        <v>60</v>
      </c>
      <c r="N2" s="7" t="s">
        <v>61</v>
      </c>
      <c r="O2" s="7" t="s">
        <v>66</v>
      </c>
      <c r="P2" s="7" t="s">
        <v>67</v>
      </c>
      <c r="Q2" s="7" t="s">
        <v>68</v>
      </c>
      <c r="R2" s="7" t="s">
        <v>69</v>
      </c>
      <c r="S2" s="7" t="s">
        <v>70</v>
      </c>
      <c r="T2" s="7" t="s">
        <v>77</v>
      </c>
      <c r="U2" s="7" t="s">
        <v>76</v>
      </c>
      <c r="V2" s="7" t="s">
        <v>78</v>
      </c>
      <c r="W2" s="7"/>
      <c r="X2" t="s">
        <v>34</v>
      </c>
      <c r="Y2">
        <f>Misc!B8</f>
        <v>1572</v>
      </c>
    </row>
    <row r="3" spans="1:27" x14ac:dyDescent="0.25">
      <c r="A3">
        <v>0</v>
      </c>
      <c r="B3">
        <v>0</v>
      </c>
      <c r="C3">
        <v>0</v>
      </c>
      <c r="D3">
        <f>MIN(F3/$Y$2,Misc!$B$6)</f>
        <v>2.2930000000000001</v>
      </c>
      <c r="E3">
        <f>MIN(VLOOKUP(C3,Gearing!$A$2:$G$7,2,TRUE)+1,5)</f>
        <v>1</v>
      </c>
      <c r="F3">
        <f>Misc!$B$4*Misc!$B$5/Misc!$B$2*VLOOKUP(E3,Gearing!$B$2:$G$7,5,FALSE)</f>
        <v>3120244.8964728019</v>
      </c>
      <c r="G3">
        <f t="shared" ref="G3:G66" si="0">CONVERT(B3,$B$1,$G$1)</f>
        <v>0</v>
      </c>
      <c r="H3">
        <f t="shared" ref="H3:H66" si="1">CONVERT(C3,$C$1,$H$1)</f>
        <v>0</v>
      </c>
      <c r="O3">
        <f>IF(AND(E3=1,G3&lt;=5),1,0)</f>
        <v>1</v>
      </c>
      <c r="P3">
        <f>IF(AND(E3=2,G3&lt;=5),1,0)</f>
        <v>0</v>
      </c>
      <c r="Q3">
        <f>IF(AND(E3=3,G3&lt;=5),1,0)</f>
        <v>0</v>
      </c>
      <c r="R3">
        <f>IF(AND(E3=4,G3&lt;=5),1,0)</f>
        <v>0</v>
      </c>
      <c r="S3">
        <f>IF(AND(E3=5,G3&lt;=5),1,0)</f>
        <v>0</v>
      </c>
      <c r="T3">
        <f>C3/Misc!$B$2*60/2/PI()</f>
        <v>0</v>
      </c>
      <c r="U3">
        <f>C3/Misc!$B$2*60/2/PI()*VLOOKUP(E3,Gearing!$B$2:$G$7,5,FALSE)</f>
        <v>0</v>
      </c>
      <c r="X3" t="s">
        <v>35</v>
      </c>
      <c r="Y3">
        <f>Misc!B9</f>
        <v>0.29700000000000004</v>
      </c>
    </row>
    <row r="4" spans="1:27" x14ac:dyDescent="0.25">
      <c r="A4">
        <f t="shared" ref="A4:A67" si="2">A3+$Y$1</f>
        <v>0.25</v>
      </c>
      <c r="B4">
        <f>0.5*D3*A4^2</f>
        <v>7.1656250000000005E-2</v>
      </c>
      <c r="C4">
        <f>C3+D3*A4</f>
        <v>0.57325000000000004</v>
      </c>
      <c r="D4">
        <f>(C4-C3)/$Y$1</f>
        <v>2.2930000000000001</v>
      </c>
      <c r="E4">
        <f>MIN(VLOOKUP(C3,Gearing!$A$2:$G$7,2,TRUE)+1,5)</f>
        <v>1</v>
      </c>
      <c r="F4">
        <f>Misc!$B$4*Misc!$B$5/Misc!$B$2*VLOOKUP(E4,Gearing!$B$2:$G$7,5,FALSE)</f>
        <v>3120244.8964728019</v>
      </c>
      <c r="G4">
        <f t="shared" si="0"/>
        <v>4.4525129493756462E-5</v>
      </c>
      <c r="H4">
        <f t="shared" si="1"/>
        <v>1.2823237294201861</v>
      </c>
      <c r="I4">
        <f t="shared" ref="I4:I67" si="3">$Y$3</f>
        <v>0.29700000000000004</v>
      </c>
      <c r="J4">
        <f t="shared" ref="J4:J67" si="4">(4*$Y$2-2*$Y$3*B3)</f>
        <v>6288</v>
      </c>
      <c r="K4">
        <f t="shared" ref="K4:K67" si="5">4*$Y$2*(B3-2*B4)+$Y$3*B3*B3-4*F4*$Y$1*$Y$1</f>
        <v>-780962.37311820046</v>
      </c>
      <c r="O4">
        <f t="shared" ref="O4:O67" si="6">IF(AND(E4=1,G4&lt;=5),1,0)</f>
        <v>1</v>
      </c>
      <c r="P4">
        <f t="shared" ref="P4:P67" si="7">IF(AND(E4=2,G4&lt;=5),1,0)</f>
        <v>0</v>
      </c>
      <c r="Q4">
        <f t="shared" ref="Q4:Q67" si="8">IF(AND(E4=3,G4&lt;=5),1,0)</f>
        <v>0</v>
      </c>
      <c r="R4">
        <f t="shared" ref="R4:R67" si="9">IF(AND(E4=4,G4&lt;=5),1,0)</f>
        <v>0</v>
      </c>
      <c r="S4">
        <f t="shared" ref="S4:S67" si="10">IF(AND(E4=5,G4&lt;=5),1,0)</f>
        <v>0</v>
      </c>
      <c r="T4">
        <f>C4/Misc!$B$2*60/2/PI()</f>
        <v>18.247114225485806</v>
      </c>
      <c r="U4">
        <f>C4/Misc!$B$2*60/2/PI()*VLOOKUP(E4,Gearing!$B$2:$G$7,5,FALSE)</f>
        <v>31625.542985851447</v>
      </c>
      <c r="V4">
        <f ca="1">FORECAST(U4,OFFSET(Engine!$E$3:$E$26,MATCH(U4,Engine!$A$3:$A$26,1)-1,0,2),OFFSET(Engine!$A$3:$A$26,MATCH(U4,Engine!$A$3:$A$26,1)-1,0,2))</f>
        <v>-27.535420691035142</v>
      </c>
    </row>
    <row r="5" spans="1:27" x14ac:dyDescent="0.25">
      <c r="A5">
        <f t="shared" si="2"/>
        <v>0.5</v>
      </c>
      <c r="B5">
        <f>MIN(L5:N5)</f>
        <v>0.28662500000000002</v>
      </c>
      <c r="C5">
        <f t="shared" ref="C5:C68" si="11">(B6-B4)/2/$Y$1</f>
        <v>1.1465000000000001</v>
      </c>
      <c r="D5">
        <f t="shared" ref="D5:D68" si="12">(B6-2*B5+B4)/$Y$1^2</f>
        <v>2.2929999999999997</v>
      </c>
      <c r="E5">
        <f>MIN(VLOOKUP(C4+0.01,Gearing!$A$2:$G$7,2,TRUE)+1,5)</f>
        <v>1</v>
      </c>
      <c r="F5">
        <f>Misc!$B$4*Misc!$B$5/Misc!$B$2*VLOOKUP(E5,Gearing!$B$2:$G$7,5,FALSE)</f>
        <v>3120244.8964728019</v>
      </c>
      <c r="G5">
        <f t="shared" si="0"/>
        <v>1.7810051797502585E-4</v>
      </c>
      <c r="H5">
        <f t="shared" si="1"/>
        <v>2.5646474588403723</v>
      </c>
      <c r="I5">
        <f t="shared" si="3"/>
        <v>0.29700000000000004</v>
      </c>
      <c r="J5">
        <f t="shared" si="4"/>
        <v>6287.9574361875002</v>
      </c>
      <c r="K5">
        <f t="shared" si="5"/>
        <v>-783215.24409321893</v>
      </c>
      <c r="L5">
        <f>(-J4+SQRT(J4^2-4*I4*K4))/2/I4</f>
        <v>123.47869240414883</v>
      </c>
      <c r="M5">
        <f>2*$Y$1*VLOOKUP(E4,Gearing!$B$3:$D$7,3)+B3</f>
        <v>27.191535102439023</v>
      </c>
      <c r="N5">
        <f>2*B4-B3+Misc!$B$6*$Y$1^2</f>
        <v>0.28662500000000002</v>
      </c>
      <c r="O5">
        <f t="shared" si="6"/>
        <v>1</v>
      </c>
      <c r="P5">
        <f t="shared" si="7"/>
        <v>0</v>
      </c>
      <c r="Q5">
        <f t="shared" si="8"/>
        <v>0</v>
      </c>
      <c r="R5">
        <f t="shared" si="9"/>
        <v>0</v>
      </c>
      <c r="S5">
        <f t="shared" si="10"/>
        <v>0</v>
      </c>
      <c r="T5">
        <f>C5/Misc!$B$2*60/2/PI()</f>
        <v>36.494228450971612</v>
      </c>
      <c r="U5">
        <f>C5/Misc!$B$2*60/2/PI()*VLOOKUP(E5,Gearing!$B$2:$G$7,5,FALSE)</f>
        <v>63251.085971702894</v>
      </c>
      <c r="V5">
        <f ca="1">FORECAST(U5,OFFSET(Engine!$E$3:$E$26,MATCH(U5,Engine!$A$3:$A$26,1)-1,0,2),OFFSET(Engine!$A$3:$A$26,MATCH(U5,Engine!$A$3:$A$26,1)-1,0,2))</f>
        <v>-817.3472290302384</v>
      </c>
      <c r="X5" t="s">
        <v>37</v>
      </c>
      <c r="Y5" t="s">
        <v>58</v>
      </c>
      <c r="Z5" t="s">
        <v>56</v>
      </c>
      <c r="AA5" t="s">
        <v>57</v>
      </c>
    </row>
    <row r="6" spans="1:27" x14ac:dyDescent="0.25">
      <c r="A6">
        <f t="shared" si="2"/>
        <v>0.75</v>
      </c>
      <c r="B6">
        <f t="shared" ref="B6:B69" si="13">MIN(L6:N6)</f>
        <v>0.64490625000000001</v>
      </c>
      <c r="C6">
        <f t="shared" si="11"/>
        <v>1.7197500000000001</v>
      </c>
      <c r="D6">
        <f t="shared" si="12"/>
        <v>2.293000000000001</v>
      </c>
      <c r="E6">
        <f>MIN(VLOOKUP(C5+0.01,Gearing!$A$2:$G$7,2,TRUE)+1,5)</f>
        <v>1</v>
      </c>
      <c r="F6">
        <f>Misc!$B$4*Misc!$B$5/Misc!$B$2*VLOOKUP(E6,Gearing!$B$2:$G$7,5,FALSE)</f>
        <v>3120244.8964728019</v>
      </c>
      <c r="G6">
        <f t="shared" si="0"/>
        <v>4.0072616544380813E-4</v>
      </c>
      <c r="H6">
        <f t="shared" si="1"/>
        <v>3.8469711882605586</v>
      </c>
      <c r="I6">
        <f t="shared" si="3"/>
        <v>0.29700000000000004</v>
      </c>
      <c r="J6">
        <f t="shared" si="4"/>
        <v>6287.8297447499999</v>
      </c>
      <c r="K6">
        <f t="shared" si="5"/>
        <v>-786369.24271849496</v>
      </c>
      <c r="L6">
        <f t="shared" ref="L6:L69" si="14">(-J5+SQRT(J5^2-4*I5*K5))/2/I5</f>
        <v>123.83366511941783</v>
      </c>
      <c r="M6">
        <f>2*$Y$1*VLOOKUP(E5,Gearing!$B$3:$D$7,3)+B4</f>
        <v>27.263191352439023</v>
      </c>
      <c r="N6">
        <f>2*B5-B4+Misc!$B$6*$Y$1^2</f>
        <v>0.64490625000000001</v>
      </c>
      <c r="O6">
        <f t="shared" si="6"/>
        <v>1</v>
      </c>
      <c r="P6">
        <f t="shared" si="7"/>
        <v>0</v>
      </c>
      <c r="Q6">
        <f t="shared" si="8"/>
        <v>0</v>
      </c>
      <c r="R6">
        <f t="shared" si="9"/>
        <v>0</v>
      </c>
      <c r="S6">
        <f t="shared" si="10"/>
        <v>0</v>
      </c>
      <c r="T6">
        <f>C6/Misc!$B$2*60/2/PI()</f>
        <v>54.741342676457407</v>
      </c>
      <c r="U6">
        <f>C6/Misc!$B$2*60/2/PI()*VLOOKUP(E6,Gearing!$B$2:$G$7,5,FALSE)</f>
        <v>94876.62895755432</v>
      </c>
      <c r="V6">
        <f ca="1">FORECAST(U6,OFFSET(Engine!$E$3:$E$26,MATCH(U6,Engine!$A$3:$A$26,1)-1,0,2),OFFSET(Engine!$A$3:$A$26,MATCH(U6,Engine!$A$3:$A$26,1)-1,0,2))</f>
        <v>-1607.1590373694407</v>
      </c>
      <c r="X6">
        <v>1</v>
      </c>
      <c r="Y6">
        <v>105</v>
      </c>
      <c r="Z6">
        <v>7800</v>
      </c>
      <c r="AA6">
        <f>Gearing!$I3</f>
        <v>121.65146341463414</v>
      </c>
    </row>
    <row r="7" spans="1:27" x14ac:dyDescent="0.25">
      <c r="A7">
        <f t="shared" si="2"/>
        <v>1</v>
      </c>
      <c r="B7">
        <f t="shared" si="13"/>
        <v>1.1465000000000001</v>
      </c>
      <c r="C7">
        <f t="shared" si="11"/>
        <v>2.2930000000000001</v>
      </c>
      <c r="D7">
        <f t="shared" si="12"/>
        <v>2.2929999999999993</v>
      </c>
      <c r="E7">
        <f>MIN(VLOOKUP(C6+0.01,Gearing!$A$2:$G$7,2,TRUE)+1,5)</f>
        <v>1</v>
      </c>
      <c r="F7">
        <f>Misc!$B$4*Misc!$B$5/Misc!$B$2*VLOOKUP(E7,Gearing!$B$2:$G$7,5,FALSE)</f>
        <v>3120244.8964728019</v>
      </c>
      <c r="G7">
        <f t="shared" si="0"/>
        <v>7.1240207190010338E-4</v>
      </c>
      <c r="H7">
        <f t="shared" si="1"/>
        <v>5.1292949176807445</v>
      </c>
      <c r="I7">
        <f t="shared" si="3"/>
        <v>0.29700000000000004</v>
      </c>
      <c r="J7">
        <f t="shared" si="4"/>
        <v>6287.6169256875</v>
      </c>
      <c r="K7">
        <f t="shared" si="5"/>
        <v>-790424.3140946913</v>
      </c>
      <c r="L7">
        <f t="shared" si="14"/>
        <v>124.33194283992155</v>
      </c>
      <c r="M7">
        <f>2*$Y$1*VLOOKUP(E6,Gearing!$B$3:$D$7,3)+B5</f>
        <v>27.478160102439023</v>
      </c>
      <c r="N7">
        <f>2*B6-B5+Misc!$B$6*$Y$1^2</f>
        <v>1.1465000000000001</v>
      </c>
      <c r="O7">
        <f t="shared" si="6"/>
        <v>1</v>
      </c>
      <c r="P7">
        <f t="shared" si="7"/>
        <v>0</v>
      </c>
      <c r="Q7">
        <f t="shared" si="8"/>
        <v>0</v>
      </c>
      <c r="R7">
        <f t="shared" si="9"/>
        <v>0</v>
      </c>
      <c r="S7">
        <f t="shared" si="10"/>
        <v>0</v>
      </c>
      <c r="T7">
        <f>C7/Misc!$B$2*60/2/PI()</f>
        <v>72.988456901943223</v>
      </c>
      <c r="U7">
        <f>C7/Misc!$B$2*60/2/PI()*VLOOKUP(E7,Gearing!$B$2:$G$7,5,FALSE)</f>
        <v>126502.17194340579</v>
      </c>
      <c r="V7">
        <f ca="1">FORECAST(U7,OFFSET(Engine!$E$3:$E$26,MATCH(U7,Engine!$A$3:$A$26,1)-1,0,2),OFFSET(Engine!$A$3:$A$26,MATCH(U7,Engine!$A$3:$A$26,1)-1,0,2))</f>
        <v>-2396.9708457086449</v>
      </c>
      <c r="X7">
        <v>2</v>
      </c>
      <c r="Y7">
        <v>170</v>
      </c>
      <c r="Z7">
        <v>7800</v>
      </c>
      <c r="AA7">
        <f>Gearing!$I4</f>
        <v>184.51247560975611</v>
      </c>
    </row>
    <row r="8" spans="1:27" x14ac:dyDescent="0.25">
      <c r="A8">
        <f t="shared" si="2"/>
        <v>1.25</v>
      </c>
      <c r="B8">
        <f t="shared" si="13"/>
        <v>1.7914062500000001</v>
      </c>
      <c r="C8">
        <f t="shared" si="11"/>
        <v>2.86625</v>
      </c>
      <c r="D8">
        <f t="shared" si="12"/>
        <v>2.2929999999999993</v>
      </c>
      <c r="E8">
        <f>MIN(VLOOKUP(C7+0.01,Gearing!$A$2:$G$7,2,TRUE)+1,5)</f>
        <v>1</v>
      </c>
      <c r="F8">
        <f>Misc!$B$4*Misc!$B$5/Misc!$B$2*VLOOKUP(E8,Gearing!$B$2:$G$7,5,FALSE)</f>
        <v>3120244.8964728019</v>
      </c>
      <c r="G8">
        <f t="shared" si="0"/>
        <v>1.1131282373439116E-3</v>
      </c>
      <c r="H8">
        <f t="shared" si="1"/>
        <v>6.4116186471009309</v>
      </c>
      <c r="I8">
        <f t="shared" si="3"/>
        <v>0.29700000000000004</v>
      </c>
      <c r="J8">
        <f t="shared" si="4"/>
        <v>6287.3189789999997</v>
      </c>
      <c r="K8">
        <f t="shared" si="5"/>
        <v>-795380.36672291218</v>
      </c>
      <c r="L8">
        <f t="shared" si="14"/>
        <v>124.97352556625559</v>
      </c>
      <c r="M8">
        <f>2*$Y$1*VLOOKUP(E7,Gearing!$B$3:$D$7,3)+B6</f>
        <v>27.836441352439024</v>
      </c>
      <c r="N8">
        <f>2*B7-B6+Misc!$B$6*$Y$1^2</f>
        <v>1.7914062500000001</v>
      </c>
      <c r="O8">
        <f t="shared" si="6"/>
        <v>1</v>
      </c>
      <c r="P8">
        <f t="shared" si="7"/>
        <v>0</v>
      </c>
      <c r="Q8">
        <f t="shared" si="8"/>
        <v>0</v>
      </c>
      <c r="R8">
        <f t="shared" si="9"/>
        <v>0</v>
      </c>
      <c r="S8">
        <f t="shared" si="10"/>
        <v>0</v>
      </c>
      <c r="T8">
        <f>C8/Misc!$B$2*60/2/PI()</f>
        <v>91.235571127429012</v>
      </c>
      <c r="U8">
        <f>C8/Misc!$B$2*60/2/PI()*VLOOKUP(E8,Gearing!$B$2:$G$7,5,FALSE)</f>
        <v>158127.7149292572</v>
      </c>
      <c r="V8">
        <f ca="1">FORECAST(U8,OFFSET(Engine!$E$3:$E$26,MATCH(U8,Engine!$A$3:$A$26,1)-1,0,2),OFFSET(Engine!$A$3:$A$26,MATCH(U8,Engine!$A$3:$A$26,1)-1,0,2))</f>
        <v>-3186.7826540478468</v>
      </c>
      <c r="X8">
        <v>3</v>
      </c>
      <c r="Y8">
        <v>210</v>
      </c>
      <c r="Z8">
        <v>7800</v>
      </c>
      <c r="AA8">
        <f>Gearing!$I5</f>
        <v>227.97028048780487</v>
      </c>
    </row>
    <row r="9" spans="1:27" x14ac:dyDescent="0.25">
      <c r="A9">
        <f t="shared" si="2"/>
        <v>1.5</v>
      </c>
      <c r="B9">
        <f t="shared" si="13"/>
        <v>2.5796250000000001</v>
      </c>
      <c r="C9">
        <f t="shared" si="11"/>
        <v>3.4394999999999998</v>
      </c>
      <c r="D9">
        <f t="shared" si="12"/>
        <v>2.2929999999999993</v>
      </c>
      <c r="E9">
        <f>MIN(VLOOKUP(C8+0.01,Gearing!$A$2:$G$7,2,TRUE)+1,5)</f>
        <v>1</v>
      </c>
      <c r="F9">
        <f>Misc!$B$4*Misc!$B$5/Misc!$B$2*VLOOKUP(E9,Gearing!$B$2:$G$7,5,FALSE)</f>
        <v>3120244.8964728019</v>
      </c>
      <c r="G9">
        <f t="shared" si="0"/>
        <v>1.6029046617752325E-3</v>
      </c>
      <c r="H9">
        <f t="shared" si="1"/>
        <v>7.6939423765211163</v>
      </c>
      <c r="I9">
        <f t="shared" si="3"/>
        <v>0.29700000000000004</v>
      </c>
      <c r="J9">
        <f t="shared" si="4"/>
        <v>6286.9359046874997</v>
      </c>
      <c r="K9">
        <f t="shared" si="5"/>
        <v>-801237.27250470372</v>
      </c>
      <c r="L9">
        <f t="shared" si="14"/>
        <v>125.75841329901405</v>
      </c>
      <c r="M9">
        <f>2*$Y$1*VLOOKUP(E8,Gearing!$B$3:$D$7,3)+B7</f>
        <v>28.338035102439022</v>
      </c>
      <c r="N9">
        <f>2*B8-B7+Misc!$B$6*$Y$1^2</f>
        <v>2.5796250000000001</v>
      </c>
      <c r="O9">
        <f t="shared" si="6"/>
        <v>1</v>
      </c>
      <c r="P9">
        <f t="shared" si="7"/>
        <v>0</v>
      </c>
      <c r="Q9">
        <f t="shared" si="8"/>
        <v>0</v>
      </c>
      <c r="R9">
        <f t="shared" si="9"/>
        <v>0</v>
      </c>
      <c r="S9">
        <f t="shared" si="10"/>
        <v>0</v>
      </c>
      <c r="T9">
        <f>C9/Misc!$B$2*60/2/PI()</f>
        <v>109.4826853529148</v>
      </c>
      <c r="U9">
        <f>C9/Misc!$B$2*60/2/PI()*VLOOKUP(E9,Gearing!$B$2:$G$7,5,FALSE)</f>
        <v>189753.25791510861</v>
      </c>
      <c r="V9">
        <f ca="1">FORECAST(U9,OFFSET(Engine!$E$3:$E$26,MATCH(U9,Engine!$A$3:$A$26,1)-1,0,2),OFFSET(Engine!$A$3:$A$26,MATCH(U9,Engine!$A$3:$A$26,1)-1,0,2))</f>
        <v>-3976.5944623870496</v>
      </c>
      <c r="X9">
        <v>4</v>
      </c>
      <c r="Y9">
        <v>235</v>
      </c>
      <c r="Z9">
        <v>7800</v>
      </c>
      <c r="AA9">
        <f>Gearing!$I6</f>
        <v>267.5503699146451</v>
      </c>
    </row>
    <row r="10" spans="1:27" x14ac:dyDescent="0.25">
      <c r="A10">
        <f t="shared" si="2"/>
        <v>1.75</v>
      </c>
      <c r="B10">
        <f t="shared" si="13"/>
        <v>3.51115625</v>
      </c>
      <c r="C10">
        <f t="shared" si="11"/>
        <v>4.0127500000000005</v>
      </c>
      <c r="D10">
        <f t="shared" si="12"/>
        <v>2.2930000000000064</v>
      </c>
      <c r="E10">
        <f>MIN(VLOOKUP(C9+0.01,Gearing!$A$2:$G$7,2,TRUE)+1,5)</f>
        <v>1</v>
      </c>
      <c r="F10">
        <f>Misc!$B$4*Misc!$B$5/Misc!$B$2*VLOOKUP(E10,Gearing!$B$2:$G$7,5,FALSE)</f>
        <v>3120244.8964728019</v>
      </c>
      <c r="G10">
        <f t="shared" si="0"/>
        <v>2.1817313451940666E-3</v>
      </c>
      <c r="H10">
        <f t="shared" si="1"/>
        <v>8.9762661059413045</v>
      </c>
      <c r="I10">
        <f t="shared" si="3"/>
        <v>0.29700000000000004</v>
      </c>
      <c r="J10">
        <f t="shared" si="4"/>
        <v>6286.4677027500002</v>
      </c>
      <c r="K10">
        <f t="shared" si="5"/>
        <v>-807994.86674205377</v>
      </c>
      <c r="L10">
        <f t="shared" si="14"/>
        <v>126.68660603878948</v>
      </c>
      <c r="M10">
        <f>2*$Y$1*VLOOKUP(E9,Gearing!$B$3:$D$7,3)+B8</f>
        <v>28.982941352439024</v>
      </c>
      <c r="N10">
        <f>2*B9-B8+Misc!$B$6*$Y$1^2</f>
        <v>3.51115625</v>
      </c>
      <c r="O10">
        <f t="shared" si="6"/>
        <v>1</v>
      </c>
      <c r="P10">
        <f t="shared" si="7"/>
        <v>0</v>
      </c>
      <c r="Q10">
        <f t="shared" si="8"/>
        <v>0</v>
      </c>
      <c r="R10">
        <f t="shared" si="9"/>
        <v>0</v>
      </c>
      <c r="S10">
        <f t="shared" si="10"/>
        <v>0</v>
      </c>
      <c r="T10">
        <f>C10/Misc!$B$2*60/2/PI()</f>
        <v>127.72979957840063</v>
      </c>
      <c r="U10">
        <f>C10/Misc!$B$2*60/2/PI()*VLOOKUP(E10,Gearing!$B$2:$G$7,5,FALSE)</f>
        <v>221378.80090096011</v>
      </c>
      <c r="V10">
        <f ca="1">FORECAST(U10,OFFSET(Engine!$E$3:$E$26,MATCH(U10,Engine!$A$3:$A$26,1)-1,0,2),OFFSET(Engine!$A$3:$A$26,MATCH(U10,Engine!$A$3:$A$26,1)-1,0,2))</f>
        <v>-4766.4062707262528</v>
      </c>
      <c r="X10">
        <v>5</v>
      </c>
      <c r="Y10">
        <v>248</v>
      </c>
      <c r="Z10">
        <v>7800</v>
      </c>
      <c r="AA10">
        <f>Gearing!$I7</f>
        <v>341.46341463414637</v>
      </c>
    </row>
    <row r="11" spans="1:27" x14ac:dyDescent="0.25">
      <c r="A11">
        <f t="shared" si="2"/>
        <v>2</v>
      </c>
      <c r="B11">
        <f t="shared" si="13"/>
        <v>4.5860000000000003</v>
      </c>
      <c r="C11">
        <f t="shared" si="11"/>
        <v>4.5860000000000021</v>
      </c>
      <c r="D11">
        <f t="shared" si="12"/>
        <v>2.2930000000000064</v>
      </c>
      <c r="E11">
        <f>MIN(VLOOKUP(C10+0.01,Gearing!$A$2:$G$7,2,TRUE)+1,5)</f>
        <v>1</v>
      </c>
      <c r="F11">
        <f>Misc!$B$4*Misc!$B$5/Misc!$B$2*VLOOKUP(E11,Gearing!$B$2:$G$7,5,FALSE)</f>
        <v>3120244.8964728019</v>
      </c>
      <c r="G11">
        <f t="shared" si="0"/>
        <v>2.8496082876004135E-3</v>
      </c>
      <c r="H11">
        <f t="shared" si="1"/>
        <v>10.258589835361494</v>
      </c>
      <c r="I11">
        <f t="shared" si="3"/>
        <v>0.29700000000000004</v>
      </c>
      <c r="J11">
        <f t="shared" si="4"/>
        <v>6285.9143731875001</v>
      </c>
      <c r="K11">
        <f t="shared" si="5"/>
        <v>-815652.94813739159</v>
      </c>
      <c r="L11">
        <f t="shared" si="14"/>
        <v>127.75810378617746</v>
      </c>
      <c r="M11">
        <f>2*$Y$1*VLOOKUP(E10,Gearing!$B$3:$D$7,3)+B9</f>
        <v>29.771160102439023</v>
      </c>
      <c r="N11">
        <f>2*B10-B9+Misc!$B$6*$Y$1^2</f>
        <v>4.5860000000000003</v>
      </c>
      <c r="O11">
        <f t="shared" si="6"/>
        <v>1</v>
      </c>
      <c r="P11">
        <f t="shared" si="7"/>
        <v>0</v>
      </c>
      <c r="Q11">
        <f t="shared" si="8"/>
        <v>0</v>
      </c>
      <c r="R11">
        <f t="shared" si="9"/>
        <v>0</v>
      </c>
      <c r="S11">
        <f t="shared" si="10"/>
        <v>0</v>
      </c>
      <c r="T11">
        <f>C11/Misc!$B$2*60/2/PI()</f>
        <v>145.97691380388648</v>
      </c>
      <c r="U11">
        <f>C11/Misc!$B$2*60/2/PI()*VLOOKUP(E11,Gearing!$B$2:$G$7,5,FALSE)</f>
        <v>253004.34388681164</v>
      </c>
      <c r="V11">
        <f ca="1">FORECAST(U11,OFFSET(Engine!$E$3:$E$26,MATCH(U11,Engine!$A$3:$A$26,1)-1,0,2),OFFSET(Engine!$A$3:$A$26,MATCH(U11,Engine!$A$3:$A$26,1)-1,0,2))</f>
        <v>-5556.2180790654584</v>
      </c>
    </row>
    <row r="12" spans="1:27" x14ac:dyDescent="0.25">
      <c r="A12">
        <f t="shared" si="2"/>
        <v>2.25</v>
      </c>
      <c r="B12">
        <f t="shared" si="13"/>
        <v>5.804156250000001</v>
      </c>
      <c r="C12">
        <f t="shared" si="11"/>
        <v>5.1592500000000037</v>
      </c>
      <c r="D12">
        <f t="shared" si="12"/>
        <v>2.2930000000000064</v>
      </c>
      <c r="E12">
        <f>MIN(VLOOKUP(C11+0.01,Gearing!$A$2:$G$7,2,TRUE)+1,5)</f>
        <v>1</v>
      </c>
      <c r="F12">
        <f>Misc!$B$4*Misc!$B$5/Misc!$B$2*VLOOKUP(E12,Gearing!$B$2:$G$7,5,FALSE)</f>
        <v>3120244.8964728019</v>
      </c>
      <c r="G12">
        <f t="shared" si="0"/>
        <v>3.606535488994274E-3</v>
      </c>
      <c r="H12">
        <f t="shared" si="1"/>
        <v>11.540913564781684</v>
      </c>
      <c r="I12">
        <f t="shared" si="3"/>
        <v>0.29700000000000004</v>
      </c>
      <c r="J12">
        <f t="shared" si="4"/>
        <v>6285.2759159999996</v>
      </c>
      <c r="K12">
        <f t="shared" si="5"/>
        <v>-824211.27879358851</v>
      </c>
      <c r="L12">
        <f t="shared" si="14"/>
        <v>128.97290654177365</v>
      </c>
      <c r="M12">
        <f>2*$Y$1*VLOOKUP(E11,Gearing!$B$3:$D$7,3)+B10</f>
        <v>30.702691352439022</v>
      </c>
      <c r="N12">
        <f>2*B11-B10+Misc!$B$6*$Y$1^2</f>
        <v>5.804156250000001</v>
      </c>
      <c r="O12">
        <f t="shared" si="6"/>
        <v>1</v>
      </c>
      <c r="P12">
        <f t="shared" si="7"/>
        <v>0</v>
      </c>
      <c r="Q12">
        <f t="shared" si="8"/>
        <v>0</v>
      </c>
      <c r="R12">
        <f t="shared" si="9"/>
        <v>0</v>
      </c>
      <c r="S12">
        <f t="shared" si="10"/>
        <v>0</v>
      </c>
      <c r="T12">
        <f>C12/Misc!$B$2*60/2/PI()</f>
        <v>164.22402802937233</v>
      </c>
      <c r="U12">
        <f>C12/Misc!$B$2*60/2/PI()*VLOOKUP(E12,Gearing!$B$2:$G$7,5,FALSE)</f>
        <v>284629.88687266316</v>
      </c>
      <c r="V12">
        <f ca="1">FORECAST(U12,OFFSET(Engine!$E$3:$E$26,MATCH(U12,Engine!$A$3:$A$26,1)-1,0,2),OFFSET(Engine!$A$3:$A$26,MATCH(U12,Engine!$A$3:$A$26,1)-1,0,2))</f>
        <v>-6346.0298874046639</v>
      </c>
      <c r="X12" t="s">
        <v>55</v>
      </c>
      <c r="Y12">
        <f>VLOOKUP(5,G3:H701,2,TRUE)</f>
        <v>341.46341463414501</v>
      </c>
    </row>
    <row r="13" spans="1:27" x14ac:dyDescent="0.25">
      <c r="A13">
        <f t="shared" si="2"/>
        <v>2.5</v>
      </c>
      <c r="B13">
        <f t="shared" si="13"/>
        <v>7.1656250000000021</v>
      </c>
      <c r="C13">
        <f t="shared" si="11"/>
        <v>5.7325000000000035</v>
      </c>
      <c r="D13">
        <f t="shared" si="12"/>
        <v>2.2929999999999922</v>
      </c>
      <c r="E13">
        <f>MIN(VLOOKUP(C12+0.01,Gearing!$A$2:$G$7,2,TRUE)+1,5)</f>
        <v>1</v>
      </c>
      <c r="F13">
        <f>Misc!$B$4*Misc!$B$5/Misc!$B$2*VLOOKUP(E13,Gearing!$B$2:$G$7,5,FALSE)</f>
        <v>3120244.8964728019</v>
      </c>
      <c r="G13">
        <f t="shared" si="0"/>
        <v>4.4525129493756472E-3</v>
      </c>
      <c r="H13">
        <f t="shared" si="1"/>
        <v>12.823237294201869</v>
      </c>
      <c r="I13">
        <f t="shared" si="3"/>
        <v>0.29700000000000004</v>
      </c>
      <c r="J13">
        <f t="shared" si="4"/>
        <v>6284.5523311875004</v>
      </c>
      <c r="K13">
        <f t="shared" si="5"/>
        <v>-833669.58421395754</v>
      </c>
      <c r="L13">
        <f t="shared" si="14"/>
        <v>130.33101430617208</v>
      </c>
      <c r="M13">
        <f>2*$Y$1*VLOOKUP(E12,Gearing!$B$3:$D$7,3)+B11</f>
        <v>31.777535102439025</v>
      </c>
      <c r="N13">
        <f>2*B12-B11+Misc!$B$6*$Y$1^2</f>
        <v>7.1656250000000021</v>
      </c>
      <c r="O13">
        <f t="shared" si="6"/>
        <v>1</v>
      </c>
      <c r="P13">
        <f t="shared" si="7"/>
        <v>0</v>
      </c>
      <c r="Q13">
        <f t="shared" si="8"/>
        <v>0</v>
      </c>
      <c r="R13">
        <f t="shared" si="9"/>
        <v>0</v>
      </c>
      <c r="S13">
        <f t="shared" si="10"/>
        <v>0</v>
      </c>
      <c r="T13">
        <f>C13/Misc!$B$2*60/2/PI()</f>
        <v>182.47114225485811</v>
      </c>
      <c r="U13">
        <f>C13/Misc!$B$2*60/2/PI()*VLOOKUP(E13,Gearing!$B$2:$G$7,5,FALSE)</f>
        <v>316255.42985851457</v>
      </c>
      <c r="V13">
        <f ca="1">FORECAST(U13,OFFSET(Engine!$E$3:$E$26,MATCH(U13,Engine!$A$3:$A$26,1)-1,0,2),OFFSET(Engine!$A$3:$A$26,MATCH(U13,Engine!$A$3:$A$26,1)-1,0,2))</f>
        <v>-7135.8416957438658</v>
      </c>
    </row>
    <row r="14" spans="1:27" x14ac:dyDescent="0.25">
      <c r="A14">
        <f t="shared" si="2"/>
        <v>2.75</v>
      </c>
      <c r="B14">
        <f t="shared" si="13"/>
        <v>8.6704062500000028</v>
      </c>
      <c r="C14">
        <f t="shared" si="11"/>
        <v>6.3057500000000033</v>
      </c>
      <c r="D14">
        <f t="shared" si="12"/>
        <v>2.2930000000000064</v>
      </c>
      <c r="E14">
        <f>MIN(VLOOKUP(C13+0.01,Gearing!$A$2:$G$7,2,TRUE)+1,5)</f>
        <v>1</v>
      </c>
      <c r="F14">
        <f>Misc!$B$4*Misc!$B$5/Misc!$B$2*VLOOKUP(E14,Gearing!$B$2:$G$7,5,FALSE)</f>
        <v>3120244.8964728019</v>
      </c>
      <c r="G14">
        <f t="shared" si="0"/>
        <v>5.3875406687445334E-3</v>
      </c>
      <c r="H14">
        <f t="shared" si="1"/>
        <v>14.105561023622055</v>
      </c>
      <c r="I14">
        <f t="shared" si="3"/>
        <v>0.29700000000000004</v>
      </c>
      <c r="J14">
        <f t="shared" si="4"/>
        <v>6283.7436187499998</v>
      </c>
      <c r="K14">
        <f t="shared" si="5"/>
        <v>-844027.55330225325</v>
      </c>
      <c r="L14">
        <f t="shared" si="14"/>
        <v>131.83242707996686</v>
      </c>
      <c r="M14">
        <f>2*$Y$1*VLOOKUP(E13,Gearing!$B$3:$D$7,3)+B12</f>
        <v>32.995691352439025</v>
      </c>
      <c r="N14">
        <f>2*B13-B12+Misc!$B$6*$Y$1^2</f>
        <v>8.6704062500000028</v>
      </c>
      <c r="O14">
        <f t="shared" si="6"/>
        <v>1</v>
      </c>
      <c r="P14">
        <f t="shared" si="7"/>
        <v>0</v>
      </c>
      <c r="Q14">
        <f t="shared" si="8"/>
        <v>0</v>
      </c>
      <c r="R14">
        <f t="shared" si="9"/>
        <v>0</v>
      </c>
      <c r="S14">
        <f t="shared" si="10"/>
        <v>0</v>
      </c>
      <c r="T14">
        <f>C14/Misc!$B$2*60/2/PI()</f>
        <v>200.71825648034391</v>
      </c>
      <c r="U14">
        <f>C14/Misc!$B$2*60/2/PI()*VLOOKUP(E14,Gearing!$B$2:$G$7,5,FALSE)</f>
        <v>347880.97284436598</v>
      </c>
      <c r="V14">
        <f ca="1">FORECAST(U14,OFFSET(Engine!$E$3:$E$26,MATCH(U14,Engine!$A$3:$A$26,1)-1,0,2),OFFSET(Engine!$A$3:$A$26,MATCH(U14,Engine!$A$3:$A$26,1)-1,0,2))</f>
        <v>-7925.6535040830695</v>
      </c>
      <c r="Y14">
        <v>127</v>
      </c>
      <c r="Z14">
        <v>50</v>
      </c>
      <c r="AA14">
        <v>105</v>
      </c>
    </row>
    <row r="15" spans="1:27" x14ac:dyDescent="0.25">
      <c r="A15">
        <f t="shared" si="2"/>
        <v>3</v>
      </c>
      <c r="B15">
        <f t="shared" si="13"/>
        <v>10.318500000000004</v>
      </c>
      <c r="C15">
        <f t="shared" si="11"/>
        <v>6.8790000000000049</v>
      </c>
      <c r="D15">
        <f t="shared" si="12"/>
        <v>2.2930000000000064</v>
      </c>
      <c r="E15">
        <f>MIN(VLOOKUP(C14+0.01,Gearing!$A$2:$G$7,2,TRUE)+1,5)</f>
        <v>1</v>
      </c>
      <c r="F15">
        <f>Misc!$B$4*Misc!$B$5/Misc!$B$2*VLOOKUP(E15,Gearing!$B$2:$G$7,5,FALSE)</f>
        <v>3120244.8964728019</v>
      </c>
      <c r="G15">
        <f t="shared" si="0"/>
        <v>6.4116186471009327E-3</v>
      </c>
      <c r="H15">
        <f t="shared" si="1"/>
        <v>15.387884753042245</v>
      </c>
      <c r="I15">
        <f t="shared" si="3"/>
        <v>0.29700000000000004</v>
      </c>
      <c r="J15">
        <f t="shared" si="4"/>
        <v>6282.8497786874996</v>
      </c>
      <c r="K15">
        <f t="shared" si="5"/>
        <v>-855284.83836267213</v>
      </c>
      <c r="L15">
        <f t="shared" si="14"/>
        <v>133.47714486375057</v>
      </c>
      <c r="M15">
        <f>2*$Y$1*VLOOKUP(E14,Gearing!$B$3:$D$7,3)+B13</f>
        <v>34.357160102439025</v>
      </c>
      <c r="N15">
        <f>2*B14-B13+Misc!$B$6*$Y$1^2</f>
        <v>10.318500000000004</v>
      </c>
      <c r="O15">
        <f t="shared" si="6"/>
        <v>1</v>
      </c>
      <c r="P15">
        <f t="shared" si="7"/>
        <v>0</v>
      </c>
      <c r="Q15">
        <f t="shared" si="8"/>
        <v>0</v>
      </c>
      <c r="R15">
        <f t="shared" si="9"/>
        <v>0</v>
      </c>
      <c r="S15">
        <f t="shared" si="10"/>
        <v>0</v>
      </c>
      <c r="T15">
        <f>C15/Misc!$B$2*60/2/PI()</f>
        <v>218.9653707058298</v>
      </c>
      <c r="U15">
        <f>C15/Misc!$B$2*60/2/PI()*VLOOKUP(E15,Gearing!$B$2:$G$7,5,FALSE)</f>
        <v>379506.51583021757</v>
      </c>
      <c r="V15">
        <f ca="1">FORECAST(U15,OFFSET(Engine!$E$3:$E$26,MATCH(U15,Engine!$A$3:$A$26,1)-1,0,2),OFFSET(Engine!$A$3:$A$26,MATCH(U15,Engine!$A$3:$A$26,1)-1,0,2))</f>
        <v>-8715.465312422275</v>
      </c>
      <c r="Y15">
        <v>117</v>
      </c>
      <c r="Z15">
        <v>174</v>
      </c>
      <c r="AA15">
        <v>160</v>
      </c>
    </row>
    <row r="16" spans="1:27" x14ac:dyDescent="0.25">
      <c r="A16">
        <f t="shared" si="2"/>
        <v>3.25</v>
      </c>
      <c r="B16">
        <f t="shared" si="13"/>
        <v>12.109906250000005</v>
      </c>
      <c r="C16">
        <f t="shared" si="11"/>
        <v>7.4522500000000065</v>
      </c>
      <c r="D16">
        <f t="shared" si="12"/>
        <v>2.2930000000000064</v>
      </c>
      <c r="E16">
        <f>MIN(VLOOKUP(C15+0.01,Gearing!$A$2:$G$7,2,TRUE)+1,5)</f>
        <v>1</v>
      </c>
      <c r="F16">
        <f>Misc!$B$4*Misc!$B$5/Misc!$B$2*VLOOKUP(E16,Gearing!$B$2:$G$7,5,FALSE)</f>
        <v>3120244.8964728019</v>
      </c>
      <c r="G16">
        <f t="shared" si="0"/>
        <v>7.5247468844448452E-3</v>
      </c>
      <c r="H16">
        <f t="shared" si="1"/>
        <v>16.670208482462435</v>
      </c>
      <c r="I16">
        <f t="shared" si="3"/>
        <v>0.29700000000000004</v>
      </c>
      <c r="J16">
        <f t="shared" si="4"/>
        <v>6281.8708109999998</v>
      </c>
      <c r="K16">
        <f t="shared" si="5"/>
        <v>-867441.05509985227</v>
      </c>
      <c r="L16">
        <f t="shared" si="14"/>
        <v>135.26516765812028</v>
      </c>
      <c r="M16">
        <f>2*$Y$1*VLOOKUP(E15,Gearing!$B$3:$D$7,3)+B14</f>
        <v>35.861941352439025</v>
      </c>
      <c r="N16">
        <f>2*B15-B14+Misc!$B$6*$Y$1^2</f>
        <v>12.109906250000005</v>
      </c>
      <c r="O16">
        <f t="shared" si="6"/>
        <v>1</v>
      </c>
      <c r="P16">
        <f t="shared" si="7"/>
        <v>0</v>
      </c>
      <c r="Q16">
        <f t="shared" si="8"/>
        <v>0</v>
      </c>
      <c r="R16">
        <f t="shared" si="9"/>
        <v>0</v>
      </c>
      <c r="S16">
        <f t="shared" si="10"/>
        <v>0</v>
      </c>
      <c r="T16">
        <f>C16/Misc!$B$2*60/2/PI()</f>
        <v>237.21248493131563</v>
      </c>
      <c r="U16">
        <f>C16/Misc!$B$2*60/2/PI()*VLOOKUP(E16,Gearing!$B$2:$G$7,5,FALSE)</f>
        <v>411132.0588160691</v>
      </c>
      <c r="V16">
        <f ca="1">FORECAST(U16,OFFSET(Engine!$E$3:$E$26,MATCH(U16,Engine!$A$3:$A$26,1)-1,0,2),OFFSET(Engine!$A$3:$A$26,MATCH(U16,Engine!$A$3:$A$26,1)-1,0,2))</f>
        <v>-9505.2771207614805</v>
      </c>
      <c r="Y16">
        <v>181</v>
      </c>
      <c r="Z16">
        <v>240</v>
      </c>
      <c r="AA16">
        <v>200</v>
      </c>
    </row>
    <row r="17" spans="1:27" x14ac:dyDescent="0.25">
      <c r="A17">
        <f t="shared" si="2"/>
        <v>3.5</v>
      </c>
      <c r="B17">
        <f t="shared" si="13"/>
        <v>14.044625000000007</v>
      </c>
      <c r="C17">
        <f t="shared" si="11"/>
        <v>8.0255000000000081</v>
      </c>
      <c r="D17">
        <f t="shared" si="12"/>
        <v>2.2930000000000064</v>
      </c>
      <c r="E17">
        <f>MIN(VLOOKUP(C16+0.01,Gearing!$A$2:$G$7,2,TRUE)+1,5)</f>
        <v>1</v>
      </c>
      <c r="F17">
        <f>Misc!$B$4*Misc!$B$5/Misc!$B$2*VLOOKUP(E17,Gearing!$B$2:$G$7,5,FALSE)</f>
        <v>3120244.8964728019</v>
      </c>
      <c r="G17">
        <f t="shared" si="0"/>
        <v>8.7269253807762698E-3</v>
      </c>
      <c r="H17">
        <f t="shared" si="1"/>
        <v>17.952532211882623</v>
      </c>
      <c r="I17">
        <f t="shared" si="3"/>
        <v>0.29700000000000004</v>
      </c>
      <c r="J17">
        <f t="shared" si="4"/>
        <v>6280.8067156875004</v>
      </c>
      <c r="K17">
        <f t="shared" si="5"/>
        <v>-880495.78261887352</v>
      </c>
      <c r="L17">
        <f t="shared" si="14"/>
        <v>137.19649546366705</v>
      </c>
      <c r="M17">
        <f>2*$Y$1*VLOOKUP(E16,Gearing!$B$3:$D$7,3)+B15</f>
        <v>37.510035102439026</v>
      </c>
      <c r="N17">
        <f>2*B16-B15+Misc!$B$6*$Y$1^2</f>
        <v>14.044625000000007</v>
      </c>
      <c r="O17">
        <f t="shared" si="6"/>
        <v>1</v>
      </c>
      <c r="P17">
        <f t="shared" si="7"/>
        <v>0</v>
      </c>
      <c r="Q17">
        <f t="shared" si="8"/>
        <v>0</v>
      </c>
      <c r="R17">
        <f t="shared" si="9"/>
        <v>0</v>
      </c>
      <c r="S17">
        <f t="shared" si="10"/>
        <v>0</v>
      </c>
      <c r="T17">
        <f>C17/Misc!$B$2*60/2/PI()</f>
        <v>255.45959915680149</v>
      </c>
      <c r="U17">
        <f>C17/Misc!$B$2*60/2/PI()*VLOOKUP(E17,Gearing!$B$2:$G$7,5,FALSE)</f>
        <v>442757.60180192062</v>
      </c>
      <c r="V17">
        <f ca="1">FORECAST(U17,OFFSET(Engine!$E$3:$E$26,MATCH(U17,Engine!$A$3:$A$26,1)-1,0,2),OFFSET(Engine!$A$3:$A$26,MATCH(U17,Engine!$A$3:$A$26,1)-1,0,2))</f>
        <v>-10295.088929100686</v>
      </c>
      <c r="Y17">
        <v>230</v>
      </c>
      <c r="Z17">
        <v>271</v>
      </c>
      <c r="AA17">
        <v>235</v>
      </c>
    </row>
    <row r="18" spans="1:27" x14ac:dyDescent="0.25">
      <c r="A18">
        <f t="shared" si="2"/>
        <v>3.75</v>
      </c>
      <c r="B18">
        <f t="shared" si="13"/>
        <v>16.122656250000009</v>
      </c>
      <c r="C18">
        <f t="shared" si="11"/>
        <v>8.5987500000000097</v>
      </c>
      <c r="D18">
        <f t="shared" si="12"/>
        <v>2.2930000000000064</v>
      </c>
      <c r="E18">
        <f>MIN(VLOOKUP(C17+0.01,Gearing!$A$2:$G$7,2,TRUE)+1,5)</f>
        <v>1</v>
      </c>
      <c r="F18">
        <f>Misc!$B$4*Misc!$B$5/Misc!$B$2*VLOOKUP(E18,Gearing!$B$2:$G$7,5,FALSE)</f>
        <v>3120244.8964728019</v>
      </c>
      <c r="G18">
        <f t="shared" si="0"/>
        <v>1.0018154136095209E-2</v>
      </c>
      <c r="H18">
        <f t="shared" si="1"/>
        <v>19.234855941302815</v>
      </c>
      <c r="I18">
        <f t="shared" si="3"/>
        <v>0.29700000000000004</v>
      </c>
      <c r="J18">
        <f t="shared" si="4"/>
        <v>6279.6574927499996</v>
      </c>
      <c r="K18">
        <f t="shared" si="5"/>
        <v>-894448.56342525757</v>
      </c>
      <c r="L18">
        <f t="shared" si="14"/>
        <v>139.27112828098498</v>
      </c>
      <c r="M18">
        <f>2*$Y$1*VLOOKUP(E17,Gearing!$B$3:$D$7,3)+B16</f>
        <v>39.301441352439028</v>
      </c>
      <c r="N18">
        <f>2*B17-B16+Misc!$B$6*$Y$1^2</f>
        <v>16.122656250000009</v>
      </c>
      <c r="O18">
        <f t="shared" si="6"/>
        <v>1</v>
      </c>
      <c r="P18">
        <f t="shared" si="7"/>
        <v>0</v>
      </c>
      <c r="Q18">
        <f t="shared" si="8"/>
        <v>0</v>
      </c>
      <c r="R18">
        <f t="shared" si="9"/>
        <v>0</v>
      </c>
      <c r="S18">
        <f t="shared" si="10"/>
        <v>0</v>
      </c>
      <c r="T18">
        <f>C18/Misc!$B$2*60/2/PI()</f>
        <v>273.70671338228732</v>
      </c>
      <c r="U18">
        <f>C18/Misc!$B$2*60/2/PI()*VLOOKUP(E18,Gearing!$B$2:$G$7,5,FALSE)</f>
        <v>474383.14478777209</v>
      </c>
      <c r="V18">
        <f ca="1">FORECAST(U18,OFFSET(Engine!$E$3:$E$26,MATCH(U18,Engine!$A$3:$A$26,1)-1,0,2),OFFSET(Engine!$A$3:$A$26,MATCH(U18,Engine!$A$3:$A$26,1)-1,0,2))</f>
        <v>-11084.90073743989</v>
      </c>
      <c r="Y18">
        <v>275</v>
      </c>
      <c r="Z18">
        <v>279</v>
      </c>
      <c r="AA18">
        <v>248</v>
      </c>
    </row>
    <row r="19" spans="1:27" x14ac:dyDescent="0.25">
      <c r="A19">
        <f t="shared" si="2"/>
        <v>4</v>
      </c>
      <c r="B19">
        <f t="shared" si="13"/>
        <v>18.344000000000012</v>
      </c>
      <c r="C19">
        <f t="shared" si="11"/>
        <v>9.1720000000000113</v>
      </c>
      <c r="D19">
        <f t="shared" si="12"/>
        <v>2.2930000000000064</v>
      </c>
      <c r="E19">
        <f>MIN(VLOOKUP(C18+0.01,Gearing!$A$2:$G$7,2,TRUE)+1,5)</f>
        <v>1</v>
      </c>
      <c r="F19">
        <f>Misc!$B$4*Misc!$B$5/Misc!$B$2*VLOOKUP(E19,Gearing!$B$2:$G$7,5,FALSE)</f>
        <v>3120244.8964728019</v>
      </c>
      <c r="G19">
        <f t="shared" si="0"/>
        <v>1.1398433150401661E-2</v>
      </c>
      <c r="H19">
        <f t="shared" si="1"/>
        <v>20.517179670723003</v>
      </c>
      <c r="I19">
        <f t="shared" si="3"/>
        <v>0.29700000000000004</v>
      </c>
      <c r="J19">
        <f t="shared" si="4"/>
        <v>6278.4231421875002</v>
      </c>
      <c r="K19">
        <f t="shared" si="5"/>
        <v>-909298.90342496755</v>
      </c>
      <c r="L19">
        <f t="shared" si="14"/>
        <v>141.48906611067272</v>
      </c>
      <c r="M19">
        <f>2*$Y$1*VLOOKUP(E18,Gearing!$B$3:$D$7,3)+B17</f>
        <v>41.23616010243903</v>
      </c>
      <c r="N19">
        <f>2*B18-B17+Misc!$B$6*$Y$1^2</f>
        <v>18.344000000000012</v>
      </c>
      <c r="O19">
        <f t="shared" si="6"/>
        <v>1</v>
      </c>
      <c r="P19">
        <f t="shared" si="7"/>
        <v>0</v>
      </c>
      <c r="Q19">
        <f t="shared" si="8"/>
        <v>0</v>
      </c>
      <c r="R19">
        <f t="shared" si="9"/>
        <v>0</v>
      </c>
      <c r="S19">
        <f t="shared" si="10"/>
        <v>0</v>
      </c>
      <c r="T19">
        <f>C19/Misc!$B$2*60/2/PI()</f>
        <v>291.95382760777318</v>
      </c>
      <c r="U19">
        <f>C19/Misc!$B$2*60/2/PI()*VLOOKUP(E19,Gearing!$B$2:$G$7,5,FALSE)</f>
        <v>506008.68777362368</v>
      </c>
      <c r="V19">
        <f ca="1">FORECAST(U19,OFFSET(Engine!$E$3:$E$26,MATCH(U19,Engine!$A$3:$A$26,1)-1,0,2),OFFSET(Engine!$A$3:$A$26,MATCH(U19,Engine!$A$3:$A$26,1)-1,0,2))</f>
        <v>-11874.712545779097</v>
      </c>
    </row>
    <row r="20" spans="1:27" x14ac:dyDescent="0.25">
      <c r="A20">
        <f t="shared" si="2"/>
        <v>4.25</v>
      </c>
      <c r="B20">
        <f t="shared" si="13"/>
        <v>20.708656250000015</v>
      </c>
      <c r="C20">
        <f t="shared" si="11"/>
        <v>9.7452500000000128</v>
      </c>
      <c r="D20">
        <f t="shared" si="12"/>
        <v>2.2930000000000064</v>
      </c>
      <c r="E20">
        <f>MIN(VLOOKUP(C19+0.01,Gearing!$A$2:$G$7,2,TRUE)+1,5)</f>
        <v>1</v>
      </c>
      <c r="F20">
        <f>Misc!$B$4*Misc!$B$5/Misc!$B$2*VLOOKUP(E20,Gearing!$B$2:$G$7,5,FALSE)</f>
        <v>3120244.8964728019</v>
      </c>
      <c r="G20">
        <f t="shared" si="0"/>
        <v>1.2867762423695627E-2</v>
      </c>
      <c r="H20">
        <f t="shared" si="1"/>
        <v>21.799503400143195</v>
      </c>
      <c r="I20">
        <f t="shared" si="3"/>
        <v>0.29700000000000004</v>
      </c>
      <c r="J20">
        <f t="shared" si="4"/>
        <v>6277.1036640000002</v>
      </c>
      <c r="K20">
        <f t="shared" si="5"/>
        <v>-925046.27192440862</v>
      </c>
      <c r="L20">
        <f t="shared" si="14"/>
        <v>143.8503089533182</v>
      </c>
      <c r="M20">
        <f>2*$Y$1*VLOOKUP(E19,Gearing!$B$3:$D$7,3)+B18</f>
        <v>43.314191352439032</v>
      </c>
      <c r="N20">
        <f>2*B19-B18+Misc!$B$6*$Y$1^2</f>
        <v>20.708656250000015</v>
      </c>
      <c r="O20">
        <f t="shared" si="6"/>
        <v>1</v>
      </c>
      <c r="P20">
        <f t="shared" si="7"/>
        <v>0</v>
      </c>
      <c r="Q20">
        <f t="shared" si="8"/>
        <v>0</v>
      </c>
      <c r="R20">
        <f t="shared" si="9"/>
        <v>0</v>
      </c>
      <c r="S20">
        <f t="shared" si="10"/>
        <v>0</v>
      </c>
      <c r="T20">
        <f>C20/Misc!$B$2*60/2/PI()</f>
        <v>310.20094183325898</v>
      </c>
      <c r="U20">
        <f>C20/Misc!$B$2*60/2/PI()*VLOOKUP(E20,Gearing!$B$2:$G$7,5,FALSE)</f>
        <v>537634.23075947515</v>
      </c>
      <c r="V20">
        <f ca="1">FORECAST(U20,OFFSET(Engine!$E$3:$E$26,MATCH(U20,Engine!$A$3:$A$26,1)-1,0,2),OFFSET(Engine!$A$3:$A$26,MATCH(U20,Engine!$A$3:$A$26,1)-1,0,2))</f>
        <v>-12664.524354118301</v>
      </c>
    </row>
    <row r="21" spans="1:27" x14ac:dyDescent="0.25">
      <c r="A21">
        <f t="shared" si="2"/>
        <v>4.5</v>
      </c>
      <c r="B21">
        <f t="shared" si="13"/>
        <v>23.216625000000018</v>
      </c>
      <c r="C21">
        <f t="shared" si="11"/>
        <v>10.318500000000014</v>
      </c>
      <c r="D21">
        <f t="shared" si="12"/>
        <v>2.2930000000000064</v>
      </c>
      <c r="E21">
        <f>MIN(VLOOKUP(C20+0.01,Gearing!$A$2:$G$7,2,TRUE)+1,5)</f>
        <v>1</v>
      </c>
      <c r="F21">
        <f>Misc!$B$4*Misc!$B$5/Misc!$B$2*VLOOKUP(E21,Gearing!$B$2:$G$7,5,FALSE)</f>
        <v>3120244.8964728019</v>
      </c>
      <c r="G21">
        <f t="shared" si="0"/>
        <v>1.4426141955977105E-2</v>
      </c>
      <c r="H21">
        <f t="shared" si="1"/>
        <v>23.081827129563383</v>
      </c>
      <c r="I21">
        <f t="shared" si="3"/>
        <v>0.29700000000000004</v>
      </c>
      <c r="J21">
        <f t="shared" si="4"/>
        <v>6275.6990581874998</v>
      </c>
      <c r="K21">
        <f t="shared" si="5"/>
        <v>-941690.10163042741</v>
      </c>
      <c r="L21">
        <f t="shared" si="14"/>
        <v>146.35485680951862</v>
      </c>
      <c r="M21">
        <f>2*$Y$1*VLOOKUP(E20,Gearing!$B$3:$D$7,3)+B19</f>
        <v>45.535535102439034</v>
      </c>
      <c r="N21">
        <f>2*B20-B19+Misc!$B$6*$Y$1^2</f>
        <v>23.216625000000018</v>
      </c>
      <c r="O21">
        <f t="shared" si="6"/>
        <v>1</v>
      </c>
      <c r="P21">
        <f t="shared" si="7"/>
        <v>0</v>
      </c>
      <c r="Q21">
        <f t="shared" si="8"/>
        <v>0</v>
      </c>
      <c r="R21">
        <f t="shared" si="9"/>
        <v>0</v>
      </c>
      <c r="S21">
        <f t="shared" si="10"/>
        <v>0</v>
      </c>
      <c r="T21">
        <f>C21/Misc!$B$2*60/2/PI()</f>
        <v>328.4480560587449</v>
      </c>
      <c r="U21">
        <f>C21/Misc!$B$2*60/2/PI()*VLOOKUP(E21,Gearing!$B$2:$G$7,5,FALSE)</f>
        <v>569259.77374532667</v>
      </c>
      <c r="V21">
        <f ca="1">FORECAST(U21,OFFSET(Engine!$E$3:$E$26,MATCH(U21,Engine!$A$3:$A$26,1)-1,0,2),OFFSET(Engine!$A$3:$A$26,MATCH(U21,Engine!$A$3:$A$26,1)-1,0,2))</f>
        <v>-13454.336162457506</v>
      </c>
      <c r="X21" t="s">
        <v>71</v>
      </c>
      <c r="Y21">
        <f>SUMPRODUCT(D3:D701,O3:O701)/SUM(O3:O701)</f>
        <v>2.2866933504066385</v>
      </c>
    </row>
    <row r="22" spans="1:27" x14ac:dyDescent="0.25">
      <c r="A22">
        <f t="shared" si="2"/>
        <v>4.75</v>
      </c>
      <c r="B22">
        <f t="shared" si="13"/>
        <v>25.867906250000022</v>
      </c>
      <c r="C22">
        <f t="shared" si="11"/>
        <v>10.891750000000016</v>
      </c>
      <c r="D22">
        <f t="shared" si="12"/>
        <v>2.2930000000000064</v>
      </c>
      <c r="E22">
        <f>MIN(VLOOKUP(C21+0.01,Gearing!$A$2:$G$7,2,TRUE)+1,5)</f>
        <v>1</v>
      </c>
      <c r="F22">
        <f>Misc!$B$4*Misc!$B$5/Misc!$B$2*VLOOKUP(E22,Gearing!$B$2:$G$7,5,FALSE)</f>
        <v>3120244.8964728019</v>
      </c>
      <c r="G22">
        <f t="shared" si="0"/>
        <v>1.6073571747246097E-2</v>
      </c>
      <c r="H22">
        <f t="shared" si="1"/>
        <v>24.364150858983571</v>
      </c>
      <c r="I22">
        <f t="shared" si="3"/>
        <v>0.29700000000000004</v>
      </c>
      <c r="J22">
        <f t="shared" si="4"/>
        <v>6274.2093247499997</v>
      </c>
      <c r="K22">
        <f t="shared" si="5"/>
        <v>-959229.78865031269</v>
      </c>
      <c r="L22">
        <f t="shared" si="14"/>
        <v>149.00270967986648</v>
      </c>
      <c r="M22">
        <f>2*$Y$1*VLOOKUP(E21,Gearing!$B$3:$D$7,3)+B20</f>
        <v>47.900191352439037</v>
      </c>
      <c r="N22">
        <f>2*B21-B20+Misc!$B$6*$Y$1^2</f>
        <v>25.867906250000022</v>
      </c>
      <c r="O22">
        <f t="shared" si="6"/>
        <v>1</v>
      </c>
      <c r="P22">
        <f t="shared" si="7"/>
        <v>0</v>
      </c>
      <c r="Q22">
        <f t="shared" si="8"/>
        <v>0</v>
      </c>
      <c r="R22">
        <f t="shared" si="9"/>
        <v>0</v>
      </c>
      <c r="S22">
        <f t="shared" si="10"/>
        <v>0</v>
      </c>
      <c r="T22">
        <f>C22/Misc!$B$2*60/2/PI()</f>
        <v>346.69517028423076</v>
      </c>
      <c r="U22">
        <f>C22/Misc!$B$2*60/2/PI()*VLOOKUP(E22,Gearing!$B$2:$G$7,5,FALSE)</f>
        <v>600885.31673117832</v>
      </c>
      <c r="V22">
        <f ca="1">FORECAST(U22,OFFSET(Engine!$E$3:$E$26,MATCH(U22,Engine!$A$3:$A$26,1)-1,0,2),OFFSET(Engine!$A$3:$A$26,MATCH(U22,Engine!$A$3:$A$26,1)-1,0,2))</f>
        <v>-14244.147970796714</v>
      </c>
      <c r="X22" t="s">
        <v>72</v>
      </c>
      <c r="Y22">
        <f>SUMPRODUCT(D3:D701,P3:P701)/SUM(P3:P701)</f>
        <v>2.2153306698915185</v>
      </c>
    </row>
    <row r="23" spans="1:27" x14ac:dyDescent="0.25">
      <c r="A23">
        <f t="shared" si="2"/>
        <v>5</v>
      </c>
      <c r="B23">
        <f t="shared" si="13"/>
        <v>28.662500000000026</v>
      </c>
      <c r="C23">
        <f t="shared" si="11"/>
        <v>11.465000000000018</v>
      </c>
      <c r="D23">
        <f t="shared" si="12"/>
        <v>2.2930000000000064</v>
      </c>
      <c r="E23">
        <f>MIN(VLOOKUP(C22+0.01,Gearing!$A$2:$G$7,2,TRUE)+1,5)</f>
        <v>1</v>
      </c>
      <c r="F23">
        <f>Misc!$B$4*Misc!$B$5/Misc!$B$2*VLOOKUP(E23,Gearing!$B$2:$G$7,5,FALSE)</f>
        <v>3120244.8964728019</v>
      </c>
      <c r="G23">
        <f t="shared" si="0"/>
        <v>1.7810051797502599E-2</v>
      </c>
      <c r="H23">
        <f t="shared" si="1"/>
        <v>25.646474588403763</v>
      </c>
      <c r="I23">
        <f t="shared" si="3"/>
        <v>0.29700000000000004</v>
      </c>
      <c r="J23">
        <f t="shared" si="4"/>
        <v>6272.6344636875001</v>
      </c>
      <c r="K23">
        <f t="shared" si="5"/>
        <v>-977664.69249179424</v>
      </c>
      <c r="L23">
        <f t="shared" si="14"/>
        <v>151.79386756495438</v>
      </c>
      <c r="M23">
        <f>2*$Y$1*VLOOKUP(E22,Gearing!$B$3:$D$7,3)+B21</f>
        <v>50.408160102439041</v>
      </c>
      <c r="N23">
        <f>2*B22-B21+Misc!$B$6*$Y$1^2</f>
        <v>28.662500000000026</v>
      </c>
      <c r="O23">
        <f t="shared" si="6"/>
        <v>1</v>
      </c>
      <c r="P23">
        <f t="shared" si="7"/>
        <v>0</v>
      </c>
      <c r="Q23">
        <f t="shared" si="8"/>
        <v>0</v>
      </c>
      <c r="R23">
        <f t="shared" si="9"/>
        <v>0</v>
      </c>
      <c r="S23">
        <f t="shared" si="10"/>
        <v>0</v>
      </c>
      <c r="T23">
        <f>C23/Misc!$B$2*60/2/PI()</f>
        <v>364.94228450971661</v>
      </c>
      <c r="U23">
        <f>C23/Misc!$B$2*60/2/PI()*VLOOKUP(E23,Gearing!$B$2:$G$7,5,FALSE)</f>
        <v>632510.85971702985</v>
      </c>
      <c r="V23">
        <f ca="1">FORECAST(U23,OFFSET(Engine!$E$3:$E$26,MATCH(U23,Engine!$A$3:$A$26,1)-1,0,2),OFFSET(Engine!$A$3:$A$26,MATCH(U23,Engine!$A$3:$A$26,1)-1,0,2))</f>
        <v>-15033.959779135919</v>
      </c>
      <c r="X23" t="s">
        <v>73</v>
      </c>
      <c r="Y23">
        <f>SUMPRODUCT(D3:D701,Q3:Q701)/SUM(Q3:Q701)</f>
        <v>2.2584995213403349</v>
      </c>
    </row>
    <row r="24" spans="1:27" x14ac:dyDescent="0.25">
      <c r="A24">
        <f t="shared" si="2"/>
        <v>5.25</v>
      </c>
      <c r="B24">
        <f t="shared" si="13"/>
        <v>31.600406250000031</v>
      </c>
      <c r="C24">
        <f t="shared" si="11"/>
        <v>12.038250000000012</v>
      </c>
      <c r="D24">
        <f t="shared" si="12"/>
        <v>2.2929999999999495</v>
      </c>
      <c r="E24">
        <f>MIN(VLOOKUP(C23+0.01,Gearing!$A$2:$G$7,2,TRUE)+1,5)</f>
        <v>1</v>
      </c>
      <c r="F24">
        <f>Misc!$B$4*Misc!$B$5/Misc!$B$2*VLOOKUP(E24,Gearing!$B$2:$G$7,5,FALSE)</f>
        <v>3120244.8964728019</v>
      </c>
      <c r="G24">
        <f t="shared" si="0"/>
        <v>1.9635582106746617E-2</v>
      </c>
      <c r="H24">
        <f t="shared" si="1"/>
        <v>26.928798317823937</v>
      </c>
      <c r="I24">
        <f t="shared" si="3"/>
        <v>0.29700000000000004</v>
      </c>
      <c r="J24">
        <f t="shared" si="4"/>
        <v>6270.974475</v>
      </c>
      <c r="K24">
        <f t="shared" si="5"/>
        <v>-996994.13606304443</v>
      </c>
      <c r="L24">
        <f t="shared" si="14"/>
        <v>154.72833046537787</v>
      </c>
      <c r="M24">
        <f>2*$Y$1*VLOOKUP(E23,Gearing!$B$3:$D$7,3)+B22</f>
        <v>53.059441352439045</v>
      </c>
      <c r="N24">
        <f>2*B23-B22+Misc!$B$6*$Y$1^2</f>
        <v>31.600406250000031</v>
      </c>
      <c r="O24">
        <f t="shared" si="6"/>
        <v>1</v>
      </c>
      <c r="P24">
        <f t="shared" si="7"/>
        <v>0</v>
      </c>
      <c r="Q24">
        <f t="shared" si="8"/>
        <v>0</v>
      </c>
      <c r="R24">
        <f t="shared" si="9"/>
        <v>0</v>
      </c>
      <c r="S24">
        <f t="shared" si="10"/>
        <v>0</v>
      </c>
      <c r="T24">
        <f>C24/Misc!$B$2*60/2/PI()</f>
        <v>383.18939873520219</v>
      </c>
      <c r="U24">
        <f>C24/Misc!$B$2*60/2/PI()*VLOOKUP(E24,Gearing!$B$2:$G$7,5,FALSE)</f>
        <v>664136.40270288091</v>
      </c>
      <c r="V24">
        <f ca="1">FORECAST(U24,OFFSET(Engine!$E$3:$E$26,MATCH(U24,Engine!$A$3:$A$26,1)-1,0,2),OFFSET(Engine!$A$3:$A$26,MATCH(U24,Engine!$A$3:$A$26,1)-1,0,2))</f>
        <v>-15823.771587475114</v>
      </c>
      <c r="X24" t="s">
        <v>74</v>
      </c>
      <c r="Y24">
        <f>SUMPRODUCT(D3:D701,R3:R701)/SUM(R3:R701)</f>
        <v>2.1682056928800648</v>
      </c>
    </row>
    <row r="25" spans="1:27" x14ac:dyDescent="0.25">
      <c r="A25">
        <f t="shared" si="2"/>
        <v>5.5</v>
      </c>
      <c r="B25">
        <f t="shared" si="13"/>
        <v>34.681625000000032</v>
      </c>
      <c r="C25">
        <f t="shared" si="11"/>
        <v>12.611499999999999</v>
      </c>
      <c r="D25">
        <f t="shared" si="12"/>
        <v>2.2929999999999495</v>
      </c>
      <c r="E25">
        <f>MIN(VLOOKUP(C24+0.01,Gearing!$A$2:$G$7,2,TRUE)+1,5)</f>
        <v>1</v>
      </c>
      <c r="F25">
        <f>Misc!$B$4*Misc!$B$5/Misc!$B$2*VLOOKUP(E25,Gearing!$B$2:$G$7,5,FALSE)</f>
        <v>3120244.8964728019</v>
      </c>
      <c r="G25">
        <f t="shared" si="0"/>
        <v>2.1550162674978147E-2</v>
      </c>
      <c r="H25">
        <f t="shared" si="1"/>
        <v>28.211122047244093</v>
      </c>
      <c r="I25">
        <f t="shared" si="3"/>
        <v>0.29700000000000004</v>
      </c>
      <c r="J25">
        <f t="shared" si="4"/>
        <v>6269.2293586875003</v>
      </c>
      <c r="K25">
        <f t="shared" si="5"/>
        <v>-1017217.4056726766</v>
      </c>
      <c r="L25">
        <f t="shared" si="14"/>
        <v>157.80609838172956</v>
      </c>
      <c r="M25">
        <f>2*$Y$1*VLOOKUP(E24,Gearing!$B$3:$D$7,3)+B23</f>
        <v>55.854035102439049</v>
      </c>
      <c r="N25">
        <f>2*B24-B23+Misc!$B$6*$Y$1^2</f>
        <v>34.681625000000032</v>
      </c>
      <c r="O25">
        <f t="shared" si="6"/>
        <v>1</v>
      </c>
      <c r="P25">
        <f t="shared" si="7"/>
        <v>0</v>
      </c>
      <c r="Q25">
        <f t="shared" si="8"/>
        <v>0</v>
      </c>
      <c r="R25">
        <f t="shared" si="9"/>
        <v>0</v>
      </c>
      <c r="S25">
        <f t="shared" si="10"/>
        <v>0</v>
      </c>
      <c r="T25">
        <f>C25/Misc!$B$2*60/2/PI()</f>
        <v>401.43651296068765</v>
      </c>
      <c r="U25">
        <f>C25/Misc!$B$2*60/2/PI()*VLOOKUP(E25,Gearing!$B$2:$G$7,5,FALSE)</f>
        <v>695761.94568873174</v>
      </c>
      <c r="V25">
        <f ca="1">FORECAST(U25,OFFSET(Engine!$E$3:$E$26,MATCH(U25,Engine!$A$3:$A$26,1)-1,0,2),OFFSET(Engine!$A$3:$A$26,MATCH(U25,Engine!$A$3:$A$26,1)-1,0,2))</f>
        <v>-16613.583395814298</v>
      </c>
      <c r="X25" t="s">
        <v>75</v>
      </c>
      <c r="Y25">
        <f>SUMPRODUCT(D3:D700,S3:S700)/SUM(S3:S700)</f>
        <v>1.0003241948789743</v>
      </c>
    </row>
    <row r="26" spans="1:27" x14ac:dyDescent="0.25">
      <c r="A26">
        <f t="shared" si="2"/>
        <v>5.75</v>
      </c>
      <c r="B26">
        <f t="shared" si="13"/>
        <v>37.906156250000031</v>
      </c>
      <c r="C26">
        <f t="shared" si="11"/>
        <v>13.184749999999994</v>
      </c>
      <c r="D26">
        <f t="shared" si="12"/>
        <v>2.2930000000000064</v>
      </c>
      <c r="E26">
        <f>MIN(VLOOKUP(C25+0.01,Gearing!$A$2:$G$7,2,TRUE)+1,5)</f>
        <v>1</v>
      </c>
      <c r="F26">
        <f>Misc!$B$4*Misc!$B$5/Misc!$B$2*VLOOKUP(E26,Gearing!$B$2:$G$7,5,FALSE)</f>
        <v>3120244.8964728019</v>
      </c>
      <c r="G26">
        <f t="shared" si="0"/>
        <v>2.3553793502197187E-2</v>
      </c>
      <c r="H26">
        <f t="shared" si="1"/>
        <v>29.493445776664267</v>
      </c>
      <c r="I26">
        <f t="shared" si="3"/>
        <v>0.29700000000000004</v>
      </c>
      <c r="J26">
        <f t="shared" si="4"/>
        <v>6267.3991147500001</v>
      </c>
      <c r="K26">
        <f t="shared" si="5"/>
        <v>-1038333.7510297464</v>
      </c>
      <c r="L26">
        <f t="shared" si="14"/>
        <v>161.02717131460349</v>
      </c>
      <c r="M26">
        <f>2*$Y$1*VLOOKUP(E25,Gearing!$B$3:$D$7,3)+B24</f>
        <v>58.791941352439054</v>
      </c>
      <c r="N26">
        <f>2*B25-B24+Misc!$B$6*$Y$1^2</f>
        <v>37.906156250000031</v>
      </c>
      <c r="O26">
        <f t="shared" si="6"/>
        <v>1</v>
      </c>
      <c r="P26">
        <f t="shared" si="7"/>
        <v>0</v>
      </c>
      <c r="Q26">
        <f t="shared" si="8"/>
        <v>0</v>
      </c>
      <c r="R26">
        <f t="shared" si="9"/>
        <v>0</v>
      </c>
      <c r="S26">
        <f t="shared" si="10"/>
        <v>0</v>
      </c>
      <c r="T26">
        <f>C26/Misc!$B$2*60/2/PI()</f>
        <v>419.68362718617323</v>
      </c>
      <c r="U26">
        <f>C26/Misc!$B$2*60/2/PI()*VLOOKUP(E26,Gearing!$B$2:$G$7,5,FALSE)</f>
        <v>727387.4886745828</v>
      </c>
      <c r="V26">
        <f ca="1">FORECAST(U26,OFFSET(Engine!$E$3:$E$26,MATCH(U26,Engine!$A$3:$A$26,1)-1,0,2),OFFSET(Engine!$A$3:$A$26,MATCH(U26,Engine!$A$3:$A$26,1)-1,0,2))</f>
        <v>-17403.39520415349</v>
      </c>
    </row>
    <row r="27" spans="1:27" x14ac:dyDescent="0.25">
      <c r="A27">
        <f t="shared" si="2"/>
        <v>6</v>
      </c>
      <c r="B27">
        <f t="shared" si="13"/>
        <v>41.274000000000029</v>
      </c>
      <c r="C27">
        <f t="shared" si="11"/>
        <v>13.757999999999996</v>
      </c>
      <c r="D27">
        <f t="shared" si="12"/>
        <v>2.2930000000000064</v>
      </c>
      <c r="E27">
        <f>MIN(VLOOKUP(C26+0.01,Gearing!$A$2:$G$7,2,TRUE)+1,5)</f>
        <v>1</v>
      </c>
      <c r="F27">
        <f>Misc!$B$4*Misc!$B$5/Misc!$B$2*VLOOKUP(E27,Gearing!$B$2:$G$7,5,FALSE)</f>
        <v>3120244.8964728019</v>
      </c>
      <c r="G27">
        <f t="shared" si="0"/>
        <v>2.5646474588403741E-2</v>
      </c>
      <c r="H27">
        <f t="shared" si="1"/>
        <v>30.775769506084458</v>
      </c>
      <c r="I27">
        <f t="shared" si="3"/>
        <v>0.29700000000000004</v>
      </c>
      <c r="J27">
        <f t="shared" si="4"/>
        <v>6265.4837431875003</v>
      </c>
      <c r="K27">
        <f t="shared" si="5"/>
        <v>-1060342.3852437509</v>
      </c>
      <c r="L27">
        <f t="shared" si="14"/>
        <v>164.39154926458914</v>
      </c>
      <c r="M27">
        <f>2*$Y$1*VLOOKUP(E26,Gearing!$B$3:$D$7,3)+B25</f>
        <v>61.873160102439059</v>
      </c>
      <c r="N27">
        <f>2*B26-B25+Misc!$B$6*$Y$1^2</f>
        <v>41.274000000000029</v>
      </c>
      <c r="O27">
        <f t="shared" si="6"/>
        <v>1</v>
      </c>
      <c r="P27">
        <f t="shared" si="7"/>
        <v>0</v>
      </c>
      <c r="Q27">
        <f t="shared" si="8"/>
        <v>0</v>
      </c>
      <c r="R27">
        <f t="shared" si="9"/>
        <v>0</v>
      </c>
      <c r="S27">
        <f t="shared" si="10"/>
        <v>0</v>
      </c>
      <c r="T27">
        <f>C27/Misc!$B$2*60/2/PI()</f>
        <v>437.93074141165908</v>
      </c>
      <c r="U27">
        <f>C27/Misc!$B$2*60/2/PI()*VLOOKUP(E27,Gearing!$B$2:$G$7,5,FALSE)</f>
        <v>759013.03166043432</v>
      </c>
      <c r="V27">
        <f ca="1">FORECAST(U27,OFFSET(Engine!$E$3:$E$26,MATCH(U27,Engine!$A$3:$A$26,1)-1,0,2),OFFSET(Engine!$A$3:$A$26,MATCH(U27,Engine!$A$3:$A$26,1)-1,0,2))</f>
        <v>-18193.207012492698</v>
      </c>
    </row>
    <row r="28" spans="1:27" x14ac:dyDescent="0.25">
      <c r="A28">
        <f t="shared" si="2"/>
        <v>6.25</v>
      </c>
      <c r="B28">
        <f t="shared" si="13"/>
        <v>44.785156250000028</v>
      </c>
      <c r="C28">
        <f t="shared" si="11"/>
        <v>14.331249999999997</v>
      </c>
      <c r="D28">
        <f t="shared" si="12"/>
        <v>2.2930000000000064</v>
      </c>
      <c r="E28">
        <f>MIN(VLOOKUP(C27+0.01,Gearing!$A$2:$G$7,2,TRUE)+1,5)</f>
        <v>1</v>
      </c>
      <c r="F28">
        <f>Misc!$B$4*Misc!$B$5/Misc!$B$2*VLOOKUP(E28,Gearing!$B$2:$G$7,5,FALSE)</f>
        <v>3120244.8964728019</v>
      </c>
      <c r="G28">
        <f t="shared" si="0"/>
        <v>2.7828205933597808E-2</v>
      </c>
      <c r="H28">
        <f t="shared" si="1"/>
        <v>32.05809323550465</v>
      </c>
      <c r="I28">
        <f t="shared" si="3"/>
        <v>0.29700000000000004</v>
      </c>
      <c r="J28">
        <f t="shared" si="4"/>
        <v>6263.483244</v>
      </c>
      <c r="K28">
        <f t="shared" si="5"/>
        <v>-1083242.4848246286</v>
      </c>
      <c r="L28">
        <f t="shared" si="14"/>
        <v>167.89923223228524</v>
      </c>
      <c r="M28">
        <f>2*$Y$1*VLOOKUP(E27,Gearing!$B$3:$D$7,3)+B26</f>
        <v>65.097691352439057</v>
      </c>
      <c r="N28">
        <f>2*B27-B26+Misc!$B$6*$Y$1^2</f>
        <v>44.785156250000028</v>
      </c>
      <c r="O28">
        <f t="shared" si="6"/>
        <v>1</v>
      </c>
      <c r="P28">
        <f t="shared" si="7"/>
        <v>0</v>
      </c>
      <c r="Q28">
        <f t="shared" si="8"/>
        <v>0</v>
      </c>
      <c r="R28">
        <f t="shared" si="9"/>
        <v>0</v>
      </c>
      <c r="S28">
        <f t="shared" si="10"/>
        <v>0</v>
      </c>
      <c r="T28">
        <f>C28/Misc!$B$2*60/2/PI()</f>
        <v>456.17785563714494</v>
      </c>
      <c r="U28">
        <f>C28/Misc!$B$2*60/2/PI()*VLOOKUP(E28,Gearing!$B$2:$G$7,5,FALSE)</f>
        <v>790638.57464628585</v>
      </c>
      <c r="V28">
        <f ca="1">FORECAST(U28,OFFSET(Engine!$E$3:$E$26,MATCH(U28,Engine!$A$3:$A$26,1)-1,0,2),OFFSET(Engine!$A$3:$A$26,MATCH(U28,Engine!$A$3:$A$26,1)-1,0,2))</f>
        <v>-18983.018820831901</v>
      </c>
    </row>
    <row r="29" spans="1:27" x14ac:dyDescent="0.25">
      <c r="A29">
        <f t="shared" si="2"/>
        <v>6.5</v>
      </c>
      <c r="B29">
        <f t="shared" si="13"/>
        <v>48.439625000000028</v>
      </c>
      <c r="C29">
        <f t="shared" si="11"/>
        <v>14.904499999999999</v>
      </c>
      <c r="D29">
        <f t="shared" si="12"/>
        <v>2.2930000000000064</v>
      </c>
      <c r="E29">
        <f>MIN(VLOOKUP(C28+0.01,Gearing!$A$2:$G$7,2,TRUE)+1,5)</f>
        <v>1</v>
      </c>
      <c r="F29">
        <f>Misc!$B$4*Misc!$B$5/Misc!$B$2*VLOOKUP(E29,Gearing!$B$2:$G$7,5,FALSE)</f>
        <v>3120244.8964728019</v>
      </c>
      <c r="G29">
        <f t="shared" si="0"/>
        <v>3.0098987537779388E-2</v>
      </c>
      <c r="H29">
        <f t="shared" si="1"/>
        <v>33.340416964924835</v>
      </c>
      <c r="I29">
        <f t="shared" si="3"/>
        <v>0.29700000000000004</v>
      </c>
      <c r="J29">
        <f t="shared" si="4"/>
        <v>6261.3976171875001</v>
      </c>
      <c r="K29">
        <f t="shared" si="5"/>
        <v>-1107033.1896827605</v>
      </c>
      <c r="L29">
        <f t="shared" si="14"/>
        <v>171.55022021828273</v>
      </c>
      <c r="M29">
        <f>2*$Y$1*VLOOKUP(E28,Gearing!$B$3:$D$7,3)+B27</f>
        <v>68.465535102439048</v>
      </c>
      <c r="N29">
        <f>2*B28-B27+Misc!$B$6*$Y$1^2</f>
        <v>48.439625000000028</v>
      </c>
      <c r="O29">
        <f t="shared" si="6"/>
        <v>1</v>
      </c>
      <c r="P29">
        <f t="shared" si="7"/>
        <v>0</v>
      </c>
      <c r="Q29">
        <f t="shared" si="8"/>
        <v>0</v>
      </c>
      <c r="R29">
        <f t="shared" si="9"/>
        <v>0</v>
      </c>
      <c r="S29">
        <f t="shared" si="10"/>
        <v>0</v>
      </c>
      <c r="T29">
        <f>C29/Misc!$B$2*60/2/PI()</f>
        <v>474.42496986263086</v>
      </c>
      <c r="U29">
        <f>C29/Misc!$B$2*60/2/PI()*VLOOKUP(E29,Gearing!$B$2:$G$7,5,FALSE)</f>
        <v>822264.1176321375</v>
      </c>
      <c r="V29">
        <f ca="1">FORECAST(U29,OFFSET(Engine!$E$3:$E$26,MATCH(U29,Engine!$A$3:$A$26,1)-1,0,2),OFFSET(Engine!$A$3:$A$26,MATCH(U29,Engine!$A$3:$A$26,1)-1,0,2))</f>
        <v>-19772.830629171109</v>
      </c>
    </row>
    <row r="30" spans="1:27" x14ac:dyDescent="0.25">
      <c r="A30">
        <f t="shared" si="2"/>
        <v>6.75</v>
      </c>
      <c r="B30">
        <f t="shared" si="13"/>
        <v>52.237406250000028</v>
      </c>
      <c r="C30">
        <f t="shared" si="11"/>
        <v>15.47775</v>
      </c>
      <c r="D30">
        <f t="shared" si="12"/>
        <v>2.2930000000000064</v>
      </c>
      <c r="E30">
        <f>MIN(VLOOKUP(C29+0.01,Gearing!$A$2:$G$7,2,TRUE)+1,5)</f>
        <v>1</v>
      </c>
      <c r="F30">
        <f>Misc!$B$4*Misc!$B$5/Misc!$B$2*VLOOKUP(E30,Gearing!$B$2:$G$7,5,FALSE)</f>
        <v>3120244.8964728019</v>
      </c>
      <c r="G30">
        <f t="shared" si="0"/>
        <v>3.2458819400948483E-2</v>
      </c>
      <c r="H30">
        <f t="shared" si="1"/>
        <v>34.622740694345026</v>
      </c>
      <c r="I30">
        <f t="shared" si="3"/>
        <v>0.29700000000000004</v>
      </c>
      <c r="J30">
        <f t="shared" si="4"/>
        <v>6259.2268627499998</v>
      </c>
      <c r="K30">
        <f t="shared" si="5"/>
        <v>-1131713.603128969</v>
      </c>
      <c r="L30">
        <f t="shared" si="14"/>
        <v>175.3445132231727</v>
      </c>
      <c r="M30">
        <f>2*$Y$1*VLOOKUP(E29,Gearing!$B$3:$D$7,3)+B28</f>
        <v>71.976691352439047</v>
      </c>
      <c r="N30">
        <f>2*B29-B28+Misc!$B$6*$Y$1^2</f>
        <v>52.237406250000028</v>
      </c>
      <c r="O30">
        <f t="shared" si="6"/>
        <v>1</v>
      </c>
      <c r="P30">
        <f t="shared" si="7"/>
        <v>0</v>
      </c>
      <c r="Q30">
        <f t="shared" si="8"/>
        <v>0</v>
      </c>
      <c r="R30">
        <f t="shared" si="9"/>
        <v>0</v>
      </c>
      <c r="S30">
        <f t="shared" si="10"/>
        <v>0</v>
      </c>
      <c r="T30">
        <f>C30/Misc!$B$2*60/2/PI()</f>
        <v>492.67208408811666</v>
      </c>
      <c r="U30">
        <f>C30/Misc!$B$2*60/2/PI()*VLOOKUP(E30,Gearing!$B$2:$G$7,5,FALSE)</f>
        <v>853889.66061798891</v>
      </c>
      <c r="V30">
        <f ca="1">FORECAST(U30,OFFSET(Engine!$E$3:$E$26,MATCH(U30,Engine!$A$3:$A$26,1)-1,0,2),OFFSET(Engine!$A$3:$A$26,MATCH(U30,Engine!$A$3:$A$26,1)-1,0,2))</f>
        <v>-20562.642437510312</v>
      </c>
    </row>
    <row r="31" spans="1:27" x14ac:dyDescent="0.25">
      <c r="A31">
        <f t="shared" si="2"/>
        <v>7</v>
      </c>
      <c r="B31">
        <f t="shared" si="13"/>
        <v>56.178500000000028</v>
      </c>
      <c r="C31">
        <f t="shared" si="11"/>
        <v>16.051000000000002</v>
      </c>
      <c r="D31">
        <f t="shared" si="12"/>
        <v>2.2930000000000064</v>
      </c>
      <c r="E31">
        <f>MIN(VLOOKUP(C30+0.01,Gearing!$A$2:$G$7,2,TRUE)+1,5)</f>
        <v>1</v>
      </c>
      <c r="F31">
        <f>Misc!$B$4*Misc!$B$5/Misc!$B$2*VLOOKUP(E31,Gearing!$B$2:$G$7,5,FALSE)</f>
        <v>3120244.8964728019</v>
      </c>
      <c r="G31">
        <f t="shared" si="0"/>
        <v>3.4907701523105079E-2</v>
      </c>
      <c r="H31">
        <f t="shared" si="1"/>
        <v>35.905064423765218</v>
      </c>
      <c r="I31">
        <f t="shared" si="3"/>
        <v>0.29700000000000004</v>
      </c>
      <c r="J31">
        <f t="shared" si="4"/>
        <v>6256.9709806874998</v>
      </c>
      <c r="K31">
        <f t="shared" si="5"/>
        <v>-1157282.7918745177</v>
      </c>
      <c r="L31">
        <f t="shared" si="14"/>
        <v>179.28211124754921</v>
      </c>
      <c r="M31">
        <f>2*$Y$1*VLOOKUP(E30,Gearing!$B$3:$D$7,3)+B29</f>
        <v>75.631160102439054</v>
      </c>
      <c r="N31">
        <f>2*B30-B29+Misc!$B$6*$Y$1^2</f>
        <v>56.178500000000028</v>
      </c>
      <c r="O31">
        <f t="shared" si="6"/>
        <v>1</v>
      </c>
      <c r="P31">
        <f t="shared" si="7"/>
        <v>0</v>
      </c>
      <c r="Q31">
        <f t="shared" si="8"/>
        <v>0</v>
      </c>
      <c r="R31">
        <f t="shared" si="9"/>
        <v>0</v>
      </c>
      <c r="S31">
        <f t="shared" si="10"/>
        <v>0</v>
      </c>
      <c r="T31">
        <f>C31/Misc!$B$2*60/2/PI()</f>
        <v>510.91919831360252</v>
      </c>
      <c r="U31">
        <f>C31/Misc!$B$2*60/2/PI()*VLOOKUP(E31,Gearing!$B$2:$G$7,5,FALSE)</f>
        <v>885515.20360384043</v>
      </c>
      <c r="V31">
        <f ca="1">FORECAST(U31,OFFSET(Engine!$E$3:$E$26,MATCH(U31,Engine!$A$3:$A$26,1)-1,0,2),OFFSET(Engine!$A$3:$A$26,MATCH(U31,Engine!$A$3:$A$26,1)-1,0,2))</f>
        <v>-21352.454245849516</v>
      </c>
    </row>
    <row r="32" spans="1:27" x14ac:dyDescent="0.25">
      <c r="A32">
        <f t="shared" si="2"/>
        <v>7.25</v>
      </c>
      <c r="B32">
        <f t="shared" si="13"/>
        <v>60.262906250000029</v>
      </c>
      <c r="C32">
        <f t="shared" si="11"/>
        <v>16.624249999999989</v>
      </c>
      <c r="D32">
        <f t="shared" si="12"/>
        <v>2.2929999999998927</v>
      </c>
      <c r="E32">
        <f>MIN(VLOOKUP(C31+0.01,Gearing!$A$2:$G$7,2,TRUE)+1,5)</f>
        <v>1</v>
      </c>
      <c r="F32">
        <f>Misc!$B$4*Misc!$B$5/Misc!$B$2*VLOOKUP(E32,Gearing!$B$2:$G$7,5,FALSE)</f>
        <v>3120244.8964728019</v>
      </c>
      <c r="G32">
        <f t="shared" si="0"/>
        <v>3.7445633904249202E-2</v>
      </c>
      <c r="H32">
        <f t="shared" si="1"/>
        <v>37.187388153185374</v>
      </c>
      <c r="I32">
        <f t="shared" si="3"/>
        <v>0.29700000000000004</v>
      </c>
      <c r="J32">
        <f t="shared" si="4"/>
        <v>6254.6299710000003</v>
      </c>
      <c r="K32">
        <f t="shared" si="5"/>
        <v>-1183739.7860311125</v>
      </c>
      <c r="L32">
        <f t="shared" si="14"/>
        <v>183.36301429200631</v>
      </c>
      <c r="M32">
        <f>2*$Y$1*VLOOKUP(E31,Gearing!$B$3:$D$7,3)+B30</f>
        <v>79.428941352439054</v>
      </c>
      <c r="N32">
        <f>2*B31-B30+Misc!$B$6*$Y$1^2</f>
        <v>60.262906250000029</v>
      </c>
      <c r="O32">
        <f t="shared" si="6"/>
        <v>1</v>
      </c>
      <c r="P32">
        <f t="shared" si="7"/>
        <v>0</v>
      </c>
      <c r="Q32">
        <f t="shared" si="8"/>
        <v>0</v>
      </c>
      <c r="R32">
        <f t="shared" si="9"/>
        <v>0</v>
      </c>
      <c r="S32">
        <f t="shared" si="10"/>
        <v>0</v>
      </c>
      <c r="T32">
        <f>C32/Misc!$B$2*60/2/PI()</f>
        <v>529.16631253908781</v>
      </c>
      <c r="U32">
        <f>C32/Misc!$B$2*60/2/PI()*VLOOKUP(E32,Gearing!$B$2:$G$7,5,FALSE)</f>
        <v>917140.74658969103</v>
      </c>
      <c r="V32">
        <f ca="1">FORECAST(U32,OFFSET(Engine!$E$3:$E$26,MATCH(U32,Engine!$A$3:$A$26,1)-1,0,2),OFFSET(Engine!$A$3:$A$26,MATCH(U32,Engine!$A$3:$A$26,1)-1,0,2))</f>
        <v>-22142.266054188698</v>
      </c>
    </row>
    <row r="33" spans="1:22" x14ac:dyDescent="0.25">
      <c r="A33">
        <f t="shared" si="2"/>
        <v>7.5</v>
      </c>
      <c r="B33">
        <f t="shared" si="13"/>
        <v>64.490625000000023</v>
      </c>
      <c r="C33">
        <f t="shared" si="11"/>
        <v>17.197499999999962</v>
      </c>
      <c r="D33">
        <f t="shared" si="12"/>
        <v>2.2929999999998927</v>
      </c>
      <c r="E33">
        <f>MIN(VLOOKUP(C32+0.01,Gearing!$A$2:$G$7,2,TRUE)+1,5)</f>
        <v>1</v>
      </c>
      <c r="F33">
        <f>Misc!$B$4*Misc!$B$5/Misc!$B$2*VLOOKUP(E33,Gearing!$B$2:$G$7,5,FALSE)</f>
        <v>3120244.8964728019</v>
      </c>
      <c r="G33">
        <f t="shared" si="0"/>
        <v>4.007261654438083E-2</v>
      </c>
      <c r="H33">
        <f t="shared" si="1"/>
        <v>38.469711882605502</v>
      </c>
      <c r="I33">
        <f t="shared" si="3"/>
        <v>0.29700000000000004</v>
      </c>
      <c r="J33">
        <f t="shared" si="4"/>
        <v>6252.2038336875003</v>
      </c>
      <c r="K33">
        <f t="shared" si="5"/>
        <v>-1211083.5791109009</v>
      </c>
      <c r="L33">
        <f t="shared" si="14"/>
        <v>187.5872223571366</v>
      </c>
      <c r="M33">
        <f>2*$Y$1*VLOOKUP(E32,Gearing!$B$3:$D$7,3)+B31</f>
        <v>83.370035102439047</v>
      </c>
      <c r="N33">
        <f>2*B32-B31+Misc!$B$6*$Y$1^2</f>
        <v>64.490625000000023</v>
      </c>
      <c r="O33">
        <f t="shared" si="6"/>
        <v>1</v>
      </c>
      <c r="P33">
        <f t="shared" si="7"/>
        <v>0</v>
      </c>
      <c r="Q33">
        <f t="shared" si="8"/>
        <v>0</v>
      </c>
      <c r="R33">
        <f t="shared" si="9"/>
        <v>0</v>
      </c>
      <c r="S33">
        <f t="shared" si="10"/>
        <v>0</v>
      </c>
      <c r="T33">
        <f>C33/Misc!$B$2*60/2/PI()</f>
        <v>547.41342676457282</v>
      </c>
      <c r="U33">
        <f>C33/Misc!$B$2*60/2/PI()*VLOOKUP(E33,Gearing!$B$2:$G$7,5,FALSE)</f>
        <v>948766.28957554104</v>
      </c>
      <c r="V33">
        <f ca="1">FORECAST(U33,OFFSET(Engine!$E$3:$E$26,MATCH(U33,Engine!$A$3:$A$26,1)-1,0,2),OFFSET(Engine!$A$3:$A$26,MATCH(U33,Engine!$A$3:$A$26,1)-1,0,2))</f>
        <v>-22932.077862527869</v>
      </c>
    </row>
    <row r="34" spans="1:22" x14ac:dyDescent="0.25">
      <c r="A34">
        <f t="shared" si="2"/>
        <v>7.75</v>
      </c>
      <c r="B34">
        <f t="shared" si="13"/>
        <v>68.86165625000001</v>
      </c>
      <c r="C34">
        <f t="shared" si="11"/>
        <v>17.770749999999936</v>
      </c>
      <c r="D34">
        <f t="shared" si="12"/>
        <v>2.2929999999998927</v>
      </c>
      <c r="E34">
        <f>MIN(VLOOKUP(C33+0.01,Gearing!$A$2:$G$7,2,TRUE)+1,5)</f>
        <v>1</v>
      </c>
      <c r="F34">
        <f>Misc!$B$4*Misc!$B$5/Misc!$B$2*VLOOKUP(E34,Gearing!$B$2:$G$7,5,FALSE)</f>
        <v>3120244.8964728019</v>
      </c>
      <c r="G34">
        <f t="shared" si="0"/>
        <v>4.2788649443499971E-2</v>
      </c>
      <c r="H34">
        <f t="shared" si="1"/>
        <v>39.75203561202563</v>
      </c>
      <c r="I34">
        <f t="shared" si="3"/>
        <v>0.29700000000000004</v>
      </c>
      <c r="J34">
        <f t="shared" si="4"/>
        <v>6249.6925687499997</v>
      </c>
      <c r="K34">
        <f t="shared" si="5"/>
        <v>-1239313.1280264719</v>
      </c>
      <c r="L34">
        <f t="shared" si="14"/>
        <v>191.95473544353257</v>
      </c>
      <c r="M34">
        <f>2*$Y$1*VLOOKUP(E33,Gearing!$B$3:$D$7,3)+B32</f>
        <v>87.454441352439048</v>
      </c>
      <c r="N34">
        <f>2*B33-B32+Misc!$B$6*$Y$1^2</f>
        <v>68.86165625000001</v>
      </c>
      <c r="O34">
        <f t="shared" si="6"/>
        <v>1</v>
      </c>
      <c r="P34">
        <f t="shared" si="7"/>
        <v>0</v>
      </c>
      <c r="Q34">
        <f t="shared" si="8"/>
        <v>0</v>
      </c>
      <c r="R34">
        <f t="shared" si="9"/>
        <v>0</v>
      </c>
      <c r="S34">
        <f t="shared" si="10"/>
        <v>0</v>
      </c>
      <c r="T34">
        <f>C34/Misc!$B$2*60/2/PI()</f>
        <v>565.66054099005771</v>
      </c>
      <c r="U34">
        <f>C34/Misc!$B$2*60/2/PI()*VLOOKUP(E34,Gearing!$B$2:$G$7,5,FALSE)</f>
        <v>980391.83256139094</v>
      </c>
      <c r="V34">
        <f ca="1">FORECAST(U34,OFFSET(Engine!$E$3:$E$26,MATCH(U34,Engine!$A$3:$A$26,1)-1,0,2),OFFSET(Engine!$A$3:$A$26,MATCH(U34,Engine!$A$3:$A$26,1)-1,0,2))</f>
        <v>-23721.889670867033</v>
      </c>
    </row>
    <row r="35" spans="1:22" x14ac:dyDescent="0.25">
      <c r="A35">
        <f t="shared" si="2"/>
        <v>8</v>
      </c>
      <c r="B35">
        <f t="shared" si="13"/>
        <v>73.375999999999991</v>
      </c>
      <c r="C35">
        <f t="shared" si="11"/>
        <v>18.343999999999909</v>
      </c>
      <c r="D35">
        <f t="shared" si="12"/>
        <v>2.2929999999998927</v>
      </c>
      <c r="E35">
        <f>MIN(VLOOKUP(C34+0.01,Gearing!$A$2:$G$7,2,TRUE)+1,5)</f>
        <v>1</v>
      </c>
      <c r="F35">
        <f>Misc!$B$4*Misc!$B$5/Misc!$B$2*VLOOKUP(E35,Gearing!$B$2:$G$7,5,FALSE)</f>
        <v>3120244.8964728019</v>
      </c>
      <c r="G35">
        <f t="shared" si="0"/>
        <v>4.559373260160661E-2</v>
      </c>
      <c r="H35">
        <f t="shared" si="1"/>
        <v>41.03435934144575</v>
      </c>
      <c r="I35">
        <f t="shared" si="3"/>
        <v>0.29700000000000004</v>
      </c>
      <c r="J35">
        <f t="shared" si="4"/>
        <v>6247.0961761874996</v>
      </c>
      <c r="K35">
        <f t="shared" si="5"/>
        <v>-1268427.3530908567</v>
      </c>
      <c r="L35">
        <f t="shared" si="14"/>
        <v>196.46555355178529</v>
      </c>
      <c r="M35">
        <f>2*$Y$1*VLOOKUP(E34,Gearing!$B$3:$D$7,3)+B33</f>
        <v>91.682160102439042</v>
      </c>
      <c r="N35">
        <f>2*B34-B33+Misc!$B$6*$Y$1^2</f>
        <v>73.375999999999991</v>
      </c>
      <c r="O35">
        <f t="shared" si="6"/>
        <v>1</v>
      </c>
      <c r="P35">
        <f t="shared" si="7"/>
        <v>0</v>
      </c>
      <c r="Q35">
        <f t="shared" si="8"/>
        <v>0</v>
      </c>
      <c r="R35">
        <f t="shared" si="9"/>
        <v>0</v>
      </c>
      <c r="S35">
        <f t="shared" si="10"/>
        <v>0</v>
      </c>
      <c r="T35">
        <f>C35/Misc!$B$2*60/2/PI()</f>
        <v>583.90765521554272</v>
      </c>
      <c r="U35">
        <f>C35/Misc!$B$2*60/2/PI()*VLOOKUP(E35,Gearing!$B$2:$G$7,5,FALSE)</f>
        <v>1012017.375547241</v>
      </c>
      <c r="V35">
        <f ca="1">FORECAST(U35,OFFSET(Engine!$E$3:$E$26,MATCH(U35,Engine!$A$3:$A$26,1)-1,0,2),OFFSET(Engine!$A$3:$A$26,MATCH(U35,Engine!$A$3:$A$26,1)-1,0,2))</f>
        <v>-24511.7014792062</v>
      </c>
    </row>
    <row r="36" spans="1:22" x14ac:dyDescent="0.25">
      <c r="A36">
        <f t="shared" si="2"/>
        <v>8.25</v>
      </c>
      <c r="B36">
        <f t="shared" si="13"/>
        <v>78.033656249999964</v>
      </c>
      <c r="C36">
        <f t="shared" si="11"/>
        <v>18.917249999999882</v>
      </c>
      <c r="D36">
        <f t="shared" si="12"/>
        <v>2.2929999999998927</v>
      </c>
      <c r="E36">
        <f>MIN(VLOOKUP(C35+0.01,Gearing!$A$2:$G$7,2,TRUE)+1,5)</f>
        <v>1</v>
      </c>
      <c r="F36">
        <f>Misc!$B$4*Misc!$B$5/Misc!$B$2*VLOOKUP(E36,Gearing!$B$2:$G$7,5,FALSE)</f>
        <v>3120244.8964728019</v>
      </c>
      <c r="G36">
        <f t="shared" si="0"/>
        <v>4.8487866018700768E-2</v>
      </c>
      <c r="H36">
        <f t="shared" si="1"/>
        <v>42.316683070865878</v>
      </c>
      <c r="I36">
        <f t="shared" si="3"/>
        <v>0.29700000000000004</v>
      </c>
      <c r="J36">
        <f t="shared" si="4"/>
        <v>6244.4146559999999</v>
      </c>
      <c r="K36">
        <f t="shared" si="5"/>
        <v>-1298425.138017528</v>
      </c>
      <c r="L36">
        <f t="shared" si="14"/>
        <v>201.1196766824888</v>
      </c>
      <c r="M36">
        <f>2*$Y$1*VLOOKUP(E35,Gearing!$B$3:$D$7,3)+B34</f>
        <v>96.053191352439029</v>
      </c>
      <c r="N36">
        <f>2*B35-B34+Misc!$B$6*$Y$1^2</f>
        <v>78.033656249999964</v>
      </c>
      <c r="O36">
        <f t="shared" si="6"/>
        <v>1</v>
      </c>
      <c r="P36">
        <f t="shared" si="7"/>
        <v>0</v>
      </c>
      <c r="Q36">
        <f t="shared" si="8"/>
        <v>0</v>
      </c>
      <c r="R36">
        <f t="shared" si="9"/>
        <v>0</v>
      </c>
      <c r="S36">
        <f t="shared" si="10"/>
        <v>0</v>
      </c>
      <c r="T36">
        <f>C36/Misc!$B$2*60/2/PI()</f>
        <v>602.15476944102761</v>
      </c>
      <c r="U36">
        <f>C36/Misc!$B$2*60/2/PI()*VLOOKUP(E36,Gearing!$B$2:$G$7,5,FALSE)</f>
        <v>1043642.9185330909</v>
      </c>
      <c r="V36">
        <f ca="1">FORECAST(U36,OFFSET(Engine!$E$3:$E$26,MATCH(U36,Engine!$A$3:$A$26,1)-1,0,2),OFFSET(Engine!$A$3:$A$26,MATCH(U36,Engine!$A$3:$A$26,1)-1,0,2))</f>
        <v>-25301.513287545364</v>
      </c>
    </row>
    <row r="37" spans="1:22" x14ac:dyDescent="0.25">
      <c r="A37">
        <f t="shared" si="2"/>
        <v>8.5</v>
      </c>
      <c r="B37">
        <f t="shared" si="13"/>
        <v>82.834624999999932</v>
      </c>
      <c r="C37">
        <f t="shared" si="11"/>
        <v>19.490499999999855</v>
      </c>
      <c r="D37">
        <f t="shared" si="12"/>
        <v>2.2929999999998927</v>
      </c>
      <c r="E37">
        <f>MIN(VLOOKUP(C36+0.01,Gearing!$A$2:$G$7,2,TRUE)+1,5)</f>
        <v>1</v>
      </c>
      <c r="F37">
        <f>Misc!$B$4*Misc!$B$5/Misc!$B$2*VLOOKUP(E37,Gearing!$B$2:$G$7,5,FALSE)</f>
        <v>3120244.8964728019</v>
      </c>
      <c r="G37">
        <f t="shared" si="0"/>
        <v>5.1471049694782424E-2</v>
      </c>
      <c r="H37">
        <f t="shared" si="1"/>
        <v>43.599006800286006</v>
      </c>
      <c r="I37">
        <f t="shared" si="3"/>
        <v>0.29700000000000004</v>
      </c>
      <c r="J37">
        <f t="shared" si="4"/>
        <v>6241.6480081874997</v>
      </c>
      <c r="K37">
        <f t="shared" si="5"/>
        <v>-1329305.3299204002</v>
      </c>
      <c r="L37">
        <f t="shared" si="14"/>
        <v>205.91710483623569</v>
      </c>
      <c r="M37">
        <f>2*$Y$1*VLOOKUP(E36,Gearing!$B$3:$D$7,3)+B35</f>
        <v>100.56753510243901</v>
      </c>
      <c r="N37">
        <f>2*B36-B35+Misc!$B$6*$Y$1^2</f>
        <v>82.834624999999932</v>
      </c>
      <c r="O37">
        <f t="shared" si="6"/>
        <v>1</v>
      </c>
      <c r="P37">
        <f t="shared" si="7"/>
        <v>0</v>
      </c>
      <c r="Q37">
        <f t="shared" si="8"/>
        <v>0</v>
      </c>
      <c r="R37">
        <f t="shared" si="9"/>
        <v>0</v>
      </c>
      <c r="S37">
        <f t="shared" si="10"/>
        <v>0</v>
      </c>
      <c r="T37">
        <f>C37/Misc!$B$2*60/2/PI()</f>
        <v>620.40188366651262</v>
      </c>
      <c r="U37">
        <f>C37/Misc!$B$2*60/2/PI()*VLOOKUP(E37,Gearing!$B$2:$G$7,5,FALSE)</f>
        <v>1075268.461518941</v>
      </c>
      <c r="V37">
        <f ca="1">FORECAST(U37,OFFSET(Engine!$E$3:$E$26,MATCH(U37,Engine!$A$3:$A$26,1)-1,0,2),OFFSET(Engine!$A$3:$A$26,MATCH(U37,Engine!$A$3:$A$26,1)-1,0,2))</f>
        <v>-26091.325095884535</v>
      </c>
    </row>
    <row r="38" spans="1:22" x14ac:dyDescent="0.25">
      <c r="A38">
        <f t="shared" si="2"/>
        <v>8.75</v>
      </c>
      <c r="B38">
        <f t="shared" si="13"/>
        <v>87.778906249999892</v>
      </c>
      <c r="C38">
        <f t="shared" si="11"/>
        <v>20.063749999999828</v>
      </c>
      <c r="D38">
        <f t="shared" si="12"/>
        <v>2.2929999999998927</v>
      </c>
      <c r="E38">
        <f>MIN(VLOOKUP(C37+0.01,Gearing!$A$2:$G$7,2,TRUE)+1,5)</f>
        <v>1</v>
      </c>
      <c r="F38">
        <f>Misc!$B$4*Misc!$B$5/Misc!$B$2*VLOOKUP(E38,Gearing!$B$2:$G$7,5,FALSE)</f>
        <v>3120244.8964728019</v>
      </c>
      <c r="G38">
        <f t="shared" si="0"/>
        <v>5.4543283629851599E-2</v>
      </c>
      <c r="H38">
        <f t="shared" si="1"/>
        <v>44.881330529706133</v>
      </c>
      <c r="I38">
        <f t="shared" si="3"/>
        <v>0.29700000000000004</v>
      </c>
      <c r="J38">
        <f t="shared" si="4"/>
        <v>6238.7962327499999</v>
      </c>
      <c r="K38">
        <f t="shared" si="5"/>
        <v>-1361066.7393138292</v>
      </c>
      <c r="L38">
        <f t="shared" si="14"/>
        <v>210.85783801361694</v>
      </c>
      <c r="M38">
        <f>2*$Y$1*VLOOKUP(E37,Gearing!$B$3:$D$7,3)+B36</f>
        <v>105.22519135243898</v>
      </c>
      <c r="N38">
        <f>2*B37-B36+Misc!$B$6*$Y$1^2</f>
        <v>87.778906249999892</v>
      </c>
      <c r="O38">
        <f t="shared" si="6"/>
        <v>1</v>
      </c>
      <c r="P38">
        <f t="shared" si="7"/>
        <v>0</v>
      </c>
      <c r="Q38">
        <f t="shared" si="8"/>
        <v>0</v>
      </c>
      <c r="R38">
        <f t="shared" si="9"/>
        <v>0</v>
      </c>
      <c r="S38">
        <f t="shared" si="10"/>
        <v>0</v>
      </c>
      <c r="T38">
        <f>C38/Misc!$B$2*60/2/PI()</f>
        <v>638.64899789199751</v>
      </c>
      <c r="U38">
        <f>C38/Misc!$B$2*60/2/PI()*VLOOKUP(E38,Gearing!$B$2:$G$7,5,FALSE)</f>
        <v>1106894.0045047908</v>
      </c>
      <c r="V38">
        <f ca="1">FORECAST(U38,OFFSET(Engine!$E$3:$E$26,MATCH(U38,Engine!$A$3:$A$26,1)-1,0,2),OFFSET(Engine!$A$3:$A$26,MATCH(U38,Engine!$A$3:$A$26,1)-1,0,2))</f>
        <v>-26881.136904223695</v>
      </c>
    </row>
    <row r="39" spans="1:22" x14ac:dyDescent="0.25">
      <c r="A39">
        <f t="shared" si="2"/>
        <v>9</v>
      </c>
      <c r="B39">
        <f t="shared" si="13"/>
        <v>92.866499999999846</v>
      </c>
      <c r="C39">
        <f t="shared" si="11"/>
        <v>20.636999999999802</v>
      </c>
      <c r="D39">
        <f t="shared" si="12"/>
        <v>2.2929999999998927</v>
      </c>
      <c r="E39">
        <f>MIN(VLOOKUP(C38+0.01,Gearing!$A$2:$G$7,2,TRUE)+1,5)</f>
        <v>1</v>
      </c>
      <c r="F39">
        <f>Misc!$B$4*Misc!$B$5/Misc!$B$2*VLOOKUP(E39,Gearing!$B$2:$G$7,5,FALSE)</f>
        <v>3120244.8964728019</v>
      </c>
      <c r="G39">
        <f t="shared" si="0"/>
        <v>5.7704567823908273E-2</v>
      </c>
      <c r="H39">
        <f t="shared" si="1"/>
        <v>46.163654259126254</v>
      </c>
      <c r="I39">
        <f t="shared" si="3"/>
        <v>0.29700000000000004</v>
      </c>
      <c r="J39">
        <f t="shared" si="4"/>
        <v>6235.8593296874997</v>
      </c>
      <c r="K39">
        <f t="shared" si="5"/>
        <v>-1393708.1401126126</v>
      </c>
      <c r="L39">
        <f t="shared" si="14"/>
        <v>215.94187621522821</v>
      </c>
      <c r="M39">
        <f>2*$Y$1*VLOOKUP(E38,Gearing!$B$3:$D$7,3)+B37</f>
        <v>110.02616010243895</v>
      </c>
      <c r="N39">
        <f>2*B38-B37+Misc!$B$6*$Y$1^2</f>
        <v>92.866499999999846</v>
      </c>
      <c r="O39">
        <f t="shared" si="6"/>
        <v>1</v>
      </c>
      <c r="P39">
        <f t="shared" si="7"/>
        <v>0</v>
      </c>
      <c r="Q39">
        <f t="shared" si="8"/>
        <v>0</v>
      </c>
      <c r="R39">
        <f t="shared" si="9"/>
        <v>0</v>
      </c>
      <c r="S39">
        <f t="shared" si="10"/>
        <v>0</v>
      </c>
      <c r="T39">
        <f>C39/Misc!$B$2*60/2/PI()</f>
        <v>656.89611211748252</v>
      </c>
      <c r="U39">
        <f>C39/Misc!$B$2*60/2/PI()*VLOOKUP(E39,Gearing!$B$2:$G$7,5,FALSE)</f>
        <v>1138519.5474906408</v>
      </c>
      <c r="V39">
        <f ca="1">FORECAST(U39,OFFSET(Engine!$E$3:$E$26,MATCH(U39,Engine!$A$3:$A$26,1)-1,0,2),OFFSET(Engine!$A$3:$A$26,MATCH(U39,Engine!$A$3:$A$26,1)-1,0,2))</f>
        <v>-27670.948712562862</v>
      </c>
    </row>
    <row r="40" spans="1:22" x14ac:dyDescent="0.25">
      <c r="A40">
        <f t="shared" si="2"/>
        <v>9.25</v>
      </c>
      <c r="B40">
        <f t="shared" si="13"/>
        <v>98.097406249999793</v>
      </c>
      <c r="C40">
        <f t="shared" si="11"/>
        <v>21.210249999999775</v>
      </c>
      <c r="D40">
        <f t="shared" si="12"/>
        <v>2.2929999999998927</v>
      </c>
      <c r="E40">
        <f>MIN(VLOOKUP(C39+0.01,Gearing!$A$2:$G$7,2,TRUE)+1,5)</f>
        <v>1</v>
      </c>
      <c r="F40">
        <f>Misc!$B$4*Misc!$B$5/Misc!$B$2*VLOOKUP(E40,Gearing!$B$2:$G$7,5,FALSE)</f>
        <v>3120244.8964728019</v>
      </c>
      <c r="G40">
        <f t="shared" si="0"/>
        <v>6.0954902276952466E-2</v>
      </c>
      <c r="H40">
        <f t="shared" si="1"/>
        <v>47.445977988546382</v>
      </c>
      <c r="I40">
        <f t="shared" si="3"/>
        <v>0.29700000000000004</v>
      </c>
      <c r="J40">
        <f t="shared" si="4"/>
        <v>6232.8372989999998</v>
      </c>
      <c r="K40">
        <f t="shared" si="5"/>
        <v>-1427228.2696319907</v>
      </c>
      <c r="L40">
        <f t="shared" si="14"/>
        <v>221.16921944165739</v>
      </c>
      <c r="M40">
        <f>2*$Y$1*VLOOKUP(E39,Gearing!$B$3:$D$7,3)+B38</f>
        <v>114.97044135243891</v>
      </c>
      <c r="N40">
        <f>2*B39-B38+Misc!$B$6*$Y$1^2</f>
        <v>98.097406249999793</v>
      </c>
      <c r="O40">
        <f t="shared" si="6"/>
        <v>1</v>
      </c>
      <c r="P40">
        <f t="shared" si="7"/>
        <v>0</v>
      </c>
      <c r="Q40">
        <f t="shared" si="8"/>
        <v>0</v>
      </c>
      <c r="R40">
        <f t="shared" si="9"/>
        <v>0</v>
      </c>
      <c r="S40">
        <f t="shared" si="10"/>
        <v>0</v>
      </c>
      <c r="T40">
        <f>C40/Misc!$B$2*60/2/PI()</f>
        <v>675.14322634296741</v>
      </c>
      <c r="U40">
        <f>C40/Misc!$B$2*60/2/PI()*VLOOKUP(E40,Gearing!$B$2:$G$7,5,FALSE)</f>
        <v>1170145.0904764908</v>
      </c>
      <c r="V40">
        <f ca="1">FORECAST(U40,OFFSET(Engine!$E$3:$E$26,MATCH(U40,Engine!$A$3:$A$26,1)-1,0,2),OFFSET(Engine!$A$3:$A$26,MATCH(U40,Engine!$A$3:$A$26,1)-1,0,2))</f>
        <v>-28460.760520902029</v>
      </c>
    </row>
    <row r="41" spans="1:22" x14ac:dyDescent="0.25">
      <c r="A41">
        <f t="shared" si="2"/>
        <v>9.5</v>
      </c>
      <c r="B41">
        <f t="shared" si="13"/>
        <v>103.47162499999973</v>
      </c>
      <c r="C41">
        <f t="shared" si="11"/>
        <v>21.783499999999748</v>
      </c>
      <c r="D41">
        <f t="shared" si="12"/>
        <v>2.2929999999998927</v>
      </c>
      <c r="E41">
        <f>MIN(VLOOKUP(C40+0.01,Gearing!$A$2:$G$7,2,TRUE)+1,5)</f>
        <v>1</v>
      </c>
      <c r="F41">
        <f>Misc!$B$4*Misc!$B$5/Misc!$B$2*VLOOKUP(E41,Gearing!$B$2:$G$7,5,FALSE)</f>
        <v>3120244.8964728019</v>
      </c>
      <c r="G41">
        <f t="shared" si="0"/>
        <v>6.4294286988984164E-2</v>
      </c>
      <c r="H41">
        <f t="shared" si="1"/>
        <v>48.728301717966509</v>
      </c>
      <c r="I41">
        <f t="shared" si="3"/>
        <v>0.29700000000000004</v>
      </c>
      <c r="J41">
        <f t="shared" si="4"/>
        <v>6229.7301406875004</v>
      </c>
      <c r="K41">
        <f t="shared" si="5"/>
        <v>-1461625.828587644</v>
      </c>
      <c r="L41">
        <f t="shared" si="14"/>
        <v>226.53986769350016</v>
      </c>
      <c r="M41">
        <f>2*$Y$1*VLOOKUP(E40,Gearing!$B$3:$D$7,3)+B39</f>
        <v>120.05803510243886</v>
      </c>
      <c r="N41">
        <f>2*B40-B39+Misc!$B$6*$Y$1^2</f>
        <v>103.47162499999973</v>
      </c>
      <c r="O41">
        <f t="shared" si="6"/>
        <v>1</v>
      </c>
      <c r="P41">
        <f t="shared" si="7"/>
        <v>0</v>
      </c>
      <c r="Q41">
        <f t="shared" si="8"/>
        <v>0</v>
      </c>
      <c r="R41">
        <f t="shared" si="9"/>
        <v>0</v>
      </c>
      <c r="S41">
        <f t="shared" si="10"/>
        <v>0</v>
      </c>
      <c r="T41">
        <f>C41/Misc!$B$2*60/2/PI()</f>
        <v>693.39034056845242</v>
      </c>
      <c r="U41">
        <f>C41/Misc!$B$2*60/2/PI()*VLOOKUP(E41,Gearing!$B$2:$G$7,5,FALSE)</f>
        <v>1201770.6334623408</v>
      </c>
      <c r="V41">
        <f ca="1">FORECAST(U41,OFFSET(Engine!$E$3:$E$26,MATCH(U41,Engine!$A$3:$A$26,1)-1,0,2),OFFSET(Engine!$A$3:$A$26,MATCH(U41,Engine!$A$3:$A$26,1)-1,0,2))</f>
        <v>-29250.572329241197</v>
      </c>
    </row>
    <row r="42" spans="1:22" x14ac:dyDescent="0.25">
      <c r="A42">
        <f t="shared" si="2"/>
        <v>9.75</v>
      </c>
      <c r="B42">
        <f t="shared" si="13"/>
        <v>108.98915624999967</v>
      </c>
      <c r="C42">
        <f t="shared" si="11"/>
        <v>22.356749999999721</v>
      </c>
      <c r="D42">
        <f t="shared" si="12"/>
        <v>2.2929999999998927</v>
      </c>
      <c r="E42">
        <f>MIN(VLOOKUP(C41+0.01,Gearing!$A$2:$G$7,2,TRUE)+1,5)</f>
        <v>1</v>
      </c>
      <c r="F42">
        <f>Misc!$B$4*Misc!$B$5/Misc!$B$2*VLOOKUP(E42,Gearing!$B$2:$G$7,5,FALSE)</f>
        <v>3120244.8964728019</v>
      </c>
      <c r="G42">
        <f t="shared" si="0"/>
        <v>6.7722721960003368E-2</v>
      </c>
      <c r="H42">
        <f t="shared" si="1"/>
        <v>50.010625447386637</v>
      </c>
      <c r="I42">
        <f t="shared" si="3"/>
        <v>0.29700000000000004</v>
      </c>
      <c r="J42">
        <f t="shared" si="4"/>
        <v>6226.5378547500004</v>
      </c>
      <c r="K42">
        <f t="shared" si="5"/>
        <v>-1496899.4810956963</v>
      </c>
      <c r="L42">
        <f t="shared" si="14"/>
        <v>232.05382097134748</v>
      </c>
      <c r="M42">
        <f>2*$Y$1*VLOOKUP(E41,Gearing!$B$3:$D$7,3)+B40</f>
        <v>125.28894135243881</v>
      </c>
      <c r="N42">
        <f>2*B41-B40+Misc!$B$6*$Y$1^2</f>
        <v>108.98915624999967</v>
      </c>
      <c r="O42">
        <f t="shared" si="6"/>
        <v>1</v>
      </c>
      <c r="P42">
        <f t="shared" si="7"/>
        <v>0</v>
      </c>
      <c r="Q42">
        <f t="shared" si="8"/>
        <v>0</v>
      </c>
      <c r="R42">
        <f t="shared" si="9"/>
        <v>0</v>
      </c>
      <c r="S42">
        <f t="shared" si="10"/>
        <v>0</v>
      </c>
      <c r="T42">
        <f>C42/Misc!$B$2*60/2/PI()</f>
        <v>711.63745479393731</v>
      </c>
      <c r="U42">
        <f>C42/Misc!$B$2*60/2/PI()*VLOOKUP(E42,Gearing!$B$2:$G$7,5,FALSE)</f>
        <v>1233396.1764481906</v>
      </c>
      <c r="V42">
        <f ca="1">FORECAST(U42,OFFSET(Engine!$E$3:$E$26,MATCH(U42,Engine!$A$3:$A$26,1)-1,0,2),OFFSET(Engine!$A$3:$A$26,MATCH(U42,Engine!$A$3:$A$26,1)-1,0,2))</f>
        <v>-30040.38413758036</v>
      </c>
    </row>
    <row r="43" spans="1:22" x14ac:dyDescent="0.25">
      <c r="A43">
        <f t="shared" si="2"/>
        <v>10</v>
      </c>
      <c r="B43">
        <f t="shared" si="13"/>
        <v>114.64999999999959</v>
      </c>
      <c r="C43">
        <f t="shared" si="11"/>
        <v>22.929999999999694</v>
      </c>
      <c r="D43">
        <f t="shared" si="12"/>
        <v>2.2929999999998927</v>
      </c>
      <c r="E43">
        <f>MIN(VLOOKUP(C42+0.01,Gearing!$A$2:$G$7,2,TRUE)+1,5)</f>
        <v>1</v>
      </c>
      <c r="F43">
        <f>Misc!$B$4*Misc!$B$5/Misc!$B$2*VLOOKUP(E43,Gearing!$B$2:$G$7,5,FALSE)</f>
        <v>3120244.8964728019</v>
      </c>
      <c r="G43">
        <f t="shared" si="0"/>
        <v>7.1240207190010077E-2</v>
      </c>
      <c r="H43">
        <f t="shared" si="1"/>
        <v>51.292949176806758</v>
      </c>
      <c r="I43">
        <f t="shared" si="3"/>
        <v>0.29700000000000004</v>
      </c>
      <c r="J43">
        <f t="shared" si="4"/>
        <v>6223.2604411875</v>
      </c>
      <c r="K43">
        <f t="shared" si="5"/>
        <v>-1533047.8546727118</v>
      </c>
      <c r="L43">
        <f t="shared" si="14"/>
        <v>237.71107927579041</v>
      </c>
      <c r="M43">
        <f>2*$Y$1*VLOOKUP(E42,Gearing!$B$3:$D$7,3)+B41</f>
        <v>130.66316010243875</v>
      </c>
      <c r="N43">
        <f>2*B42-B41+Misc!$B$6*$Y$1^2</f>
        <v>114.64999999999959</v>
      </c>
      <c r="O43">
        <f t="shared" si="6"/>
        <v>1</v>
      </c>
      <c r="P43">
        <f t="shared" si="7"/>
        <v>0</v>
      </c>
      <c r="Q43">
        <f t="shared" si="8"/>
        <v>0</v>
      </c>
      <c r="R43">
        <f t="shared" si="9"/>
        <v>0</v>
      </c>
      <c r="S43">
        <f t="shared" si="10"/>
        <v>0</v>
      </c>
      <c r="T43">
        <f>C43/Misc!$B$2*60/2/PI()</f>
        <v>729.88456901942232</v>
      </c>
      <c r="U43">
        <f>C43/Misc!$B$2*60/2/PI()*VLOOKUP(E43,Gearing!$B$2:$G$7,5,FALSE)</f>
        <v>1265021.7194340406</v>
      </c>
      <c r="V43">
        <f ca="1">FORECAST(U43,OFFSET(Engine!$E$3:$E$26,MATCH(U43,Engine!$A$3:$A$26,1)-1,0,2),OFFSET(Engine!$A$3:$A$26,MATCH(U43,Engine!$A$3:$A$26,1)-1,0,2))</f>
        <v>-30830.195945919528</v>
      </c>
    </row>
    <row r="44" spans="1:22" x14ac:dyDescent="0.25">
      <c r="A44">
        <f t="shared" si="2"/>
        <v>10.25</v>
      </c>
      <c r="B44">
        <f t="shared" si="13"/>
        <v>120.45415624999951</v>
      </c>
      <c r="C44">
        <f t="shared" si="11"/>
        <v>23.503249999999667</v>
      </c>
      <c r="D44">
        <f t="shared" si="12"/>
        <v>2.2929999999998927</v>
      </c>
      <c r="E44">
        <f>MIN(VLOOKUP(C43+0.01,Gearing!$A$2:$G$7,2,TRUE)+1,5)</f>
        <v>1</v>
      </c>
      <c r="F44">
        <f>Misc!$B$4*Misc!$B$5/Misc!$B$2*VLOOKUP(E44,Gearing!$B$2:$G$7,5,FALSE)</f>
        <v>3120244.8964728019</v>
      </c>
      <c r="G44">
        <f t="shared" si="0"/>
        <v>7.4846742679004305E-2</v>
      </c>
      <c r="H44">
        <f t="shared" si="1"/>
        <v>52.575272906226886</v>
      </c>
      <c r="I44">
        <f t="shared" si="3"/>
        <v>0.29700000000000004</v>
      </c>
      <c r="J44">
        <f t="shared" si="4"/>
        <v>6219.8978999999999</v>
      </c>
      <c r="K44">
        <f t="shared" si="5"/>
        <v>-1570069.5402356968</v>
      </c>
      <c r="L44">
        <f t="shared" si="14"/>
        <v>243.51164260742149</v>
      </c>
      <c r="M44">
        <f>2*$Y$1*VLOOKUP(E43,Gearing!$B$3:$D$7,3)+B42</f>
        <v>136.18069135243869</v>
      </c>
      <c r="N44">
        <f>2*B43-B42+Misc!$B$6*$Y$1^2</f>
        <v>120.45415624999951</v>
      </c>
      <c r="O44">
        <f t="shared" si="6"/>
        <v>1</v>
      </c>
      <c r="P44">
        <f t="shared" si="7"/>
        <v>0</v>
      </c>
      <c r="Q44">
        <f t="shared" si="8"/>
        <v>0</v>
      </c>
      <c r="R44">
        <f t="shared" si="9"/>
        <v>0</v>
      </c>
      <c r="S44">
        <f t="shared" si="10"/>
        <v>0</v>
      </c>
      <c r="T44">
        <f>C44/Misc!$B$2*60/2/PI()</f>
        <v>748.13168324490721</v>
      </c>
      <c r="U44">
        <f>C44/Misc!$B$2*60/2/PI()*VLOOKUP(E44,Gearing!$B$2:$G$7,5,FALSE)</f>
        <v>1296647.2624198906</v>
      </c>
      <c r="V44">
        <f ca="1">FORECAST(U44,OFFSET(Engine!$E$3:$E$26,MATCH(U44,Engine!$A$3:$A$26,1)-1,0,2),OFFSET(Engine!$A$3:$A$26,MATCH(U44,Engine!$A$3:$A$26,1)-1,0,2))</f>
        <v>-31620.007754258695</v>
      </c>
    </row>
    <row r="45" spans="1:22" x14ac:dyDescent="0.25">
      <c r="A45">
        <f t="shared" si="2"/>
        <v>10.5</v>
      </c>
      <c r="B45">
        <f t="shared" si="13"/>
        <v>126.40162499999943</v>
      </c>
      <c r="C45">
        <f t="shared" si="11"/>
        <v>24.076499999999641</v>
      </c>
      <c r="D45">
        <f t="shared" si="12"/>
        <v>2.2929999999998927</v>
      </c>
      <c r="E45">
        <f>MIN(VLOOKUP(C44+0.01,Gearing!$A$2:$G$7,2,TRUE)+1,5)</f>
        <v>1</v>
      </c>
      <c r="F45">
        <f>Misc!$B$4*Misc!$B$5/Misc!$B$2*VLOOKUP(E45,Gearing!$B$2:$G$7,5,FALSE)</f>
        <v>3120244.8964728019</v>
      </c>
      <c r="G45">
        <f t="shared" si="0"/>
        <v>7.8542328426986052E-2</v>
      </c>
      <c r="H45">
        <f t="shared" si="1"/>
        <v>53.857596635647013</v>
      </c>
      <c r="I45">
        <f t="shared" si="3"/>
        <v>0.29700000000000004</v>
      </c>
      <c r="J45">
        <f t="shared" si="4"/>
        <v>6216.4502311875003</v>
      </c>
      <c r="K45">
        <f t="shared" si="5"/>
        <v>-1607963.0921021001</v>
      </c>
      <c r="L45">
        <f t="shared" si="14"/>
        <v>249.45551096683326</v>
      </c>
      <c r="M45">
        <f>2*$Y$1*VLOOKUP(E44,Gearing!$B$3:$D$7,3)+B43</f>
        <v>141.84153510243863</v>
      </c>
      <c r="N45">
        <f>2*B44-B43+Misc!$B$6*$Y$1^2</f>
        <v>126.40162499999943</v>
      </c>
      <c r="O45">
        <f t="shared" si="6"/>
        <v>1</v>
      </c>
      <c r="P45">
        <f t="shared" si="7"/>
        <v>0</v>
      </c>
      <c r="Q45">
        <f t="shared" si="8"/>
        <v>0</v>
      </c>
      <c r="R45">
        <f t="shared" si="9"/>
        <v>0</v>
      </c>
      <c r="S45">
        <f t="shared" si="10"/>
        <v>0</v>
      </c>
      <c r="T45">
        <f>C45/Misc!$B$2*60/2/PI()</f>
        <v>766.37879747039221</v>
      </c>
      <c r="U45">
        <f>C45/Misc!$B$2*60/2/PI()*VLOOKUP(E45,Gearing!$B$2:$G$7,5,FALSE)</f>
        <v>1328272.8054057406</v>
      </c>
      <c r="V45">
        <f ca="1">FORECAST(U45,OFFSET(Engine!$E$3:$E$26,MATCH(U45,Engine!$A$3:$A$26,1)-1,0,2),OFFSET(Engine!$A$3:$A$26,MATCH(U45,Engine!$A$3:$A$26,1)-1,0,2))</f>
        <v>-32409.819562597862</v>
      </c>
    </row>
    <row r="46" spans="1:22" x14ac:dyDescent="0.25">
      <c r="A46">
        <f t="shared" si="2"/>
        <v>10.75</v>
      </c>
      <c r="B46">
        <f t="shared" si="13"/>
        <v>132.49240624999933</v>
      </c>
      <c r="C46">
        <f t="shared" si="11"/>
        <v>24.649749999999642</v>
      </c>
      <c r="D46">
        <f t="shared" si="12"/>
        <v>2.2930000000001201</v>
      </c>
      <c r="E46">
        <f>MIN(VLOOKUP(C45+0.01,Gearing!$A$2:$G$7,2,TRUE)+1,5)</f>
        <v>1</v>
      </c>
      <c r="F46">
        <f>Misc!$B$4*Misc!$B$5/Misc!$B$2*VLOOKUP(E46,Gearing!$B$2:$G$7,5,FALSE)</f>
        <v>3120244.8964728019</v>
      </c>
      <c r="G46">
        <f t="shared" si="0"/>
        <v>8.2326964433955291E-2</v>
      </c>
      <c r="H46">
        <f t="shared" si="1"/>
        <v>55.139920365067205</v>
      </c>
      <c r="I46">
        <f t="shared" si="3"/>
        <v>0.29700000000000004</v>
      </c>
      <c r="J46">
        <f t="shared" si="4"/>
        <v>6212.9174347500002</v>
      </c>
      <c r="K46">
        <f t="shared" si="5"/>
        <v>-1646727.0279898115</v>
      </c>
      <c r="L46">
        <f t="shared" si="14"/>
        <v>255.54268435461674</v>
      </c>
      <c r="M46">
        <f>2*$Y$1*VLOOKUP(E45,Gearing!$B$3:$D$7,3)+B44</f>
        <v>147.64569135243855</v>
      </c>
      <c r="N46">
        <f>2*B45-B44+Misc!$B$6*$Y$1^2</f>
        <v>132.49240624999933</v>
      </c>
      <c r="O46">
        <f t="shared" si="6"/>
        <v>1</v>
      </c>
      <c r="P46">
        <f t="shared" si="7"/>
        <v>0</v>
      </c>
      <c r="Q46">
        <f t="shared" si="8"/>
        <v>0</v>
      </c>
      <c r="R46">
        <f t="shared" si="9"/>
        <v>0</v>
      </c>
      <c r="S46">
        <f t="shared" si="10"/>
        <v>0</v>
      </c>
      <c r="T46">
        <f>C46/Misc!$B$2*60/2/PI()</f>
        <v>784.62591169587813</v>
      </c>
      <c r="U46">
        <f>C46/Misc!$B$2*60/2/PI()*VLOOKUP(E46,Gearing!$B$2:$G$7,5,FALSE)</f>
        <v>1359898.3483915923</v>
      </c>
      <c r="V46">
        <f ca="1">FORECAST(U46,OFFSET(Engine!$E$3:$E$26,MATCH(U46,Engine!$A$3:$A$26,1)-1,0,2),OFFSET(Engine!$A$3:$A$26,MATCH(U46,Engine!$A$3:$A$26,1)-1,0,2))</f>
        <v>-33199.631370937066</v>
      </c>
    </row>
    <row r="47" spans="1:22" x14ac:dyDescent="0.25">
      <c r="A47">
        <f t="shared" si="2"/>
        <v>11</v>
      </c>
      <c r="B47">
        <f t="shared" si="13"/>
        <v>138.72649999999925</v>
      </c>
      <c r="C47">
        <f t="shared" si="11"/>
        <v>25.222999999999672</v>
      </c>
      <c r="D47">
        <f t="shared" si="12"/>
        <v>2.2930000000001201</v>
      </c>
      <c r="E47">
        <f>MIN(VLOOKUP(C46+0.01,Gearing!$A$2:$G$7,2,TRUE)+1,5)</f>
        <v>1</v>
      </c>
      <c r="F47">
        <f>Misc!$B$4*Misc!$B$5/Misc!$B$2*VLOOKUP(E47,Gearing!$B$2:$G$7,5,FALSE)</f>
        <v>3120244.8964728019</v>
      </c>
      <c r="G47">
        <f t="shared" si="0"/>
        <v>8.6200650699912035E-2</v>
      </c>
      <c r="H47">
        <f t="shared" si="1"/>
        <v>56.422244094487453</v>
      </c>
      <c r="I47">
        <f t="shared" si="3"/>
        <v>0.29700000000000004</v>
      </c>
      <c r="J47">
        <f t="shared" si="4"/>
        <v>6209.2995106875005</v>
      </c>
      <c r="K47">
        <f t="shared" si="5"/>
        <v>-1686359.8290171623</v>
      </c>
      <c r="L47">
        <f t="shared" si="14"/>
        <v>261.77316277136447</v>
      </c>
      <c r="M47">
        <f>2*$Y$1*VLOOKUP(E46,Gearing!$B$3:$D$7,3)+B45</f>
        <v>153.59316010243845</v>
      </c>
      <c r="N47">
        <f>2*B46-B45+Misc!$B$6*$Y$1^2</f>
        <v>138.72649999999925</v>
      </c>
      <c r="O47">
        <f t="shared" si="6"/>
        <v>1</v>
      </c>
      <c r="P47">
        <f t="shared" si="7"/>
        <v>0</v>
      </c>
      <c r="Q47">
        <f t="shared" si="8"/>
        <v>0</v>
      </c>
      <c r="R47">
        <f t="shared" si="9"/>
        <v>0</v>
      </c>
      <c r="S47">
        <f t="shared" si="10"/>
        <v>0</v>
      </c>
      <c r="T47">
        <f>C47/Misc!$B$2*60/2/PI()</f>
        <v>802.87302592136484</v>
      </c>
      <c r="U47">
        <f>C47/Misc!$B$2*60/2/PI()*VLOOKUP(E47,Gearing!$B$2:$G$7,5,FALSE)</f>
        <v>1391523.8913774453</v>
      </c>
      <c r="V47">
        <f ca="1">FORECAST(U47,OFFSET(Engine!$E$3:$E$26,MATCH(U47,Engine!$A$3:$A$26,1)-1,0,2),OFFSET(Engine!$A$3:$A$26,MATCH(U47,Engine!$A$3:$A$26,1)-1,0,2))</f>
        <v>-33989.443179276313</v>
      </c>
    </row>
    <row r="48" spans="1:22" x14ac:dyDescent="0.25">
      <c r="A48">
        <f t="shared" si="2"/>
        <v>11.25</v>
      </c>
      <c r="B48">
        <f t="shared" si="13"/>
        <v>145.10390624999917</v>
      </c>
      <c r="C48">
        <f t="shared" si="11"/>
        <v>25.796249999999702</v>
      </c>
      <c r="D48">
        <f t="shared" si="12"/>
        <v>2.2930000000001201</v>
      </c>
      <c r="E48">
        <f>MIN(VLOOKUP(C47+0.01,Gearing!$A$2:$G$7,2,TRUE)+1,5)</f>
        <v>1</v>
      </c>
      <c r="F48">
        <f>Misc!$B$4*Misc!$B$5/Misc!$B$2*VLOOKUP(E48,Gearing!$B$2:$G$7,5,FALSE)</f>
        <v>3120244.8964728019</v>
      </c>
      <c r="G48">
        <f t="shared" si="0"/>
        <v>9.0163387224856326E-2</v>
      </c>
      <c r="H48">
        <f t="shared" si="1"/>
        <v>57.704567823907709</v>
      </c>
      <c r="I48">
        <f t="shared" si="3"/>
        <v>0.29700000000000004</v>
      </c>
      <c r="J48">
        <f t="shared" si="4"/>
        <v>6205.5964590000003</v>
      </c>
      <c r="K48">
        <f t="shared" si="5"/>
        <v>-1726859.9397029267</v>
      </c>
      <c r="L48">
        <f t="shared" si="14"/>
        <v>268.14694621766597</v>
      </c>
      <c r="M48">
        <f>2*$Y$1*VLOOKUP(E47,Gearing!$B$3:$D$7,3)+B46</f>
        <v>159.68394135243835</v>
      </c>
      <c r="N48">
        <f>2*B47-B46+Misc!$B$6*$Y$1^2</f>
        <v>145.10390624999917</v>
      </c>
      <c r="O48">
        <f t="shared" si="6"/>
        <v>1</v>
      </c>
      <c r="P48">
        <f t="shared" si="7"/>
        <v>0</v>
      </c>
      <c r="Q48">
        <f t="shared" si="8"/>
        <v>0</v>
      </c>
      <c r="R48">
        <f t="shared" si="9"/>
        <v>0</v>
      </c>
      <c r="S48">
        <f t="shared" si="10"/>
        <v>0</v>
      </c>
      <c r="T48">
        <f>C48/Misc!$B$2*60/2/PI()</f>
        <v>821.12014014685167</v>
      </c>
      <c r="U48">
        <f>C48/Misc!$B$2*60/2/PI()*VLOOKUP(E48,Gearing!$B$2:$G$7,5,FALSE)</f>
        <v>1423149.4343632986</v>
      </c>
      <c r="V48">
        <f ca="1">FORECAST(U48,OFFSET(Engine!$E$3:$E$26,MATCH(U48,Engine!$A$3:$A$26,1)-1,0,2),OFFSET(Engine!$A$3:$A$26,MATCH(U48,Engine!$A$3:$A$26,1)-1,0,2))</f>
        <v>-34779.254987615561</v>
      </c>
    </row>
    <row r="49" spans="1:22" x14ac:dyDescent="0.25">
      <c r="A49">
        <f t="shared" si="2"/>
        <v>11.5</v>
      </c>
      <c r="B49">
        <f t="shared" si="13"/>
        <v>151.6246249999991</v>
      </c>
      <c r="C49">
        <f t="shared" si="11"/>
        <v>26.369499999999732</v>
      </c>
      <c r="D49">
        <f t="shared" si="12"/>
        <v>2.2930000000001201</v>
      </c>
      <c r="E49">
        <f>MIN(VLOOKUP(C48+0.01,Gearing!$A$2:$G$7,2,TRUE)+1,5)</f>
        <v>1</v>
      </c>
      <c r="F49">
        <f>Misc!$B$4*Misc!$B$5/Misc!$B$2*VLOOKUP(E49,Gearing!$B$2:$G$7,5,FALSE)</f>
        <v>3120244.8964728019</v>
      </c>
      <c r="G49">
        <f t="shared" si="0"/>
        <v>9.4215174008788108E-2</v>
      </c>
      <c r="H49">
        <f t="shared" si="1"/>
        <v>58.986891553327965</v>
      </c>
      <c r="I49">
        <f t="shared" si="3"/>
        <v>0.29700000000000004</v>
      </c>
      <c r="J49">
        <f t="shared" si="4"/>
        <v>6201.8082796875005</v>
      </c>
      <c r="K49">
        <f t="shared" si="5"/>
        <v>-1768225.7679663189</v>
      </c>
      <c r="L49">
        <f t="shared" si="14"/>
        <v>274.66403469411529</v>
      </c>
      <c r="M49">
        <f>2*$Y$1*VLOOKUP(E48,Gearing!$B$3:$D$7,3)+B47</f>
        <v>165.91803510243827</v>
      </c>
      <c r="N49">
        <f>2*B48-B47+Misc!$B$6*$Y$1^2</f>
        <v>151.6246249999991</v>
      </c>
      <c r="O49">
        <f t="shared" si="6"/>
        <v>1</v>
      </c>
      <c r="P49">
        <f t="shared" si="7"/>
        <v>0</v>
      </c>
      <c r="Q49">
        <f t="shared" si="8"/>
        <v>0</v>
      </c>
      <c r="R49">
        <f t="shared" si="9"/>
        <v>0</v>
      </c>
      <c r="S49">
        <f t="shared" si="10"/>
        <v>0</v>
      </c>
      <c r="T49">
        <f>C49/Misc!$B$2*60/2/PI()</f>
        <v>839.36725437233838</v>
      </c>
      <c r="U49">
        <f>C49/Misc!$B$2*60/2/PI()*VLOOKUP(E49,Gearing!$B$2:$G$7,5,FALSE)</f>
        <v>1454774.9773491516</v>
      </c>
      <c r="V49">
        <f ca="1">FORECAST(U49,OFFSET(Engine!$E$3:$E$26,MATCH(U49,Engine!$A$3:$A$26,1)-1,0,2),OFFSET(Engine!$A$3:$A$26,MATCH(U49,Engine!$A$3:$A$26,1)-1,0,2))</f>
        <v>-35569.066795954801</v>
      </c>
    </row>
    <row r="50" spans="1:22" x14ac:dyDescent="0.25">
      <c r="A50">
        <f t="shared" si="2"/>
        <v>11.75</v>
      </c>
      <c r="B50">
        <f t="shared" si="13"/>
        <v>158.28865624999904</v>
      </c>
      <c r="C50">
        <f t="shared" si="11"/>
        <v>26.942749999999762</v>
      </c>
      <c r="D50">
        <f t="shared" si="12"/>
        <v>2.2930000000001201</v>
      </c>
      <c r="E50">
        <f>MIN(VLOOKUP(C49+0.01,Gearing!$A$2:$G$7,2,TRUE)+1,5)</f>
        <v>1</v>
      </c>
      <c r="F50">
        <f>Misc!$B$4*Misc!$B$5/Misc!$B$2*VLOOKUP(E50,Gearing!$B$2:$G$7,5,FALSE)</f>
        <v>3120244.8964728019</v>
      </c>
      <c r="G50">
        <f t="shared" si="0"/>
        <v>9.8356011051707437E-2</v>
      </c>
      <c r="H50">
        <f t="shared" si="1"/>
        <v>60.269215282748213</v>
      </c>
      <c r="I50">
        <f t="shared" si="3"/>
        <v>0.29700000000000004</v>
      </c>
      <c r="J50">
        <f t="shared" si="4"/>
        <v>6197.9349727500003</v>
      </c>
      <c r="K50">
        <f t="shared" si="5"/>
        <v>-1810455.6851269961</v>
      </c>
      <c r="L50">
        <f t="shared" si="14"/>
        <v>281.32442820130194</v>
      </c>
      <c r="M50">
        <f>2*$Y$1*VLOOKUP(E49,Gearing!$B$3:$D$7,3)+B48</f>
        <v>172.29544135243819</v>
      </c>
      <c r="N50">
        <f>2*B49-B48+Misc!$B$6*$Y$1^2</f>
        <v>158.28865624999904</v>
      </c>
      <c r="O50">
        <f t="shared" si="6"/>
        <v>1</v>
      </c>
      <c r="P50">
        <f t="shared" si="7"/>
        <v>0</v>
      </c>
      <c r="Q50">
        <f t="shared" si="8"/>
        <v>0</v>
      </c>
      <c r="R50">
        <f t="shared" si="9"/>
        <v>0</v>
      </c>
      <c r="S50">
        <f t="shared" si="10"/>
        <v>0</v>
      </c>
      <c r="T50">
        <f>C50/Misc!$B$2*60/2/PI()</f>
        <v>857.61436859782498</v>
      </c>
      <c r="U50">
        <f>C50/Misc!$B$2*60/2/PI()*VLOOKUP(E50,Gearing!$B$2:$G$7,5,FALSE)</f>
        <v>1486400.5203350044</v>
      </c>
      <c r="V50">
        <f ca="1">FORECAST(U50,OFFSET(Engine!$E$3:$E$26,MATCH(U50,Engine!$A$3:$A$26,1)-1,0,2),OFFSET(Engine!$A$3:$A$26,MATCH(U50,Engine!$A$3:$A$26,1)-1,0,2))</f>
        <v>-36358.878604294041</v>
      </c>
    </row>
    <row r="51" spans="1:22" x14ac:dyDescent="0.25">
      <c r="A51">
        <f t="shared" si="2"/>
        <v>12</v>
      </c>
      <c r="B51">
        <f t="shared" si="13"/>
        <v>165.09599999999898</v>
      </c>
      <c r="C51">
        <f t="shared" si="11"/>
        <v>27.515999999999792</v>
      </c>
      <c r="D51">
        <f t="shared" si="12"/>
        <v>2.2930000000001201</v>
      </c>
      <c r="E51">
        <f>MIN(VLOOKUP(C50+0.01,Gearing!$A$2:$G$7,2,TRUE)+1,5)</f>
        <v>1</v>
      </c>
      <c r="F51">
        <f>Misc!$B$4*Misc!$B$5/Misc!$B$2*VLOOKUP(E51,Gearing!$B$2:$G$7,5,FALSE)</f>
        <v>3120244.8964728019</v>
      </c>
      <c r="G51">
        <f t="shared" si="0"/>
        <v>0.10258589835361426</v>
      </c>
      <c r="H51">
        <f t="shared" si="1"/>
        <v>61.551539012168469</v>
      </c>
      <c r="I51">
        <f t="shared" si="3"/>
        <v>0.29700000000000004</v>
      </c>
      <c r="J51">
        <f t="shared" si="4"/>
        <v>6193.9765381875004</v>
      </c>
      <c r="K51">
        <f t="shared" si="5"/>
        <v>-1853548.0259050569</v>
      </c>
      <c r="L51">
        <f t="shared" si="14"/>
        <v>288.12812673982</v>
      </c>
      <c r="M51">
        <f>2*$Y$1*VLOOKUP(E50,Gearing!$B$3:$D$7,3)+B49</f>
        <v>178.81616010243812</v>
      </c>
      <c r="N51">
        <f>2*B50-B49+Misc!$B$6*$Y$1^2</f>
        <v>165.09599999999898</v>
      </c>
      <c r="O51">
        <f t="shared" si="6"/>
        <v>1</v>
      </c>
      <c r="P51">
        <f t="shared" si="7"/>
        <v>0</v>
      </c>
      <c r="Q51">
        <f t="shared" si="8"/>
        <v>0</v>
      </c>
      <c r="R51">
        <f t="shared" si="9"/>
        <v>0</v>
      </c>
      <c r="S51">
        <f t="shared" si="10"/>
        <v>0</v>
      </c>
      <c r="T51">
        <f>C51/Misc!$B$2*60/2/PI()</f>
        <v>875.86148282331192</v>
      </c>
      <c r="U51">
        <f>C51/Misc!$B$2*60/2/PI()*VLOOKUP(E51,Gearing!$B$2:$G$7,5,FALSE)</f>
        <v>1518026.0633208577</v>
      </c>
      <c r="V51">
        <f ca="1">FORECAST(U51,OFFSET(Engine!$E$3:$E$26,MATCH(U51,Engine!$A$3:$A$26,1)-1,0,2),OFFSET(Engine!$A$3:$A$26,MATCH(U51,Engine!$A$3:$A$26,1)-1,0,2))</f>
        <v>-37148.690412633288</v>
      </c>
    </row>
    <row r="52" spans="1:22" x14ac:dyDescent="0.25">
      <c r="A52">
        <f t="shared" si="2"/>
        <v>12.25</v>
      </c>
      <c r="B52">
        <f t="shared" si="13"/>
        <v>172.04665624999893</v>
      </c>
      <c r="C52">
        <f t="shared" si="11"/>
        <v>28.089249999999822</v>
      </c>
      <c r="D52">
        <f t="shared" si="12"/>
        <v>2.2930000000001201</v>
      </c>
      <c r="E52">
        <f>MIN(VLOOKUP(C51+0.01,Gearing!$A$2:$G$7,2,TRUE)+1,5)</f>
        <v>1</v>
      </c>
      <c r="F52">
        <f>Misc!$B$4*Misc!$B$5/Misc!$B$2*VLOOKUP(E52,Gearing!$B$2:$G$7,5,FALSE)</f>
        <v>3120244.8964728019</v>
      </c>
      <c r="G52">
        <f t="shared" si="0"/>
        <v>0.1069048359145086</v>
      </c>
      <c r="H52">
        <f t="shared" si="1"/>
        <v>62.833862741588725</v>
      </c>
      <c r="I52">
        <f t="shared" si="3"/>
        <v>0.29700000000000004</v>
      </c>
      <c r="J52">
        <f t="shared" si="4"/>
        <v>6189.932976000001</v>
      </c>
      <c r="K52">
        <f t="shared" si="5"/>
        <v>-1897501.0884210416</v>
      </c>
      <c r="L52">
        <f t="shared" si="14"/>
        <v>295.07513031025741</v>
      </c>
      <c r="M52">
        <f>2*$Y$1*VLOOKUP(E51,Gearing!$B$3:$D$7,3)+B50</f>
        <v>185.48019135243806</v>
      </c>
      <c r="N52">
        <f>2*B51-B50+Misc!$B$6*$Y$1^2</f>
        <v>172.04665624999893</v>
      </c>
      <c r="O52">
        <f t="shared" si="6"/>
        <v>1</v>
      </c>
      <c r="P52">
        <f t="shared" si="7"/>
        <v>0</v>
      </c>
      <c r="Q52">
        <f t="shared" si="8"/>
        <v>0</v>
      </c>
      <c r="R52">
        <f t="shared" si="9"/>
        <v>0</v>
      </c>
      <c r="S52">
        <f t="shared" si="10"/>
        <v>0</v>
      </c>
      <c r="T52">
        <f>C52/Misc!$B$2*60/2/PI()</f>
        <v>894.10859704879863</v>
      </c>
      <c r="U52">
        <f>C52/Misc!$B$2*60/2/PI()*VLOOKUP(E52,Gearing!$B$2:$G$7,5,FALSE)</f>
        <v>1549651.6063067107</v>
      </c>
      <c r="V52">
        <f ca="1">FORECAST(U52,OFFSET(Engine!$E$3:$E$26,MATCH(U52,Engine!$A$3:$A$26,1)-1,0,2),OFFSET(Engine!$A$3:$A$26,MATCH(U52,Engine!$A$3:$A$26,1)-1,0,2))</f>
        <v>-37938.502220972536</v>
      </c>
    </row>
    <row r="53" spans="1:22" x14ac:dyDescent="0.25">
      <c r="A53">
        <f t="shared" si="2"/>
        <v>12.5</v>
      </c>
      <c r="B53">
        <f t="shared" si="13"/>
        <v>179.14062499999889</v>
      </c>
      <c r="C53">
        <f t="shared" si="11"/>
        <v>28.662499999999852</v>
      </c>
      <c r="D53">
        <f t="shared" si="12"/>
        <v>2.2930000000001201</v>
      </c>
      <c r="E53">
        <f>MIN(VLOOKUP(C52+0.01,Gearing!$A$2:$G$7,2,TRUE)+1,5)</f>
        <v>1</v>
      </c>
      <c r="F53">
        <f>Misc!$B$4*Misc!$B$5/Misc!$B$2*VLOOKUP(E53,Gearing!$B$2:$G$7,5,FALSE)</f>
        <v>3120244.8964728019</v>
      </c>
      <c r="G53">
        <f t="shared" si="0"/>
        <v>0.11131282373439047</v>
      </c>
      <c r="H53">
        <f t="shared" si="1"/>
        <v>64.116186471008973</v>
      </c>
      <c r="I53">
        <f t="shared" si="3"/>
        <v>0.29700000000000004</v>
      </c>
      <c r="J53">
        <f t="shared" si="4"/>
        <v>6185.804286187501</v>
      </c>
      <c r="K53">
        <f t="shared" si="5"/>
        <v>-1942313.1341959322</v>
      </c>
      <c r="L53">
        <f t="shared" si="14"/>
        <v>302.16543891320669</v>
      </c>
      <c r="M53">
        <f>2*$Y$1*VLOOKUP(E52,Gearing!$B$3:$D$7,3)+B51</f>
        <v>192.287535102438</v>
      </c>
      <c r="N53">
        <f>2*B52-B51+Misc!$B$6*$Y$1^2</f>
        <v>179.14062499999889</v>
      </c>
      <c r="O53">
        <f t="shared" si="6"/>
        <v>1</v>
      </c>
      <c r="P53">
        <f t="shared" si="7"/>
        <v>0</v>
      </c>
      <c r="Q53">
        <f t="shared" si="8"/>
        <v>0</v>
      </c>
      <c r="R53">
        <f t="shared" si="9"/>
        <v>0</v>
      </c>
      <c r="S53">
        <f t="shared" si="10"/>
        <v>0</v>
      </c>
      <c r="T53">
        <f>C53/Misc!$B$2*60/2/PI()</f>
        <v>912.35571127428545</v>
      </c>
      <c r="U53">
        <f>C53/Misc!$B$2*60/2/PI()*VLOOKUP(E53,Gearing!$B$2:$G$7,5,FALSE)</f>
        <v>1581277.149292564</v>
      </c>
      <c r="V53">
        <f ca="1">FORECAST(U53,OFFSET(Engine!$E$3:$E$26,MATCH(U53,Engine!$A$3:$A$26,1)-1,0,2),OFFSET(Engine!$A$3:$A$26,MATCH(U53,Engine!$A$3:$A$26,1)-1,0,2))</f>
        <v>-38728.314029311783</v>
      </c>
    </row>
    <row r="54" spans="1:22" x14ac:dyDescent="0.25">
      <c r="A54">
        <f t="shared" si="2"/>
        <v>12.75</v>
      </c>
      <c r="B54">
        <f t="shared" si="13"/>
        <v>186.37790624999886</v>
      </c>
      <c r="C54">
        <f t="shared" si="11"/>
        <v>29.235749999999882</v>
      </c>
      <c r="D54">
        <f t="shared" si="12"/>
        <v>2.2930000000001201</v>
      </c>
      <c r="E54">
        <f>MIN(VLOOKUP(C53+0.01,Gearing!$A$2:$G$7,2,TRUE)+1,5)</f>
        <v>1</v>
      </c>
      <c r="F54">
        <f>Misc!$B$4*Misc!$B$5/Misc!$B$2*VLOOKUP(E54,Gearing!$B$2:$G$7,5,FALSE)</f>
        <v>3120244.8964728019</v>
      </c>
      <c r="G54">
        <f t="shared" si="0"/>
        <v>0.11580986181325985</v>
      </c>
      <c r="H54">
        <f t="shared" si="1"/>
        <v>65.398510200429229</v>
      </c>
      <c r="I54">
        <f t="shared" si="3"/>
        <v>0.29700000000000004</v>
      </c>
      <c r="J54">
        <f t="shared" si="4"/>
        <v>6181.5904687500006</v>
      </c>
      <c r="K54">
        <f t="shared" si="5"/>
        <v>-1987982.3881511521</v>
      </c>
      <c r="L54">
        <f t="shared" si="14"/>
        <v>309.39905254926197</v>
      </c>
      <c r="M54">
        <f>2*$Y$1*VLOOKUP(E53,Gearing!$B$3:$D$7,3)+B52</f>
        <v>199.23819135243795</v>
      </c>
      <c r="N54">
        <f>2*B53-B52+Misc!$B$6*$Y$1^2</f>
        <v>186.37790624999886</v>
      </c>
      <c r="O54">
        <f t="shared" si="6"/>
        <v>1</v>
      </c>
      <c r="P54">
        <f t="shared" si="7"/>
        <v>0</v>
      </c>
      <c r="Q54">
        <f t="shared" si="8"/>
        <v>0</v>
      </c>
      <c r="R54">
        <f t="shared" si="9"/>
        <v>0</v>
      </c>
      <c r="S54">
        <f t="shared" si="10"/>
        <v>0</v>
      </c>
      <c r="T54">
        <f>C54/Misc!$B$2*60/2/PI()</f>
        <v>930.60282549977217</v>
      </c>
      <c r="U54">
        <f>C54/Misc!$B$2*60/2/PI()*VLOOKUP(E54,Gearing!$B$2:$G$7,5,FALSE)</f>
        <v>1612902.6922784171</v>
      </c>
      <c r="V54">
        <f ca="1">FORECAST(U54,OFFSET(Engine!$E$3:$E$26,MATCH(U54,Engine!$A$3:$A$26,1)-1,0,2),OFFSET(Engine!$A$3:$A$26,MATCH(U54,Engine!$A$3:$A$26,1)-1,0,2))</f>
        <v>-39518.125837651023</v>
      </c>
    </row>
    <row r="55" spans="1:22" x14ac:dyDescent="0.25">
      <c r="A55">
        <f t="shared" si="2"/>
        <v>13</v>
      </c>
      <c r="B55">
        <f t="shared" si="13"/>
        <v>193.75849999999883</v>
      </c>
      <c r="C55">
        <f t="shared" si="11"/>
        <v>29.808999999999912</v>
      </c>
      <c r="D55">
        <f t="shared" si="12"/>
        <v>2.2930000000001201</v>
      </c>
      <c r="E55">
        <f>MIN(VLOOKUP(C54+0.01,Gearing!$A$2:$G$7,2,TRUE)+1,5)</f>
        <v>1</v>
      </c>
      <c r="F55">
        <f>Misc!$B$4*Misc!$B$5/Misc!$B$2*VLOOKUP(E55,Gearing!$B$2:$G$7,5,FALSE)</f>
        <v>3120244.8964728019</v>
      </c>
      <c r="G55">
        <f t="shared" si="0"/>
        <v>0.12039595015111675</v>
      </c>
      <c r="H55">
        <f t="shared" si="1"/>
        <v>66.680833929849484</v>
      </c>
      <c r="I55">
        <f t="shared" si="3"/>
        <v>0.29700000000000004</v>
      </c>
      <c r="J55">
        <f t="shared" si="4"/>
        <v>6177.2915236875006</v>
      </c>
      <c r="K55">
        <f t="shared" si="5"/>
        <v>-2034507.0386085673</v>
      </c>
      <c r="L55">
        <f t="shared" si="14"/>
        <v>316.77597121900965</v>
      </c>
      <c r="M55">
        <f>2*$Y$1*VLOOKUP(E54,Gearing!$B$3:$D$7,3)+B53</f>
        <v>206.33216010243791</v>
      </c>
      <c r="N55">
        <f>2*B54-B53+Misc!$B$6*$Y$1^2</f>
        <v>193.75849999999883</v>
      </c>
      <c r="O55">
        <f t="shared" si="6"/>
        <v>1</v>
      </c>
      <c r="P55">
        <f t="shared" si="7"/>
        <v>0</v>
      </c>
      <c r="Q55">
        <f t="shared" si="8"/>
        <v>0</v>
      </c>
      <c r="R55">
        <f t="shared" si="9"/>
        <v>0</v>
      </c>
      <c r="S55">
        <f t="shared" si="10"/>
        <v>0</v>
      </c>
      <c r="T55">
        <f>C55/Misc!$B$2*60/2/PI()</f>
        <v>948.84993972525888</v>
      </c>
      <c r="U55">
        <f>C55/Misc!$B$2*60/2/PI()*VLOOKUP(E55,Gearing!$B$2:$G$7,5,FALSE)</f>
        <v>1644528.2352642701</v>
      </c>
      <c r="V55">
        <f ca="1">FORECAST(U55,OFFSET(Engine!$E$3:$E$26,MATCH(U55,Engine!$A$3:$A$26,1)-1,0,2),OFFSET(Engine!$A$3:$A$26,MATCH(U55,Engine!$A$3:$A$26,1)-1,0,2))</f>
        <v>-40307.937645990271</v>
      </c>
    </row>
    <row r="56" spans="1:22" x14ac:dyDescent="0.25">
      <c r="A56">
        <f t="shared" si="2"/>
        <v>13.25</v>
      </c>
      <c r="B56">
        <f t="shared" si="13"/>
        <v>201.28240624999881</v>
      </c>
      <c r="C56">
        <f t="shared" si="11"/>
        <v>30.382249999999942</v>
      </c>
      <c r="D56">
        <f t="shared" si="12"/>
        <v>2.2930000000001201</v>
      </c>
      <c r="E56">
        <f>MIN(VLOOKUP(C55+0.01,Gearing!$A$2:$G$7,2,TRUE)+1,5)</f>
        <v>1</v>
      </c>
      <c r="F56">
        <f>Misc!$B$4*Misc!$B$5/Misc!$B$2*VLOOKUP(E56,Gearing!$B$2:$G$7,5,FALSE)</f>
        <v>3120244.8964728019</v>
      </c>
      <c r="G56">
        <f t="shared" si="0"/>
        <v>0.12507108874796116</v>
      </c>
      <c r="H56">
        <f t="shared" si="1"/>
        <v>67.96315765926974</v>
      </c>
      <c r="I56">
        <f t="shared" si="3"/>
        <v>0.29700000000000004</v>
      </c>
      <c r="J56">
        <f t="shared" si="4"/>
        <v>6172.9074510000009</v>
      </c>
      <c r="K56">
        <f t="shared" si="5"/>
        <v>-2081885.2372904848</v>
      </c>
      <c r="L56">
        <f t="shared" si="14"/>
        <v>324.29619492304386</v>
      </c>
      <c r="M56">
        <f>2*$Y$1*VLOOKUP(E55,Gearing!$B$3:$D$7,3)+B54</f>
        <v>213.56944135243788</v>
      </c>
      <c r="N56">
        <f>2*B55-B54+Misc!$B$6*$Y$1^2</f>
        <v>201.28240624999881</v>
      </c>
      <c r="O56">
        <f t="shared" si="6"/>
        <v>1</v>
      </c>
      <c r="P56">
        <f t="shared" si="7"/>
        <v>0</v>
      </c>
      <c r="Q56">
        <f t="shared" si="8"/>
        <v>0</v>
      </c>
      <c r="R56">
        <f t="shared" si="9"/>
        <v>0</v>
      </c>
      <c r="S56">
        <f t="shared" si="10"/>
        <v>0</v>
      </c>
      <c r="T56">
        <f>C56/Misc!$B$2*60/2/PI()</f>
        <v>967.09705395074559</v>
      </c>
      <c r="U56">
        <f>C56/Misc!$B$2*60/2/PI()*VLOOKUP(E56,Gearing!$B$2:$G$7,5,FALSE)</f>
        <v>1676153.7782501231</v>
      </c>
      <c r="V56">
        <f ca="1">FORECAST(U56,OFFSET(Engine!$E$3:$E$26,MATCH(U56,Engine!$A$3:$A$26,1)-1,0,2),OFFSET(Engine!$A$3:$A$26,MATCH(U56,Engine!$A$3:$A$26,1)-1,0,2))</f>
        <v>-41097.749454329511</v>
      </c>
    </row>
    <row r="57" spans="1:22" x14ac:dyDescent="0.25">
      <c r="A57">
        <f t="shared" si="2"/>
        <v>13.5</v>
      </c>
      <c r="B57">
        <f t="shared" si="13"/>
        <v>208.9496249999988</v>
      </c>
      <c r="C57">
        <f t="shared" si="11"/>
        <v>30.955499999999972</v>
      </c>
      <c r="D57">
        <f t="shared" si="12"/>
        <v>2.2930000000001201</v>
      </c>
      <c r="E57">
        <f>MIN(VLOOKUP(C56+0.01,Gearing!$A$2:$G$7,2,TRUE)+1,5)</f>
        <v>1</v>
      </c>
      <c r="F57">
        <f>Misc!$B$4*Misc!$B$5/Misc!$B$2*VLOOKUP(E57,Gearing!$B$2:$G$7,5,FALSE)</f>
        <v>3120244.8964728019</v>
      </c>
      <c r="G57">
        <f t="shared" si="0"/>
        <v>0.1298352776037931</v>
      </c>
      <c r="H57">
        <f t="shared" si="1"/>
        <v>69.245481388689996</v>
      </c>
      <c r="I57">
        <f t="shared" si="3"/>
        <v>0.29700000000000004</v>
      </c>
      <c r="J57">
        <f t="shared" si="4"/>
        <v>6168.4382506875008</v>
      </c>
      <c r="K57">
        <f t="shared" si="5"/>
        <v>-2130115.0993196536</v>
      </c>
      <c r="L57">
        <f t="shared" si="14"/>
        <v>331.95972366195247</v>
      </c>
      <c r="M57">
        <f>2*$Y$1*VLOOKUP(E56,Gearing!$B$3:$D$7,3)+B55</f>
        <v>220.95003510243785</v>
      </c>
      <c r="N57">
        <f>2*B56-B55+Misc!$B$6*$Y$1^2</f>
        <v>208.9496249999988</v>
      </c>
      <c r="O57">
        <f t="shared" si="6"/>
        <v>1</v>
      </c>
      <c r="P57">
        <f t="shared" si="7"/>
        <v>0</v>
      </c>
      <c r="Q57">
        <f t="shared" si="8"/>
        <v>0</v>
      </c>
      <c r="R57">
        <f t="shared" si="9"/>
        <v>0</v>
      </c>
      <c r="S57">
        <f t="shared" si="10"/>
        <v>0</v>
      </c>
      <c r="T57">
        <f>C57/Misc!$B$2*60/2/PI()</f>
        <v>985.34416817623242</v>
      </c>
      <c r="U57">
        <f>C57/Misc!$B$2*60/2/PI()*VLOOKUP(E57,Gearing!$B$2:$G$7,5,FALSE)</f>
        <v>1707779.3212359762</v>
      </c>
      <c r="V57">
        <f ca="1">FORECAST(U57,OFFSET(Engine!$E$3:$E$26,MATCH(U57,Engine!$A$3:$A$26,1)-1,0,2),OFFSET(Engine!$A$3:$A$26,MATCH(U57,Engine!$A$3:$A$26,1)-1,0,2))</f>
        <v>-41887.561262668751</v>
      </c>
    </row>
    <row r="58" spans="1:22" x14ac:dyDescent="0.25">
      <c r="A58">
        <f t="shared" si="2"/>
        <v>13.75</v>
      </c>
      <c r="B58">
        <f t="shared" si="13"/>
        <v>216.7601562499988</v>
      </c>
      <c r="C58">
        <f t="shared" si="11"/>
        <v>31.528750000000002</v>
      </c>
      <c r="D58">
        <f t="shared" si="12"/>
        <v>2.2930000000001201</v>
      </c>
      <c r="E58">
        <f>MIN(VLOOKUP(C57+0.01,Gearing!$A$2:$G$7,2,TRUE)+1,5)</f>
        <v>1</v>
      </c>
      <c r="F58">
        <f>Misc!$B$4*Misc!$B$5/Misc!$B$2*VLOOKUP(E58,Gearing!$B$2:$G$7,5,FALSE)</f>
        <v>3120244.8964728019</v>
      </c>
      <c r="G58">
        <f t="shared" si="0"/>
        <v>0.13468851671861257</v>
      </c>
      <c r="H58">
        <f t="shared" si="1"/>
        <v>70.527805118110237</v>
      </c>
      <c r="I58">
        <f t="shared" si="3"/>
        <v>0.29700000000000004</v>
      </c>
      <c r="J58">
        <f t="shared" si="4"/>
        <v>6163.8839227500011</v>
      </c>
      <c r="K58">
        <f t="shared" si="5"/>
        <v>-2179194.7032192638</v>
      </c>
      <c r="L58">
        <f t="shared" si="14"/>
        <v>339.76655743632966</v>
      </c>
      <c r="M58">
        <f>2*$Y$1*VLOOKUP(E57,Gearing!$B$3:$D$7,3)+B56</f>
        <v>228.47394135243783</v>
      </c>
      <c r="N58">
        <f>2*B57-B56+Misc!$B$6*$Y$1^2</f>
        <v>216.7601562499988</v>
      </c>
      <c r="O58">
        <f t="shared" si="6"/>
        <v>1</v>
      </c>
      <c r="P58">
        <f t="shared" si="7"/>
        <v>0</v>
      </c>
      <c r="Q58">
        <f t="shared" si="8"/>
        <v>0</v>
      </c>
      <c r="R58">
        <f t="shared" si="9"/>
        <v>0</v>
      </c>
      <c r="S58">
        <f t="shared" si="10"/>
        <v>0</v>
      </c>
      <c r="T58">
        <f>C58/Misc!$B$2*60/2/PI()</f>
        <v>1003.5912824017192</v>
      </c>
      <c r="U58">
        <f>C58/Misc!$B$2*60/2/PI()*VLOOKUP(E58,Gearing!$B$2:$G$7,5,FALSE)</f>
        <v>1739404.8642218295</v>
      </c>
      <c r="V58">
        <f ca="1">FORECAST(U58,OFFSET(Engine!$E$3:$E$26,MATCH(U58,Engine!$A$3:$A$26,1)-1,0,2),OFFSET(Engine!$A$3:$A$26,MATCH(U58,Engine!$A$3:$A$26,1)-1,0,2))</f>
        <v>-42677.373071008005</v>
      </c>
    </row>
    <row r="59" spans="1:22" x14ac:dyDescent="0.25">
      <c r="A59">
        <f t="shared" si="2"/>
        <v>14</v>
      </c>
      <c r="B59">
        <f t="shared" si="13"/>
        <v>224.7139999999988</v>
      </c>
      <c r="C59">
        <f t="shared" si="11"/>
        <v>32.102000000000032</v>
      </c>
      <c r="D59">
        <f t="shared" si="12"/>
        <v>2.2930000000001201</v>
      </c>
      <c r="E59">
        <f>MIN(VLOOKUP(C58+0.01,Gearing!$A$2:$G$7,2,TRUE)+1,5)</f>
        <v>1</v>
      </c>
      <c r="F59">
        <f>Misc!$B$4*Misc!$B$5/Misc!$B$2*VLOOKUP(E59,Gearing!$B$2:$G$7,5,FALSE)</f>
        <v>3120244.8964728019</v>
      </c>
      <c r="G59">
        <f t="shared" si="0"/>
        <v>0.13963080609241954</v>
      </c>
      <c r="H59">
        <f t="shared" si="1"/>
        <v>71.810128847530493</v>
      </c>
      <c r="I59">
        <f t="shared" si="3"/>
        <v>0.29700000000000004</v>
      </c>
      <c r="J59">
        <f t="shared" si="4"/>
        <v>6159.244467187501</v>
      </c>
      <c r="K59">
        <f t="shared" si="5"/>
        <v>-2229122.0909129484</v>
      </c>
      <c r="L59">
        <f t="shared" si="14"/>
        <v>347.71669624676485</v>
      </c>
      <c r="M59">
        <f>2*$Y$1*VLOOKUP(E58,Gearing!$B$3:$D$7,3)+B57</f>
        <v>236.14116010243782</v>
      </c>
      <c r="N59">
        <f>2*B58-B57+Misc!$B$6*$Y$1^2</f>
        <v>224.7139999999988</v>
      </c>
      <c r="O59">
        <f t="shared" si="6"/>
        <v>1</v>
      </c>
      <c r="P59">
        <f t="shared" si="7"/>
        <v>0</v>
      </c>
      <c r="Q59">
        <f t="shared" si="8"/>
        <v>0</v>
      </c>
      <c r="R59">
        <f t="shared" si="9"/>
        <v>0</v>
      </c>
      <c r="S59">
        <f t="shared" si="10"/>
        <v>0</v>
      </c>
      <c r="T59">
        <f>C59/Misc!$B$2*60/2/PI()</f>
        <v>1021.838396627206</v>
      </c>
      <c r="U59">
        <f>C59/Misc!$B$2*60/2/PI()*VLOOKUP(E59,Gearing!$B$2:$G$7,5,FALSE)</f>
        <v>1771030.4072076825</v>
      </c>
      <c r="V59">
        <f ca="1">FORECAST(U59,OFFSET(Engine!$E$3:$E$26,MATCH(U59,Engine!$A$3:$A$26,1)-1,0,2),OFFSET(Engine!$A$3:$A$26,MATCH(U59,Engine!$A$3:$A$26,1)-1,0,2))</f>
        <v>-43467.184879347245</v>
      </c>
    </row>
    <row r="60" spans="1:22" x14ac:dyDescent="0.25">
      <c r="A60">
        <f t="shared" si="2"/>
        <v>14.25</v>
      </c>
      <c r="B60">
        <f t="shared" si="13"/>
        <v>232.81115624999882</v>
      </c>
      <c r="C60">
        <f t="shared" si="11"/>
        <v>32.675250000000062</v>
      </c>
      <c r="D60">
        <f t="shared" si="12"/>
        <v>2.2930000000001201</v>
      </c>
      <c r="E60">
        <f>MIN(VLOOKUP(C59+0.01,Gearing!$A$2:$G$7,2,TRUE)+1,5)</f>
        <v>1</v>
      </c>
      <c r="F60">
        <f>Misc!$B$4*Misc!$B$5/Misc!$B$2*VLOOKUP(E60,Gearing!$B$2:$G$7,5,FALSE)</f>
        <v>3120244.8964728019</v>
      </c>
      <c r="G60">
        <f t="shared" si="0"/>
        <v>0.14466214572521402</v>
      </c>
      <c r="H60">
        <f t="shared" si="1"/>
        <v>73.092452576950748</v>
      </c>
      <c r="I60">
        <f t="shared" si="3"/>
        <v>0.29700000000000004</v>
      </c>
      <c r="J60">
        <f t="shared" si="4"/>
        <v>6154.5198840000003</v>
      </c>
      <c r="K60">
        <f t="shared" si="5"/>
        <v>-2279895.2677247813</v>
      </c>
      <c r="L60">
        <f t="shared" si="14"/>
        <v>355.81014009384904</v>
      </c>
      <c r="M60">
        <f>2*$Y$1*VLOOKUP(E59,Gearing!$B$3:$D$7,3)+B58</f>
        <v>243.95169135243782</v>
      </c>
      <c r="N60">
        <f>2*B59-B58+Misc!$B$6*$Y$1^2</f>
        <v>232.81115624999882</v>
      </c>
      <c r="O60">
        <f t="shared" si="6"/>
        <v>1</v>
      </c>
      <c r="P60">
        <f t="shared" si="7"/>
        <v>0</v>
      </c>
      <c r="Q60">
        <f t="shared" si="8"/>
        <v>0</v>
      </c>
      <c r="R60">
        <f t="shared" si="9"/>
        <v>0</v>
      </c>
      <c r="S60">
        <f t="shared" si="10"/>
        <v>0</v>
      </c>
      <c r="T60">
        <f>C60/Misc!$B$2*60/2/PI()</f>
        <v>1040.0855108526928</v>
      </c>
      <c r="U60">
        <f>C60/Misc!$B$2*60/2/PI()*VLOOKUP(E60,Gearing!$B$2:$G$7,5,FALSE)</f>
        <v>1802655.9501935358</v>
      </c>
      <c r="V60">
        <f ca="1">FORECAST(U60,OFFSET(Engine!$E$3:$E$26,MATCH(U60,Engine!$A$3:$A$26,1)-1,0,2),OFFSET(Engine!$A$3:$A$26,MATCH(U60,Engine!$A$3:$A$26,1)-1,0,2))</f>
        <v>-44256.996687686493</v>
      </c>
    </row>
    <row r="61" spans="1:22" x14ac:dyDescent="0.25">
      <c r="A61">
        <f t="shared" si="2"/>
        <v>14.5</v>
      </c>
      <c r="B61">
        <f t="shared" si="13"/>
        <v>241.05162499999884</v>
      </c>
      <c r="C61">
        <f t="shared" si="11"/>
        <v>33.248500000000092</v>
      </c>
      <c r="D61">
        <f t="shared" si="12"/>
        <v>2.2930000000001201</v>
      </c>
      <c r="E61">
        <f>MIN(VLOOKUP(C60+0.01,Gearing!$A$2:$G$7,2,TRUE)+1,5)</f>
        <v>1</v>
      </c>
      <c r="F61">
        <f>Misc!$B$4*Misc!$B$5/Misc!$B$2*VLOOKUP(E61,Gearing!$B$2:$G$7,5,FALSE)</f>
        <v>3120244.8964728019</v>
      </c>
      <c r="G61">
        <f t="shared" si="0"/>
        <v>0.149782535616996</v>
      </c>
      <c r="H61">
        <f t="shared" si="1"/>
        <v>74.374776306371004</v>
      </c>
      <c r="I61">
        <f t="shared" si="3"/>
        <v>0.29700000000000004</v>
      </c>
      <c r="J61">
        <f t="shared" si="4"/>
        <v>6149.7101731875009</v>
      </c>
      <c r="K61">
        <f t="shared" si="5"/>
        <v>-2331512.2023792784</v>
      </c>
      <c r="L61">
        <f t="shared" si="14"/>
        <v>364.04688897817175</v>
      </c>
      <c r="M61">
        <f>2*$Y$1*VLOOKUP(E60,Gearing!$B$3:$D$7,3)+B59</f>
        <v>251.90553510243782</v>
      </c>
      <c r="N61">
        <f>2*B60-B59+Misc!$B$6*$Y$1^2</f>
        <v>241.05162499999884</v>
      </c>
      <c r="O61">
        <f t="shared" si="6"/>
        <v>1</v>
      </c>
      <c r="P61">
        <f t="shared" si="7"/>
        <v>0</v>
      </c>
      <c r="Q61">
        <f t="shared" si="8"/>
        <v>0</v>
      </c>
      <c r="R61">
        <f t="shared" si="9"/>
        <v>0</v>
      </c>
      <c r="S61">
        <f t="shared" si="10"/>
        <v>0</v>
      </c>
      <c r="T61">
        <f>C61/Misc!$B$2*60/2/PI()</f>
        <v>1058.3326250781795</v>
      </c>
      <c r="U61">
        <f>C61/Misc!$B$2*60/2/PI()*VLOOKUP(E61,Gearing!$B$2:$G$7,5,FALSE)</f>
        <v>1834281.4931793888</v>
      </c>
      <c r="V61">
        <f ca="1">FORECAST(U61,OFFSET(Engine!$E$3:$E$26,MATCH(U61,Engine!$A$3:$A$26,1)-1,0,2),OFFSET(Engine!$A$3:$A$26,MATCH(U61,Engine!$A$3:$A$26,1)-1,0,2))</f>
        <v>-45046.80849602574</v>
      </c>
    </row>
    <row r="62" spans="1:22" x14ac:dyDescent="0.25">
      <c r="A62">
        <f t="shared" si="2"/>
        <v>14.75</v>
      </c>
      <c r="B62">
        <f t="shared" si="13"/>
        <v>249.43540624999886</v>
      </c>
      <c r="C62">
        <f t="shared" si="11"/>
        <v>33.821750000000009</v>
      </c>
      <c r="D62">
        <f t="shared" si="12"/>
        <v>2.2929999999992106</v>
      </c>
      <c r="E62">
        <f>MIN(VLOOKUP(C61+0.01,Gearing!$A$2:$G$7,2,TRUE)+1,5)</f>
        <v>1</v>
      </c>
      <c r="F62">
        <f>Misc!$B$4*Misc!$B$5/Misc!$B$2*VLOOKUP(E62,Gearing!$B$2:$G$7,5,FALSE)</f>
        <v>3120244.8964728019</v>
      </c>
      <c r="G62">
        <f t="shared" si="0"/>
        <v>0.15499197576776555</v>
      </c>
      <c r="H62">
        <f t="shared" si="1"/>
        <v>75.657100035791004</v>
      </c>
      <c r="I62">
        <f t="shared" si="3"/>
        <v>0.29700000000000004</v>
      </c>
      <c r="J62">
        <f t="shared" si="4"/>
        <v>6144.8153347500011</v>
      </c>
      <c r="K62">
        <f t="shared" si="5"/>
        <v>-2383970.8270013966</v>
      </c>
      <c r="L62">
        <f t="shared" si="14"/>
        <v>372.42694290032557</v>
      </c>
      <c r="M62">
        <f>2*$Y$1*VLOOKUP(E61,Gearing!$B$3:$D$7,3)+B60</f>
        <v>260.00269135243786</v>
      </c>
      <c r="N62">
        <f>2*B61-B60+Misc!$B$6*$Y$1^2</f>
        <v>249.43540624999886</v>
      </c>
      <c r="O62">
        <f t="shared" si="6"/>
        <v>1</v>
      </c>
      <c r="P62">
        <f t="shared" si="7"/>
        <v>0</v>
      </c>
      <c r="Q62">
        <f t="shared" si="8"/>
        <v>0</v>
      </c>
      <c r="R62">
        <f t="shared" si="9"/>
        <v>0</v>
      </c>
      <c r="S62">
        <f t="shared" si="10"/>
        <v>0</v>
      </c>
      <c r="T62">
        <f>C62/Misc!$B$2*60/2/PI()</f>
        <v>1076.5797393036626</v>
      </c>
      <c r="U62">
        <f>C62/Misc!$B$2*60/2/PI()*VLOOKUP(E62,Gearing!$B$2:$G$7,5,FALSE)</f>
        <v>1865907.0361652353</v>
      </c>
      <c r="V62">
        <f ca="1">FORECAST(U62,OFFSET(Engine!$E$3:$E$26,MATCH(U62,Engine!$A$3:$A$26,1)-1,0,2),OFFSET(Engine!$A$3:$A$26,MATCH(U62,Engine!$A$3:$A$26,1)-1,0,2))</f>
        <v>-45836.62030436482</v>
      </c>
    </row>
    <row r="63" spans="1:22" x14ac:dyDescent="0.25">
      <c r="A63">
        <f t="shared" si="2"/>
        <v>15</v>
      </c>
      <c r="B63">
        <f t="shared" si="13"/>
        <v>257.96249999999884</v>
      </c>
      <c r="C63">
        <f t="shared" si="11"/>
        <v>34.394999999999811</v>
      </c>
      <c r="D63">
        <f t="shared" si="12"/>
        <v>2.2929999999992106</v>
      </c>
      <c r="E63">
        <f>MIN(VLOOKUP(C62+0.01,Gearing!$A$2:$G$7,2,TRUE)+1,5)</f>
        <v>1</v>
      </c>
      <c r="F63">
        <f>Misc!$B$4*Misc!$B$5/Misc!$B$2*VLOOKUP(E63,Gearing!$B$2:$G$7,5,FALSE)</f>
        <v>3120244.8964728019</v>
      </c>
      <c r="G63">
        <f t="shared" si="0"/>
        <v>0.16029046617752254</v>
      </c>
      <c r="H63">
        <f t="shared" si="1"/>
        <v>76.939423765210748</v>
      </c>
      <c r="I63">
        <f t="shared" si="3"/>
        <v>0.29700000000000004</v>
      </c>
      <c r="J63">
        <f t="shared" si="4"/>
        <v>6139.8353686875007</v>
      </c>
      <c r="K63">
        <f t="shared" si="5"/>
        <v>-2437269.0371165355</v>
      </c>
      <c r="L63">
        <f t="shared" si="14"/>
        <v>380.95030186089684</v>
      </c>
      <c r="M63">
        <f>2*$Y$1*VLOOKUP(E62,Gearing!$B$3:$D$7,3)+B61</f>
        <v>268.24316010243786</v>
      </c>
      <c r="N63">
        <f>2*B62-B61+Misc!$B$6*$Y$1^2</f>
        <v>257.96249999999884</v>
      </c>
      <c r="O63">
        <f t="shared" si="6"/>
        <v>1</v>
      </c>
      <c r="P63">
        <f t="shared" si="7"/>
        <v>0</v>
      </c>
      <c r="Q63">
        <f t="shared" si="8"/>
        <v>0</v>
      </c>
      <c r="R63">
        <f t="shared" si="9"/>
        <v>0</v>
      </c>
      <c r="S63">
        <f t="shared" si="10"/>
        <v>0</v>
      </c>
      <c r="T63">
        <f>C63/Misc!$B$2*60/2/PI()</f>
        <v>1094.8268535291422</v>
      </c>
      <c r="U63">
        <f>C63/Misc!$B$2*60/2/PI()*VLOOKUP(E63,Gearing!$B$2:$G$7,5,FALSE)</f>
        <v>1897532.5791510763</v>
      </c>
      <c r="V63">
        <f ca="1">FORECAST(U63,OFFSET(Engine!$E$3:$E$26,MATCH(U63,Engine!$A$3:$A$26,1)-1,0,2),OFFSET(Engine!$A$3:$A$26,MATCH(U63,Engine!$A$3:$A$26,1)-1,0,2))</f>
        <v>-46626.432112703762</v>
      </c>
    </row>
    <row r="64" spans="1:22" x14ac:dyDescent="0.25">
      <c r="A64">
        <f t="shared" si="2"/>
        <v>15.25</v>
      </c>
      <c r="B64">
        <f t="shared" si="13"/>
        <v>266.63290624999877</v>
      </c>
      <c r="C64">
        <f t="shared" si="11"/>
        <v>34.968249999999671</v>
      </c>
      <c r="D64">
        <f t="shared" si="12"/>
        <v>2.2929999999996653</v>
      </c>
      <c r="E64">
        <f>MIN(VLOOKUP(C63+0.01,Gearing!$A$2:$G$7,2,TRUE)+1,5)</f>
        <v>1</v>
      </c>
      <c r="F64">
        <f>Misc!$B$4*Misc!$B$5/Misc!$B$2*VLOOKUP(E64,Gearing!$B$2:$G$7,5,FALSE)</f>
        <v>3120244.8964728019</v>
      </c>
      <c r="G64">
        <f t="shared" si="0"/>
        <v>0.16567800684626705</v>
      </c>
      <c r="H64">
        <f t="shared" si="1"/>
        <v>78.22174749463062</v>
      </c>
      <c r="I64">
        <f t="shared" si="3"/>
        <v>0.29700000000000004</v>
      </c>
      <c r="J64">
        <f t="shared" si="4"/>
        <v>6134.7702750000008</v>
      </c>
      <c r="K64">
        <f t="shared" si="5"/>
        <v>-2491404.6916505364</v>
      </c>
      <c r="L64">
        <f t="shared" si="14"/>
        <v>389.61696586048129</v>
      </c>
      <c r="M64">
        <f>2*$Y$1*VLOOKUP(E63,Gearing!$B$3:$D$7,3)+B62</f>
        <v>276.62694135243788</v>
      </c>
      <c r="N64">
        <f>2*B63-B62+Misc!$B$6*$Y$1^2</f>
        <v>266.63290624999877</v>
      </c>
      <c r="O64">
        <f t="shared" si="6"/>
        <v>1</v>
      </c>
      <c r="P64">
        <f t="shared" si="7"/>
        <v>0</v>
      </c>
      <c r="Q64">
        <f t="shared" si="8"/>
        <v>0</v>
      </c>
      <c r="R64">
        <f t="shared" si="9"/>
        <v>0</v>
      </c>
      <c r="S64">
        <f t="shared" si="10"/>
        <v>0</v>
      </c>
      <c r="T64">
        <f>C64/Misc!$B$2*60/2/PI()</f>
        <v>1113.0739677546235</v>
      </c>
      <c r="U64">
        <f>C64/Misc!$B$2*60/2/PI()*VLOOKUP(E64,Gearing!$B$2:$G$7,5,FALSE)</f>
        <v>1929158.1221369198</v>
      </c>
      <c r="V64">
        <f ca="1">FORECAST(U64,OFFSET(Engine!$E$3:$E$26,MATCH(U64,Engine!$A$3:$A$26,1)-1,0,2),OFFSET(Engine!$A$3:$A$26,MATCH(U64,Engine!$A$3:$A$26,1)-1,0,2))</f>
        <v>-47416.243921042762</v>
      </c>
    </row>
    <row r="65" spans="1:22" x14ac:dyDescent="0.25">
      <c r="A65">
        <f t="shared" si="2"/>
        <v>15.5</v>
      </c>
      <c r="B65">
        <f t="shared" si="13"/>
        <v>275.44662499999868</v>
      </c>
      <c r="C65">
        <f t="shared" si="11"/>
        <v>35.541499999999587</v>
      </c>
      <c r="D65">
        <f t="shared" si="12"/>
        <v>2.2929999999996653</v>
      </c>
      <c r="E65">
        <f>MIN(VLOOKUP(C64+0.01,Gearing!$A$2:$G$7,2,TRUE)+1,5)</f>
        <v>1</v>
      </c>
      <c r="F65">
        <f>Misc!$B$4*Misc!$B$5/Misc!$B$2*VLOOKUP(E65,Gearing!$B$2:$G$7,5,FALSE)</f>
        <v>3120244.8964728019</v>
      </c>
      <c r="G65">
        <f t="shared" si="0"/>
        <v>0.17115459777399902</v>
      </c>
      <c r="H65">
        <f t="shared" si="1"/>
        <v>79.50407122405062</v>
      </c>
      <c r="I65">
        <f t="shared" si="3"/>
        <v>0.29700000000000004</v>
      </c>
      <c r="J65">
        <f t="shared" si="4"/>
        <v>6129.6200536875003</v>
      </c>
      <c r="K65">
        <f t="shared" si="5"/>
        <v>-2546375.6129296813</v>
      </c>
      <c r="L65">
        <f t="shared" si="14"/>
        <v>398.42693489966672</v>
      </c>
      <c r="M65">
        <f>2*$Y$1*VLOOKUP(E64,Gearing!$B$3:$D$7,3)+B63</f>
        <v>285.15403510243789</v>
      </c>
      <c r="N65">
        <f>2*B64-B63+Misc!$B$6*$Y$1^2</f>
        <v>275.44662499999868</v>
      </c>
      <c r="O65">
        <f t="shared" si="6"/>
        <v>1</v>
      </c>
      <c r="P65">
        <f t="shared" si="7"/>
        <v>0</v>
      </c>
      <c r="Q65">
        <f t="shared" si="8"/>
        <v>0</v>
      </c>
      <c r="R65">
        <f t="shared" si="9"/>
        <v>0</v>
      </c>
      <c r="S65">
        <f t="shared" si="10"/>
        <v>0</v>
      </c>
      <c r="T65">
        <f>C65/Misc!$B$2*60/2/PI()</f>
        <v>1131.3210819801066</v>
      </c>
      <c r="U65">
        <f>C65/Misc!$B$2*60/2/PI()*VLOOKUP(E65,Gearing!$B$2:$G$7,5,FALSE)</f>
        <v>1960783.6651227665</v>
      </c>
      <c r="V65">
        <f ca="1">FORECAST(U65,OFFSET(Engine!$E$3:$E$26,MATCH(U65,Engine!$A$3:$A$26,1)-1,0,2),OFFSET(Engine!$A$3:$A$26,MATCH(U65,Engine!$A$3:$A$26,1)-1,0,2))</f>
        <v>-48206.055729381849</v>
      </c>
    </row>
    <row r="66" spans="1:22" x14ac:dyDescent="0.25">
      <c r="A66">
        <f t="shared" si="2"/>
        <v>15.75</v>
      </c>
      <c r="B66">
        <f t="shared" si="13"/>
        <v>284.40365624999856</v>
      </c>
      <c r="C66">
        <f t="shared" si="11"/>
        <v>36.114749999999503</v>
      </c>
      <c r="D66">
        <f t="shared" si="12"/>
        <v>2.2929999999996653</v>
      </c>
      <c r="E66">
        <f>MIN(VLOOKUP(C65+0.01,Gearing!$A$2:$G$7,2,TRUE)+1,5)</f>
        <v>1</v>
      </c>
      <c r="F66">
        <f>Misc!$B$4*Misc!$B$5/Misc!$B$2*VLOOKUP(E66,Gearing!$B$2:$G$7,5,FALSE)</f>
        <v>3120244.8964728019</v>
      </c>
      <c r="G66">
        <f t="shared" si="0"/>
        <v>0.17672023896071851</v>
      </c>
      <c r="H66">
        <f t="shared" si="1"/>
        <v>80.786394953470619</v>
      </c>
      <c r="I66">
        <f t="shared" si="3"/>
        <v>0.29700000000000004</v>
      </c>
      <c r="J66">
        <f t="shared" si="4"/>
        <v>6124.3847047500003</v>
      </c>
      <c r="K66">
        <f t="shared" si="5"/>
        <v>-2602179.5866806954</v>
      </c>
      <c r="L66">
        <f t="shared" si="14"/>
        <v>407.38020897904278</v>
      </c>
      <c r="M66">
        <f>2*$Y$1*VLOOKUP(E65,Gearing!$B$3:$D$7,3)+B64</f>
        <v>293.82444135243782</v>
      </c>
      <c r="N66">
        <f>2*B65-B64+Misc!$B$6*$Y$1^2</f>
        <v>284.40365624999856</v>
      </c>
      <c r="O66">
        <f t="shared" si="6"/>
        <v>1</v>
      </c>
      <c r="P66">
        <f t="shared" si="7"/>
        <v>0</v>
      </c>
      <c r="Q66">
        <f t="shared" si="8"/>
        <v>0</v>
      </c>
      <c r="R66">
        <f t="shared" si="9"/>
        <v>0</v>
      </c>
      <c r="S66">
        <f t="shared" si="10"/>
        <v>0</v>
      </c>
      <c r="T66">
        <f>C66/Misc!$B$2*60/2/PI()</f>
        <v>1149.5681962055896</v>
      </c>
      <c r="U66">
        <f>C66/Misc!$B$2*60/2/PI()*VLOOKUP(E66,Gearing!$B$2:$G$7,5,FALSE)</f>
        <v>1992409.2081086133</v>
      </c>
      <c r="V66">
        <f ca="1">FORECAST(U66,OFFSET(Engine!$E$3:$E$26,MATCH(U66,Engine!$A$3:$A$26,1)-1,0,2),OFFSET(Engine!$A$3:$A$26,MATCH(U66,Engine!$A$3:$A$26,1)-1,0,2))</f>
        <v>-48995.867537720937</v>
      </c>
    </row>
    <row r="67" spans="1:22" x14ac:dyDescent="0.25">
      <c r="A67">
        <f t="shared" si="2"/>
        <v>16</v>
      </c>
      <c r="B67">
        <f t="shared" si="13"/>
        <v>293.50399999999843</v>
      </c>
      <c r="C67">
        <f t="shared" si="11"/>
        <v>36.68799999999942</v>
      </c>
      <c r="D67">
        <f t="shared" si="12"/>
        <v>2.2929999999996653</v>
      </c>
      <c r="E67">
        <f>MIN(VLOOKUP(C66+0.01,Gearing!$A$2:$G$7,2,TRUE)+1,5)</f>
        <v>1</v>
      </c>
      <c r="F67">
        <f>Misc!$B$4*Misc!$B$5/Misc!$B$2*VLOOKUP(E67,Gearing!$B$2:$G$7,5,FALSE)</f>
        <v>3120244.8964728019</v>
      </c>
      <c r="G67">
        <f t="shared" ref="G67:G130" si="15">CONVERT(B67,$B$1,$G$1)</f>
        <v>0.1823749304064255</v>
      </c>
      <c r="H67">
        <f t="shared" ref="H67:H130" si="16">CONVERT(C67,$C$1,$H$1)</f>
        <v>82.068718682890619</v>
      </c>
      <c r="I67">
        <f t="shared" si="3"/>
        <v>0.29700000000000004</v>
      </c>
      <c r="J67">
        <f t="shared" si="4"/>
        <v>6119.0642281875007</v>
      </c>
      <c r="K67">
        <f t="shared" si="5"/>
        <v>-2658814.3620307446</v>
      </c>
      <c r="L67">
        <f t="shared" si="14"/>
        <v>416.47678809919881</v>
      </c>
      <c r="M67">
        <f>2*$Y$1*VLOOKUP(E66,Gearing!$B$3:$D$7,3)+B65</f>
        <v>302.63816010243772</v>
      </c>
      <c r="N67">
        <f>2*B66-B65+Misc!$B$6*$Y$1^2</f>
        <v>293.50399999999843</v>
      </c>
      <c r="O67">
        <f t="shared" si="6"/>
        <v>1</v>
      </c>
      <c r="P67">
        <f t="shared" si="7"/>
        <v>0</v>
      </c>
      <c r="Q67">
        <f t="shared" si="8"/>
        <v>0</v>
      </c>
      <c r="R67">
        <f t="shared" si="9"/>
        <v>0</v>
      </c>
      <c r="S67">
        <f t="shared" si="10"/>
        <v>0</v>
      </c>
      <c r="T67">
        <f>C67/Misc!$B$2*60/2/PI()</f>
        <v>1167.8153104310727</v>
      </c>
      <c r="U67">
        <f>C67/Misc!$B$2*60/2/PI()*VLOOKUP(E67,Gearing!$B$2:$G$7,5,FALSE)</f>
        <v>2024034.75109446</v>
      </c>
      <c r="V67">
        <f ca="1">FORECAST(U67,OFFSET(Engine!$E$3:$E$26,MATCH(U67,Engine!$A$3:$A$26,1)-1,0,2),OFFSET(Engine!$A$3:$A$26,MATCH(U67,Engine!$A$3:$A$26,1)-1,0,2))</f>
        <v>-49785.679346060024</v>
      </c>
    </row>
    <row r="68" spans="1:22" x14ac:dyDescent="0.25">
      <c r="A68">
        <f t="shared" ref="A68:A131" si="17">A67+$Y$1</f>
        <v>16.25</v>
      </c>
      <c r="B68">
        <f t="shared" si="13"/>
        <v>302.74765624999827</v>
      </c>
      <c r="C68">
        <f t="shared" si="11"/>
        <v>37.261249999999336</v>
      </c>
      <c r="D68">
        <f t="shared" si="12"/>
        <v>2.2929999999996653</v>
      </c>
      <c r="E68">
        <f>MIN(VLOOKUP(C67+0.01,Gearing!$A$2:$G$7,2,TRUE)+1,5)</f>
        <v>1</v>
      </c>
      <c r="F68">
        <f>Misc!$B$4*Misc!$B$5/Misc!$B$2*VLOOKUP(E68,Gearing!$B$2:$G$7,5,FALSE)</f>
        <v>3120244.8964728019</v>
      </c>
      <c r="G68">
        <f t="shared" si="15"/>
        <v>0.18811867211111999</v>
      </c>
      <c r="H68">
        <f t="shared" si="16"/>
        <v>83.351042412310619</v>
      </c>
      <c r="I68">
        <f t="shared" ref="I68:I131" si="18">$Y$3</f>
        <v>0.29700000000000004</v>
      </c>
      <c r="J68">
        <f t="shared" ref="J68:J131" si="19">(4*$Y$2-2*$Y$3*B67)</f>
        <v>6113.6586240000006</v>
      </c>
      <c r="K68">
        <f t="shared" ref="K68:K131" si="20">4*$Y$2*(B67-2*B68)+$Y$3*B67*B67-4*F68*$Y$1*$Y$1</f>
        <v>-2716277.6515074372</v>
      </c>
      <c r="L68">
        <f t="shared" si="14"/>
        <v>425.71667226072748</v>
      </c>
      <c r="M68">
        <f>2*$Y$1*VLOOKUP(E67,Gearing!$B$3:$D$7,3)+B66</f>
        <v>311.59519135243761</v>
      </c>
      <c r="N68">
        <f>2*B67-B66+Misc!$B$6*$Y$1^2</f>
        <v>302.74765624999827</v>
      </c>
      <c r="O68">
        <f t="shared" ref="O68:O131" si="21">IF(AND(E68=1,G68&lt;=5),1,0)</f>
        <v>1</v>
      </c>
      <c r="P68">
        <f t="shared" ref="P68:P131" si="22">IF(AND(E68=2,G68&lt;=5),1,0)</f>
        <v>0</v>
      </c>
      <c r="Q68">
        <f t="shared" ref="Q68:Q131" si="23">IF(AND(E68=3,G68&lt;=5),1,0)</f>
        <v>0</v>
      </c>
      <c r="R68">
        <f t="shared" ref="R68:R131" si="24">IF(AND(E68=4,G68&lt;=5),1,0)</f>
        <v>0</v>
      </c>
      <c r="S68">
        <f t="shared" ref="S68:S131" si="25">IF(AND(E68=5,G68&lt;=5),1,0)</f>
        <v>0</v>
      </c>
      <c r="T68">
        <f>C68/Misc!$B$2*60/2/PI()</f>
        <v>1186.062424656556</v>
      </c>
      <c r="U68">
        <f>C68/Misc!$B$2*60/2/PI()*VLOOKUP(E68,Gearing!$B$2:$G$7,5,FALSE)</f>
        <v>2055660.294080307</v>
      </c>
      <c r="V68">
        <f ca="1">FORECAST(U68,OFFSET(Engine!$E$3:$E$26,MATCH(U68,Engine!$A$3:$A$26,1)-1,0,2),OFFSET(Engine!$A$3:$A$26,MATCH(U68,Engine!$A$3:$A$26,1)-1,0,2))</f>
        <v>-50575.491154399111</v>
      </c>
    </row>
    <row r="69" spans="1:22" x14ac:dyDescent="0.25">
      <c r="A69">
        <f t="shared" si="17"/>
        <v>16.5</v>
      </c>
      <c r="B69">
        <f t="shared" si="13"/>
        <v>312.1346249999981</v>
      </c>
      <c r="C69">
        <f t="shared" ref="C69:C132" si="26">(B70-B68)/2/$Y$1</f>
        <v>37.834499999999252</v>
      </c>
      <c r="D69">
        <f t="shared" ref="D69:D132" si="27">(B70-2*B69+B68)/$Y$1^2</f>
        <v>2.2929999999996653</v>
      </c>
      <c r="E69">
        <f>MIN(VLOOKUP(C68+0.01,Gearing!$A$2:$G$7,2,TRUE)+1,5)</f>
        <v>1</v>
      </c>
      <c r="F69">
        <f>Misc!$B$4*Misc!$B$5/Misc!$B$2*VLOOKUP(E69,Gearing!$B$2:$G$7,5,FALSE)</f>
        <v>3120244.8964728019</v>
      </c>
      <c r="G69">
        <f t="shared" si="15"/>
        <v>0.19395146407480196</v>
      </c>
      <c r="H69">
        <f t="shared" si="16"/>
        <v>84.633366141730619</v>
      </c>
      <c r="I69">
        <f t="shared" si="18"/>
        <v>0.29700000000000004</v>
      </c>
      <c r="J69">
        <f t="shared" si="19"/>
        <v>6108.1678921875009</v>
      </c>
      <c r="K69">
        <f t="shared" si="20"/>
        <v>-2774567.1310388218</v>
      </c>
      <c r="L69">
        <f t="shared" si="14"/>
        <v>435.09986146421818</v>
      </c>
      <c r="M69">
        <f>2*$Y$1*VLOOKUP(E68,Gearing!$B$3:$D$7,3)+B67</f>
        <v>320.69553510243747</v>
      </c>
      <c r="N69">
        <f>2*B68-B67+Misc!$B$6*$Y$1^2</f>
        <v>312.1346249999981</v>
      </c>
      <c r="O69">
        <f t="shared" si="21"/>
        <v>1</v>
      </c>
      <c r="P69">
        <f t="shared" si="22"/>
        <v>0</v>
      </c>
      <c r="Q69">
        <f t="shared" si="23"/>
        <v>0</v>
      </c>
      <c r="R69">
        <f t="shared" si="24"/>
        <v>0</v>
      </c>
      <c r="S69">
        <f t="shared" si="25"/>
        <v>0</v>
      </c>
      <c r="T69">
        <f>C69/Misc!$B$2*60/2/PI()</f>
        <v>1204.3095388820391</v>
      </c>
      <c r="U69">
        <f>C69/Misc!$B$2*60/2/PI()*VLOOKUP(E69,Gearing!$B$2:$G$7,5,FALSE)</f>
        <v>2087285.8370661538</v>
      </c>
      <c r="V69">
        <f ca="1">FORECAST(U69,OFFSET(Engine!$E$3:$E$26,MATCH(U69,Engine!$A$3:$A$26,1)-1,0,2),OFFSET(Engine!$A$3:$A$26,MATCH(U69,Engine!$A$3:$A$26,1)-1,0,2))</f>
        <v>-51365.302962738198</v>
      </c>
    </row>
    <row r="70" spans="1:22" x14ac:dyDescent="0.25">
      <c r="A70">
        <f t="shared" si="17"/>
        <v>16.75</v>
      </c>
      <c r="B70">
        <f t="shared" ref="B70:B133" si="28">MIN(L70:N70)</f>
        <v>321.6649062499979</v>
      </c>
      <c r="C70">
        <f t="shared" si="26"/>
        <v>38.407749999999169</v>
      </c>
      <c r="D70">
        <f t="shared" si="27"/>
        <v>2.2929999999996653</v>
      </c>
      <c r="E70">
        <f>MIN(VLOOKUP(C69+0.01,Gearing!$A$2:$G$7,2,TRUE)+1,5)</f>
        <v>1</v>
      </c>
      <c r="F70">
        <f>Misc!$B$4*Misc!$B$5/Misc!$B$2*VLOOKUP(E70,Gearing!$B$2:$G$7,5,FALSE)</f>
        <v>3120244.8964728019</v>
      </c>
      <c r="G70">
        <f t="shared" si="15"/>
        <v>0.19987330629747146</v>
      </c>
      <c r="H70">
        <f t="shared" si="16"/>
        <v>85.915689871150605</v>
      </c>
      <c r="I70">
        <f t="shared" si="18"/>
        <v>0.29700000000000004</v>
      </c>
      <c r="J70">
        <f t="shared" si="19"/>
        <v>6102.5920327500007</v>
      </c>
      <c r="K70">
        <f t="shared" si="20"/>
        <v>-2833680.439953391</v>
      </c>
      <c r="L70">
        <f t="shared" ref="L70:L133" si="29">(-J69+SQRT(J69^2-4*I69*K69))/2/I69</f>
        <v>444.62635571025891</v>
      </c>
      <c r="M70">
        <f>2*$Y$1*VLOOKUP(E69,Gearing!$B$3:$D$7,3)+B68</f>
        <v>329.93919135243732</v>
      </c>
      <c r="N70">
        <f>2*B69-B68+Misc!$B$6*$Y$1^2</f>
        <v>321.6649062499979</v>
      </c>
      <c r="O70">
        <f t="shared" si="21"/>
        <v>1</v>
      </c>
      <c r="P70">
        <f t="shared" si="22"/>
        <v>0</v>
      </c>
      <c r="Q70">
        <f t="shared" si="23"/>
        <v>0</v>
      </c>
      <c r="R70">
        <f t="shared" si="24"/>
        <v>0</v>
      </c>
      <c r="S70">
        <f t="shared" si="25"/>
        <v>0</v>
      </c>
      <c r="T70">
        <f>C70/Misc!$B$2*60/2/PI()</f>
        <v>1222.5566531075224</v>
      </c>
      <c r="U70">
        <f>C70/Misc!$B$2*60/2/PI()*VLOOKUP(E70,Gearing!$B$2:$G$7,5,FALSE)</f>
        <v>2118911.3800520007</v>
      </c>
      <c r="V70">
        <f ca="1">FORECAST(U70,OFFSET(Engine!$E$3:$E$26,MATCH(U70,Engine!$A$3:$A$26,1)-1,0,2),OFFSET(Engine!$A$3:$A$26,MATCH(U70,Engine!$A$3:$A$26,1)-1,0,2))</f>
        <v>-52155.114771077293</v>
      </c>
    </row>
    <row r="71" spans="1:22" x14ac:dyDescent="0.25">
      <c r="A71">
        <f t="shared" si="17"/>
        <v>17</v>
      </c>
      <c r="B71">
        <f t="shared" si="28"/>
        <v>331.33849999999768</v>
      </c>
      <c r="C71">
        <f t="shared" si="26"/>
        <v>38.980999999999085</v>
      </c>
      <c r="D71">
        <f t="shared" si="27"/>
        <v>2.2929999999996653</v>
      </c>
      <c r="E71">
        <f>MIN(VLOOKUP(C70+0.01,Gearing!$A$2:$G$7,2,TRUE)+1,5)</f>
        <v>1</v>
      </c>
      <c r="F71">
        <f>Misc!$B$4*Misc!$B$5/Misc!$B$2*VLOOKUP(E71,Gearing!$B$2:$G$7,5,FALSE)</f>
        <v>3120244.8964728019</v>
      </c>
      <c r="G71">
        <f t="shared" si="15"/>
        <v>0.20588419877912842</v>
      </c>
      <c r="H71">
        <f t="shared" si="16"/>
        <v>87.198013600570604</v>
      </c>
      <c r="I71">
        <f t="shared" si="18"/>
        <v>0.29700000000000004</v>
      </c>
      <c r="J71">
        <f t="shared" si="19"/>
        <v>6096.931045687501</v>
      </c>
      <c r="K71">
        <f t="shared" si="20"/>
        <v>-2893615.180980077</v>
      </c>
      <c r="L71">
        <f t="shared" si="29"/>
        <v>454.29615499944072</v>
      </c>
      <c r="M71">
        <f>2*$Y$1*VLOOKUP(E70,Gearing!$B$3:$D$7,3)+B69</f>
        <v>339.32616010243714</v>
      </c>
      <c r="N71">
        <f>2*B70-B69+Misc!$B$6*$Y$1^2</f>
        <v>331.33849999999768</v>
      </c>
      <c r="O71">
        <f t="shared" si="21"/>
        <v>1</v>
      </c>
      <c r="P71">
        <f t="shared" si="22"/>
        <v>0</v>
      </c>
      <c r="Q71">
        <f t="shared" si="23"/>
        <v>0</v>
      </c>
      <c r="R71">
        <f t="shared" si="24"/>
        <v>0</v>
      </c>
      <c r="S71">
        <f t="shared" si="25"/>
        <v>0</v>
      </c>
      <c r="T71">
        <f>C71/Misc!$B$2*60/2/PI()</f>
        <v>1240.8037673330055</v>
      </c>
      <c r="U71">
        <f>C71/Misc!$B$2*60/2/PI()*VLOOKUP(E71,Gearing!$B$2:$G$7,5,FALSE)</f>
        <v>2150536.9230378475</v>
      </c>
      <c r="V71">
        <f ca="1">FORECAST(U71,OFFSET(Engine!$E$3:$E$26,MATCH(U71,Engine!$A$3:$A$26,1)-1,0,2),OFFSET(Engine!$A$3:$A$26,MATCH(U71,Engine!$A$3:$A$26,1)-1,0,2))</f>
        <v>-52944.92657941638</v>
      </c>
    </row>
    <row r="72" spans="1:22" x14ac:dyDescent="0.25">
      <c r="A72">
        <f t="shared" si="17"/>
        <v>17.25</v>
      </c>
      <c r="B72">
        <f t="shared" si="28"/>
        <v>341.15540624999744</v>
      </c>
      <c r="C72">
        <f t="shared" si="26"/>
        <v>39.554249999999001</v>
      </c>
      <c r="D72">
        <f t="shared" si="27"/>
        <v>2.2929999999996653</v>
      </c>
      <c r="E72">
        <f>MIN(VLOOKUP(C71+0.01,Gearing!$A$2:$G$7,2,TRUE)+1,5)</f>
        <v>1</v>
      </c>
      <c r="F72">
        <f>Misc!$B$4*Misc!$B$5/Misc!$B$2*VLOOKUP(E72,Gearing!$B$2:$G$7,5,FALSE)</f>
        <v>3120244.8964728019</v>
      </c>
      <c r="G72">
        <f t="shared" si="15"/>
        <v>0.21198414151977293</v>
      </c>
      <c r="H72">
        <f t="shared" si="16"/>
        <v>88.480337329990604</v>
      </c>
      <c r="I72">
        <f t="shared" si="18"/>
        <v>0.29700000000000004</v>
      </c>
      <c r="J72">
        <f t="shared" si="19"/>
        <v>6091.1849310000016</v>
      </c>
      <c r="K72">
        <f t="shared" si="20"/>
        <v>-2954368.9202482551</v>
      </c>
      <c r="L72">
        <f t="shared" si="29"/>
        <v>464.10925933235455</v>
      </c>
      <c r="M72">
        <f>2*$Y$1*VLOOKUP(E71,Gearing!$B$3:$D$7,3)+B70</f>
        <v>348.85644135243695</v>
      </c>
      <c r="N72">
        <f>2*B71-B70+Misc!$B$6*$Y$1^2</f>
        <v>341.15540624999744</v>
      </c>
      <c r="O72">
        <f t="shared" si="21"/>
        <v>1</v>
      </c>
      <c r="P72">
        <f t="shared" si="22"/>
        <v>0</v>
      </c>
      <c r="Q72">
        <f t="shared" si="23"/>
        <v>0</v>
      </c>
      <c r="R72">
        <f t="shared" si="24"/>
        <v>0</v>
      </c>
      <c r="S72">
        <f t="shared" si="25"/>
        <v>0</v>
      </c>
      <c r="T72">
        <f>C72/Misc!$B$2*60/2/PI()</f>
        <v>1259.0508815584885</v>
      </c>
      <c r="U72">
        <f>C72/Misc!$B$2*60/2/PI()*VLOOKUP(E72,Gearing!$B$2:$G$7,5,FALSE)</f>
        <v>2182162.4660236943</v>
      </c>
      <c r="V72">
        <f ca="1">FORECAST(U72,OFFSET(Engine!$E$3:$E$26,MATCH(U72,Engine!$A$3:$A$26,1)-1,0,2),OFFSET(Engine!$A$3:$A$26,MATCH(U72,Engine!$A$3:$A$26,1)-1,0,2))</f>
        <v>-53734.73838775546</v>
      </c>
    </row>
    <row r="73" spans="1:22" x14ac:dyDescent="0.25">
      <c r="A73">
        <f t="shared" si="17"/>
        <v>17.5</v>
      </c>
      <c r="B73">
        <f t="shared" si="28"/>
        <v>351.11562499999718</v>
      </c>
      <c r="C73">
        <f t="shared" si="26"/>
        <v>40.127499999998918</v>
      </c>
      <c r="D73">
        <f t="shared" si="27"/>
        <v>2.2929999999996653</v>
      </c>
      <c r="E73">
        <f>MIN(VLOOKUP(C72+0.01,Gearing!$A$2:$G$7,2,TRUE)+1,5)</f>
        <v>1</v>
      </c>
      <c r="F73">
        <f>Misc!$B$4*Misc!$B$5/Misc!$B$2*VLOOKUP(E73,Gearing!$B$2:$G$7,5,FALSE)</f>
        <v>3120244.8964728019</v>
      </c>
      <c r="G73">
        <f t="shared" si="15"/>
        <v>0.2181731345194049</v>
      </c>
      <c r="H73">
        <f t="shared" si="16"/>
        <v>89.762661059410604</v>
      </c>
      <c r="I73">
        <f t="shared" si="18"/>
        <v>0.29700000000000004</v>
      </c>
      <c r="J73">
        <f t="shared" si="19"/>
        <v>6085.3536886875017</v>
      </c>
      <c r="K73">
        <f t="shared" si="20"/>
        <v>-3015939.1872877418</v>
      </c>
      <c r="L73">
        <f t="shared" si="29"/>
        <v>474.06566870958693</v>
      </c>
      <c r="M73">
        <f>2*$Y$1*VLOOKUP(E72,Gearing!$B$3:$D$7,3)+B71</f>
        <v>358.53003510243673</v>
      </c>
      <c r="N73">
        <f>2*B72-B71+Misc!$B$6*$Y$1^2</f>
        <v>351.11562499999718</v>
      </c>
      <c r="O73">
        <f t="shared" si="21"/>
        <v>1</v>
      </c>
      <c r="P73">
        <f t="shared" si="22"/>
        <v>0</v>
      </c>
      <c r="Q73">
        <f t="shared" si="23"/>
        <v>0</v>
      </c>
      <c r="R73">
        <f t="shared" si="24"/>
        <v>0</v>
      </c>
      <c r="S73">
        <f t="shared" si="25"/>
        <v>0</v>
      </c>
      <c r="T73">
        <f>C73/Misc!$B$2*60/2/PI()</f>
        <v>1277.2979957839718</v>
      </c>
      <c r="U73">
        <f>C73/Misc!$B$2*60/2/PI()*VLOOKUP(E73,Gearing!$B$2:$G$7,5,FALSE)</f>
        <v>2213788.0090095415</v>
      </c>
      <c r="V73">
        <f ca="1">FORECAST(U73,OFFSET(Engine!$E$3:$E$26,MATCH(U73,Engine!$A$3:$A$26,1)-1,0,2),OFFSET(Engine!$A$3:$A$26,MATCH(U73,Engine!$A$3:$A$26,1)-1,0,2))</f>
        <v>-54524.550196094562</v>
      </c>
    </row>
    <row r="74" spans="1:22" x14ac:dyDescent="0.25">
      <c r="A74">
        <f t="shared" si="17"/>
        <v>17.75</v>
      </c>
      <c r="B74">
        <f t="shared" si="28"/>
        <v>361.2191562499969</v>
      </c>
      <c r="C74">
        <f t="shared" si="26"/>
        <v>40.700749999998834</v>
      </c>
      <c r="D74">
        <f t="shared" si="27"/>
        <v>2.2929999999996653</v>
      </c>
      <c r="E74">
        <f>MIN(VLOOKUP(C73+0.01,Gearing!$A$2:$G$7,2,TRUE)+1,5)</f>
        <v>1</v>
      </c>
      <c r="F74">
        <f>Misc!$B$4*Misc!$B$5/Misc!$B$2*VLOOKUP(E74,Gearing!$B$2:$G$7,5,FALSE)</f>
        <v>3120244.8964728019</v>
      </c>
      <c r="G74">
        <f t="shared" si="15"/>
        <v>0.22445117777802442</v>
      </c>
      <c r="H74">
        <f t="shared" si="16"/>
        <v>91.044984788830604</v>
      </c>
      <c r="I74">
        <f t="shared" si="18"/>
        <v>0.29700000000000004</v>
      </c>
      <c r="J74">
        <f t="shared" si="19"/>
        <v>6079.4373187500014</v>
      </c>
      <c r="K74">
        <f t="shared" si="20"/>
        <v>-3078323.4750287952</v>
      </c>
      <c r="L74">
        <f t="shared" si="29"/>
        <v>484.16538313173186</v>
      </c>
      <c r="M74">
        <f>2*$Y$1*VLOOKUP(E73,Gearing!$B$3:$D$7,3)+B72</f>
        <v>368.34694135243649</v>
      </c>
      <c r="N74">
        <f>2*B73-B72+Misc!$B$6*$Y$1^2</f>
        <v>361.2191562499969</v>
      </c>
      <c r="O74">
        <f t="shared" si="21"/>
        <v>1</v>
      </c>
      <c r="P74">
        <f t="shared" si="22"/>
        <v>0</v>
      </c>
      <c r="Q74">
        <f t="shared" si="23"/>
        <v>0</v>
      </c>
      <c r="R74">
        <f t="shared" si="24"/>
        <v>0</v>
      </c>
      <c r="S74">
        <f t="shared" si="25"/>
        <v>0</v>
      </c>
      <c r="T74">
        <f>C74/Misc!$B$2*60/2/PI()</f>
        <v>1295.5451100094549</v>
      </c>
      <c r="U74">
        <f>C74/Misc!$B$2*60/2/PI()*VLOOKUP(E74,Gearing!$B$2:$G$7,5,FALSE)</f>
        <v>2245413.5519953882</v>
      </c>
      <c r="V74">
        <f ca="1">FORECAST(U74,OFFSET(Engine!$E$3:$E$26,MATCH(U74,Engine!$A$3:$A$26,1)-1,0,2),OFFSET(Engine!$A$3:$A$26,MATCH(U74,Engine!$A$3:$A$26,1)-1,0,2))</f>
        <v>-55314.362004433649</v>
      </c>
    </row>
    <row r="75" spans="1:22" x14ac:dyDescent="0.25">
      <c r="A75">
        <f t="shared" si="17"/>
        <v>18</v>
      </c>
      <c r="B75">
        <f t="shared" si="28"/>
        <v>371.4659999999966</v>
      </c>
      <c r="C75">
        <f t="shared" si="26"/>
        <v>41.27399999999875</v>
      </c>
      <c r="D75">
        <f t="shared" si="27"/>
        <v>2.2929999999996653</v>
      </c>
      <c r="E75">
        <f>MIN(VLOOKUP(C74+0.01,Gearing!$A$2:$G$7,2,TRUE)+1,5)</f>
        <v>1</v>
      </c>
      <c r="F75">
        <f>Misc!$B$4*Misc!$B$5/Misc!$B$2*VLOOKUP(E75,Gearing!$B$2:$G$7,5,FALSE)</f>
        <v>3120244.8964728019</v>
      </c>
      <c r="G75">
        <f t="shared" si="15"/>
        <v>0.23081827129563137</v>
      </c>
      <c r="H75">
        <f t="shared" si="16"/>
        <v>92.327308518250604</v>
      </c>
      <c r="I75">
        <f t="shared" si="18"/>
        <v>0.29700000000000004</v>
      </c>
      <c r="J75">
        <f t="shared" si="19"/>
        <v>6073.4358211875015</v>
      </c>
      <c r="K75">
        <f t="shared" si="20"/>
        <v>-3141519.2398021156</v>
      </c>
      <c r="L75">
        <f t="shared" si="29"/>
        <v>494.40840259937426</v>
      </c>
      <c r="M75">
        <f>2*$Y$1*VLOOKUP(E74,Gearing!$B$3:$D$7,3)+B73</f>
        <v>378.30716010243623</v>
      </c>
      <c r="N75">
        <f>2*B74-B73+Misc!$B$6*$Y$1^2</f>
        <v>371.4659999999966</v>
      </c>
      <c r="O75">
        <f t="shared" si="21"/>
        <v>1</v>
      </c>
      <c r="P75">
        <f t="shared" si="22"/>
        <v>0</v>
      </c>
      <c r="Q75">
        <f t="shared" si="23"/>
        <v>0</v>
      </c>
      <c r="R75">
        <f t="shared" si="24"/>
        <v>0</v>
      </c>
      <c r="S75">
        <f t="shared" si="25"/>
        <v>0</v>
      </c>
      <c r="T75">
        <f>C75/Misc!$B$2*60/2/PI()</f>
        <v>1313.792224234938</v>
      </c>
      <c r="U75">
        <f>C75/Misc!$B$2*60/2/PI()*VLOOKUP(E75,Gearing!$B$2:$G$7,5,FALSE)</f>
        <v>2277039.094981235</v>
      </c>
      <c r="V75">
        <f ca="1">FORECAST(U75,OFFSET(Engine!$E$3:$E$26,MATCH(U75,Engine!$A$3:$A$26,1)-1,0,2),OFFSET(Engine!$A$3:$A$26,MATCH(U75,Engine!$A$3:$A$26,1)-1,0,2))</f>
        <v>-56104.173812772729</v>
      </c>
    </row>
    <row r="76" spans="1:22" x14ac:dyDescent="0.25">
      <c r="A76">
        <f t="shared" si="17"/>
        <v>18.25</v>
      </c>
      <c r="B76">
        <f t="shared" si="28"/>
        <v>381.85615624999627</v>
      </c>
      <c r="C76">
        <f t="shared" si="26"/>
        <v>41.847249999998667</v>
      </c>
      <c r="D76">
        <f t="shared" si="27"/>
        <v>2.2929999999996653</v>
      </c>
      <c r="E76">
        <f>MIN(VLOOKUP(C75+0.01,Gearing!$A$2:$G$7,2,TRUE)+1,5)</f>
        <v>1</v>
      </c>
      <c r="F76">
        <f>Misc!$B$4*Misc!$B$5/Misc!$B$2*VLOOKUP(E76,Gearing!$B$2:$G$7,5,FALSE)</f>
        <v>3120244.8964728019</v>
      </c>
      <c r="G76">
        <f t="shared" si="15"/>
        <v>0.23727441507222588</v>
      </c>
      <c r="H76">
        <f t="shared" si="16"/>
        <v>93.609632247670604</v>
      </c>
      <c r="I76">
        <f t="shared" si="18"/>
        <v>0.29700000000000004</v>
      </c>
      <c r="J76">
        <f t="shared" si="19"/>
        <v>6067.3491960000019</v>
      </c>
      <c r="K76">
        <f t="shared" si="20"/>
        <v>-3205523.9013388436</v>
      </c>
      <c r="L76">
        <f t="shared" si="29"/>
        <v>504.79472711310819</v>
      </c>
      <c r="M76">
        <f>2*$Y$1*VLOOKUP(E75,Gearing!$B$3:$D$7,3)+B74</f>
        <v>388.41069135243595</v>
      </c>
      <c r="N76">
        <f>2*B75-B74+Misc!$B$6*$Y$1^2</f>
        <v>381.85615624999627</v>
      </c>
      <c r="O76">
        <f t="shared" si="21"/>
        <v>1</v>
      </c>
      <c r="P76">
        <f t="shared" si="22"/>
        <v>0</v>
      </c>
      <c r="Q76">
        <f t="shared" si="23"/>
        <v>0</v>
      </c>
      <c r="R76">
        <f t="shared" si="24"/>
        <v>0</v>
      </c>
      <c r="S76">
        <f t="shared" si="25"/>
        <v>0</v>
      </c>
      <c r="T76">
        <f>C76/Misc!$B$2*60/2/PI()</f>
        <v>1332.0393384604213</v>
      </c>
      <c r="U76">
        <f>C76/Misc!$B$2*60/2/PI()*VLOOKUP(E76,Gearing!$B$2:$G$7,5,FALSE)</f>
        <v>2308664.6379670817</v>
      </c>
      <c r="V76">
        <f ca="1">FORECAST(U76,OFFSET(Engine!$E$3:$E$26,MATCH(U76,Engine!$A$3:$A$26,1)-1,0,2),OFFSET(Engine!$A$3:$A$26,MATCH(U76,Engine!$A$3:$A$26,1)-1,0,2))</f>
        <v>-56893.985621111817</v>
      </c>
    </row>
    <row r="77" spans="1:22" x14ac:dyDescent="0.25">
      <c r="A77">
        <f t="shared" si="17"/>
        <v>18.5</v>
      </c>
      <c r="B77">
        <f t="shared" si="28"/>
        <v>392.38962499999593</v>
      </c>
      <c r="C77">
        <f t="shared" si="26"/>
        <v>42.420499999998583</v>
      </c>
      <c r="D77">
        <f t="shared" si="27"/>
        <v>2.2929999999996653</v>
      </c>
      <c r="E77">
        <f>MIN(VLOOKUP(C76+0.01,Gearing!$A$2:$G$7,2,TRUE)+1,5)</f>
        <v>1</v>
      </c>
      <c r="F77">
        <f>Misc!$B$4*Misc!$B$5/Misc!$B$2*VLOOKUP(E77,Gearing!$B$2:$G$7,5,FALSE)</f>
        <v>3120244.8964728019</v>
      </c>
      <c r="G77">
        <f t="shared" si="15"/>
        <v>0.24381960910780787</v>
      </c>
      <c r="H77">
        <f t="shared" si="16"/>
        <v>94.891955977090603</v>
      </c>
      <c r="I77">
        <f t="shared" si="18"/>
        <v>0.29700000000000004</v>
      </c>
      <c r="J77">
        <f t="shared" si="19"/>
        <v>6061.1774431875019</v>
      </c>
      <c r="K77">
        <f t="shared" si="20"/>
        <v>-3270334.8427705644</v>
      </c>
      <c r="L77">
        <f t="shared" si="29"/>
        <v>515.32435667351865</v>
      </c>
      <c r="M77">
        <f>2*$Y$1*VLOOKUP(E76,Gearing!$B$3:$D$7,3)+B75</f>
        <v>398.65753510243565</v>
      </c>
      <c r="N77">
        <f>2*B76-B75+Misc!$B$6*$Y$1^2</f>
        <v>392.38962499999593</v>
      </c>
      <c r="O77">
        <f t="shared" si="21"/>
        <v>1</v>
      </c>
      <c r="P77">
        <f t="shared" si="22"/>
        <v>0</v>
      </c>
      <c r="Q77">
        <f t="shared" si="23"/>
        <v>0</v>
      </c>
      <c r="R77">
        <f t="shared" si="24"/>
        <v>0</v>
      </c>
      <c r="S77">
        <f t="shared" si="25"/>
        <v>0</v>
      </c>
      <c r="T77">
        <f>C77/Misc!$B$2*60/2/PI()</f>
        <v>1350.2864526859041</v>
      </c>
      <c r="U77">
        <f>C77/Misc!$B$2*60/2/PI()*VLOOKUP(E77,Gearing!$B$2:$G$7,5,FALSE)</f>
        <v>2340290.180952928</v>
      </c>
      <c r="V77">
        <f ca="1">FORECAST(U77,OFFSET(Engine!$E$3:$E$26,MATCH(U77,Engine!$A$3:$A$26,1)-1,0,2),OFFSET(Engine!$A$3:$A$26,MATCH(U77,Engine!$A$3:$A$26,1)-1,0,2))</f>
        <v>-57683.797429450889</v>
      </c>
    </row>
    <row r="78" spans="1:22" x14ac:dyDescent="0.25">
      <c r="A78">
        <f t="shared" si="17"/>
        <v>18.75</v>
      </c>
      <c r="B78">
        <f t="shared" si="28"/>
        <v>403.06640624999557</v>
      </c>
      <c r="C78">
        <f t="shared" si="26"/>
        <v>42.993749999998499</v>
      </c>
      <c r="D78">
        <f t="shared" si="27"/>
        <v>2.2929999999996653</v>
      </c>
      <c r="E78">
        <f>MIN(VLOOKUP(C77+0.01,Gearing!$A$2:$G$7,2,TRUE)+1,5)</f>
        <v>1</v>
      </c>
      <c r="F78">
        <f>Misc!$B$4*Misc!$B$5/Misc!$B$2*VLOOKUP(E78,Gearing!$B$2:$G$7,5,FALSE)</f>
        <v>3120244.8964728019</v>
      </c>
      <c r="G78">
        <f t="shared" si="15"/>
        <v>0.25045385340237736</v>
      </c>
      <c r="H78">
        <f t="shared" si="16"/>
        <v>96.174279706510603</v>
      </c>
      <c r="I78">
        <f t="shared" si="18"/>
        <v>0.29700000000000004</v>
      </c>
      <c r="J78">
        <f t="shared" si="19"/>
        <v>6054.9205627500023</v>
      </c>
      <c r="K78">
        <f t="shared" si="20"/>
        <v>-3335949.4106293023</v>
      </c>
      <c r="L78">
        <f t="shared" si="29"/>
        <v>525.99729128119804</v>
      </c>
      <c r="M78">
        <f>2*$Y$1*VLOOKUP(E77,Gearing!$B$3:$D$7,3)+B76</f>
        <v>409.04769135243532</v>
      </c>
      <c r="N78">
        <f>2*B77-B76+Misc!$B$6*$Y$1^2</f>
        <v>403.06640624999557</v>
      </c>
      <c r="O78">
        <f t="shared" si="21"/>
        <v>1</v>
      </c>
      <c r="P78">
        <f t="shared" si="22"/>
        <v>0</v>
      </c>
      <c r="Q78">
        <f t="shared" si="23"/>
        <v>0</v>
      </c>
      <c r="R78">
        <f t="shared" si="24"/>
        <v>0</v>
      </c>
      <c r="S78">
        <f t="shared" si="25"/>
        <v>0</v>
      </c>
      <c r="T78">
        <f>C78/Misc!$B$2*60/2/PI()</f>
        <v>1368.5335669113872</v>
      </c>
      <c r="U78">
        <f>C78/Misc!$B$2*60/2/PI()*VLOOKUP(E78,Gearing!$B$2:$G$7,5,FALSE)</f>
        <v>2371915.7239387748</v>
      </c>
      <c r="V78">
        <f ca="1">FORECAST(U78,OFFSET(Engine!$E$3:$E$26,MATCH(U78,Engine!$A$3:$A$26,1)-1,0,2),OFFSET(Engine!$A$3:$A$26,MATCH(U78,Engine!$A$3:$A$26,1)-1,0,2))</f>
        <v>-58473.609237789977</v>
      </c>
    </row>
    <row r="79" spans="1:22" x14ac:dyDescent="0.25">
      <c r="A79">
        <f t="shared" si="17"/>
        <v>19</v>
      </c>
      <c r="B79">
        <f t="shared" si="28"/>
        <v>413.88649999999518</v>
      </c>
      <c r="C79">
        <f t="shared" si="26"/>
        <v>43.566999999998416</v>
      </c>
      <c r="D79">
        <f t="shared" si="27"/>
        <v>2.2929999999996653</v>
      </c>
      <c r="E79">
        <f>MIN(VLOOKUP(C78+0.01,Gearing!$A$2:$G$7,2,TRUE)+1,5)</f>
        <v>1</v>
      </c>
      <c r="F79">
        <f>Misc!$B$4*Misc!$B$5/Misc!$B$2*VLOOKUP(E79,Gearing!$B$2:$G$7,5,FALSE)</f>
        <v>3120244.8964728019</v>
      </c>
      <c r="G79">
        <f t="shared" si="15"/>
        <v>0.25717714795593433</v>
      </c>
      <c r="H79">
        <f t="shared" si="16"/>
        <v>97.456603435930603</v>
      </c>
      <c r="I79">
        <f t="shared" si="18"/>
        <v>0.29700000000000004</v>
      </c>
      <c r="J79">
        <f t="shared" si="19"/>
        <v>6048.5785546875022</v>
      </c>
      <c r="K79">
        <f t="shared" si="20"/>
        <v>-3402364.9148475239</v>
      </c>
      <c r="L79">
        <f t="shared" si="29"/>
        <v>536.81353093673431</v>
      </c>
      <c r="M79">
        <f>2*$Y$1*VLOOKUP(E78,Gearing!$B$3:$D$7,3)+B77</f>
        <v>419.58116010243498</v>
      </c>
      <c r="N79">
        <f>2*B78-B77+Misc!$B$6*$Y$1^2</f>
        <v>413.88649999999518</v>
      </c>
      <c r="O79">
        <f t="shared" si="21"/>
        <v>1</v>
      </c>
      <c r="P79">
        <f t="shared" si="22"/>
        <v>0</v>
      </c>
      <c r="Q79">
        <f t="shared" si="23"/>
        <v>0</v>
      </c>
      <c r="R79">
        <f t="shared" si="24"/>
        <v>0</v>
      </c>
      <c r="S79">
        <f t="shared" si="25"/>
        <v>0</v>
      </c>
      <c r="T79">
        <f>C79/Misc!$B$2*60/2/PI()</f>
        <v>1386.7806811368707</v>
      </c>
      <c r="U79">
        <f>C79/Misc!$B$2*60/2/PI()*VLOOKUP(E79,Gearing!$B$2:$G$7,5,FALSE)</f>
        <v>2403541.2669246225</v>
      </c>
      <c r="V79">
        <f ca="1">FORECAST(U79,OFFSET(Engine!$E$3:$E$26,MATCH(U79,Engine!$A$3:$A$26,1)-1,0,2),OFFSET(Engine!$A$3:$A$26,MATCH(U79,Engine!$A$3:$A$26,1)-1,0,2))</f>
        <v>-59263.421046129086</v>
      </c>
    </row>
    <row r="80" spans="1:22" x14ac:dyDescent="0.25">
      <c r="A80">
        <f t="shared" si="17"/>
        <v>19.25</v>
      </c>
      <c r="B80">
        <f t="shared" si="28"/>
        <v>424.84990624999477</v>
      </c>
      <c r="C80">
        <f t="shared" si="26"/>
        <v>44.140249999998332</v>
      </c>
      <c r="D80">
        <f t="shared" si="27"/>
        <v>2.2929999999996653</v>
      </c>
      <c r="E80">
        <f>MIN(VLOOKUP(C79+0.01,Gearing!$A$2:$G$7,2,TRUE)+1,5)</f>
        <v>1</v>
      </c>
      <c r="F80">
        <f>Misc!$B$4*Misc!$B$5/Misc!$B$2*VLOOKUP(E80,Gearing!$B$2:$G$7,5,FALSE)</f>
        <v>3120244.8964728019</v>
      </c>
      <c r="G80">
        <f t="shared" si="15"/>
        <v>0.26398949276847883</v>
      </c>
      <c r="H80">
        <f t="shared" si="16"/>
        <v>98.738927165350603</v>
      </c>
      <c r="I80">
        <f t="shared" si="18"/>
        <v>0.29700000000000004</v>
      </c>
      <c r="J80">
        <f t="shared" si="19"/>
        <v>6042.1514190000025</v>
      </c>
      <c r="K80">
        <f t="shared" si="20"/>
        <v>-3469578.6287581385</v>
      </c>
      <c r="L80">
        <f t="shared" si="29"/>
        <v>547.77307564071555</v>
      </c>
      <c r="M80">
        <f>2*$Y$1*VLOOKUP(E79,Gearing!$B$3:$D$7,3)+B78</f>
        <v>430.25794135243461</v>
      </c>
      <c r="N80">
        <f>2*B79-B78+Misc!$B$6*$Y$1^2</f>
        <v>424.84990624999477</v>
      </c>
      <c r="O80">
        <f t="shared" si="21"/>
        <v>1</v>
      </c>
      <c r="P80">
        <f t="shared" si="22"/>
        <v>0</v>
      </c>
      <c r="Q80">
        <f t="shared" si="23"/>
        <v>0</v>
      </c>
      <c r="R80">
        <f t="shared" si="24"/>
        <v>0</v>
      </c>
      <c r="S80">
        <f t="shared" si="25"/>
        <v>0</v>
      </c>
      <c r="T80">
        <f>C80/Misc!$B$2*60/2/PI()</f>
        <v>1405.0277953623536</v>
      </c>
      <c r="U80">
        <f>C80/Misc!$B$2*60/2/PI()*VLOOKUP(E80,Gearing!$B$2:$G$7,5,FALSE)</f>
        <v>2435166.8099104688</v>
      </c>
      <c r="V80">
        <f ca="1">FORECAST(U80,OFFSET(Engine!$E$3:$E$26,MATCH(U80,Engine!$A$3:$A$26,1)-1,0,2),OFFSET(Engine!$A$3:$A$26,MATCH(U80,Engine!$A$3:$A$26,1)-1,0,2))</f>
        <v>-60053.232854468166</v>
      </c>
    </row>
    <row r="81" spans="1:22" x14ac:dyDescent="0.25">
      <c r="A81">
        <f t="shared" si="17"/>
        <v>19.5</v>
      </c>
      <c r="B81">
        <f t="shared" si="28"/>
        <v>435.95662499999435</v>
      </c>
      <c r="C81">
        <f t="shared" si="26"/>
        <v>44.713499999998248</v>
      </c>
      <c r="D81">
        <f t="shared" si="27"/>
        <v>2.2929999999996653</v>
      </c>
      <c r="E81">
        <f>MIN(VLOOKUP(C80+0.01,Gearing!$A$2:$G$7,2,TRUE)+1,5)</f>
        <v>1</v>
      </c>
      <c r="F81">
        <f>Misc!$B$4*Misc!$B$5/Misc!$B$2*VLOOKUP(E81,Gearing!$B$2:$G$7,5,FALSE)</f>
        <v>3120244.8964728019</v>
      </c>
      <c r="G81">
        <f t="shared" si="15"/>
        <v>0.27089088784001081</v>
      </c>
      <c r="H81">
        <f t="shared" si="16"/>
        <v>100.0212508947706</v>
      </c>
      <c r="I81">
        <f t="shared" si="18"/>
        <v>0.29700000000000004</v>
      </c>
      <c r="J81">
        <f t="shared" si="19"/>
        <v>6035.6391556875033</v>
      </c>
      <c r="K81">
        <f t="shared" si="20"/>
        <v>-3537587.7890944951</v>
      </c>
      <c r="L81">
        <f t="shared" si="29"/>
        <v>558.8759253937327</v>
      </c>
      <c r="M81">
        <f>2*$Y$1*VLOOKUP(E80,Gearing!$B$3:$D$7,3)+B79</f>
        <v>441.07803510243423</v>
      </c>
      <c r="N81">
        <f>2*B80-B79+Misc!$B$6*$Y$1^2</f>
        <v>435.95662499999435</v>
      </c>
      <c r="O81">
        <f t="shared" si="21"/>
        <v>1</v>
      </c>
      <c r="P81">
        <f t="shared" si="22"/>
        <v>0</v>
      </c>
      <c r="Q81">
        <f t="shared" si="23"/>
        <v>0</v>
      </c>
      <c r="R81">
        <f t="shared" si="24"/>
        <v>0</v>
      </c>
      <c r="S81">
        <f t="shared" si="25"/>
        <v>0</v>
      </c>
      <c r="T81">
        <f>C81/Misc!$B$2*60/2/PI()</f>
        <v>1423.2749095878366</v>
      </c>
      <c r="U81">
        <f>C81/Misc!$B$2*60/2/PI()*VLOOKUP(E81,Gearing!$B$2:$G$7,5,FALSE)</f>
        <v>2466792.3528963155</v>
      </c>
      <c r="V81">
        <f ca="1">FORECAST(U81,OFFSET(Engine!$E$3:$E$26,MATCH(U81,Engine!$A$3:$A$26,1)-1,0,2),OFFSET(Engine!$A$3:$A$26,MATCH(U81,Engine!$A$3:$A$26,1)-1,0,2))</f>
        <v>-60843.044662807246</v>
      </c>
    </row>
    <row r="82" spans="1:22" x14ac:dyDescent="0.25">
      <c r="A82">
        <f t="shared" si="17"/>
        <v>19.75</v>
      </c>
      <c r="B82">
        <f t="shared" si="28"/>
        <v>447.2066562499939</v>
      </c>
      <c r="C82">
        <f t="shared" si="26"/>
        <v>45.286749999998165</v>
      </c>
      <c r="D82">
        <f t="shared" si="27"/>
        <v>2.2929999999996653</v>
      </c>
      <c r="E82">
        <f>MIN(VLOOKUP(C81+0.01,Gearing!$A$2:$G$7,2,TRUE)+1,5)</f>
        <v>1</v>
      </c>
      <c r="F82">
        <f>Misc!$B$4*Misc!$B$5/Misc!$B$2*VLOOKUP(E82,Gearing!$B$2:$G$7,5,FALSE)</f>
        <v>3120244.8964728019</v>
      </c>
      <c r="G82">
        <f t="shared" si="15"/>
        <v>0.27788133317053032</v>
      </c>
      <c r="H82">
        <f t="shared" si="16"/>
        <v>101.3035746241906</v>
      </c>
      <c r="I82">
        <f t="shared" si="18"/>
        <v>0.29700000000000004</v>
      </c>
      <c r="J82">
        <f t="shared" si="19"/>
        <v>6029.0417647500035</v>
      </c>
      <c r="K82">
        <f t="shared" si="20"/>
        <v>-3606389.5959903877</v>
      </c>
      <c r="L82">
        <f t="shared" si="29"/>
        <v>570.12208019637376</v>
      </c>
      <c r="M82">
        <f>2*$Y$1*VLOOKUP(E81,Gearing!$B$3:$D$7,3)+B80</f>
        <v>452.04144135243382</v>
      </c>
      <c r="N82">
        <f>2*B81-B80+Misc!$B$6*$Y$1^2</f>
        <v>447.2066562499939</v>
      </c>
      <c r="O82">
        <f t="shared" si="21"/>
        <v>1</v>
      </c>
      <c r="P82">
        <f t="shared" si="22"/>
        <v>0</v>
      </c>
      <c r="Q82">
        <f t="shared" si="23"/>
        <v>0</v>
      </c>
      <c r="R82">
        <f t="shared" si="24"/>
        <v>0</v>
      </c>
      <c r="S82">
        <f t="shared" si="25"/>
        <v>0</v>
      </c>
      <c r="T82">
        <f>C82/Misc!$B$2*60/2/PI()</f>
        <v>1441.5220238133202</v>
      </c>
      <c r="U82">
        <f>C82/Misc!$B$2*60/2/PI()*VLOOKUP(E82,Gearing!$B$2:$G$7,5,FALSE)</f>
        <v>2498417.8958821632</v>
      </c>
      <c r="V82">
        <f ca="1">FORECAST(U82,OFFSET(Engine!$E$3:$E$26,MATCH(U82,Engine!$A$3:$A$26,1)-1,0,2),OFFSET(Engine!$A$3:$A$26,MATCH(U82,Engine!$A$3:$A$26,1)-1,0,2))</f>
        <v>-61632.856471146355</v>
      </c>
    </row>
    <row r="83" spans="1:22" x14ac:dyDescent="0.25">
      <c r="A83">
        <f t="shared" si="17"/>
        <v>20</v>
      </c>
      <c r="B83">
        <f t="shared" si="28"/>
        <v>458.59999999999343</v>
      </c>
      <c r="C83">
        <f t="shared" si="26"/>
        <v>45.859999999998081</v>
      </c>
      <c r="D83">
        <f t="shared" si="27"/>
        <v>2.2929999999996653</v>
      </c>
      <c r="E83">
        <f>MIN(VLOOKUP(C82+0.01,Gearing!$A$2:$G$7,2,TRUE)+1,5)</f>
        <v>1</v>
      </c>
      <c r="F83">
        <f>Misc!$B$4*Misc!$B$5/Misc!$B$2*VLOOKUP(E83,Gearing!$B$2:$G$7,5,FALSE)</f>
        <v>3120244.8964728019</v>
      </c>
      <c r="G83">
        <f t="shared" si="15"/>
        <v>0.28496082876003731</v>
      </c>
      <c r="H83">
        <f t="shared" si="16"/>
        <v>102.5858983536106</v>
      </c>
      <c r="I83">
        <f t="shared" si="18"/>
        <v>0.29700000000000004</v>
      </c>
      <c r="J83">
        <f t="shared" si="19"/>
        <v>6022.3592461875032</v>
      </c>
      <c r="K83">
        <f t="shared" si="20"/>
        <v>-3675981.2129800492</v>
      </c>
      <c r="L83">
        <f t="shared" si="29"/>
        <v>581.51154004922819</v>
      </c>
      <c r="M83">
        <f>2*$Y$1*VLOOKUP(E82,Gearing!$B$3:$D$7,3)+B81</f>
        <v>463.14816010243339</v>
      </c>
      <c r="N83">
        <f>2*B82-B81+Misc!$B$6*$Y$1^2</f>
        <v>458.59999999999343</v>
      </c>
      <c r="O83">
        <f t="shared" si="21"/>
        <v>1</v>
      </c>
      <c r="P83">
        <f t="shared" si="22"/>
        <v>0</v>
      </c>
      <c r="Q83">
        <f t="shared" si="23"/>
        <v>0</v>
      </c>
      <c r="R83">
        <f t="shared" si="24"/>
        <v>0</v>
      </c>
      <c r="S83">
        <f t="shared" si="25"/>
        <v>0</v>
      </c>
      <c r="T83">
        <f>C83/Misc!$B$2*60/2/PI()</f>
        <v>1459.769138038803</v>
      </c>
      <c r="U83">
        <f>C83/Misc!$B$2*60/2/PI()*VLOOKUP(E83,Gearing!$B$2:$G$7,5,FALSE)</f>
        <v>2530043.4388680095</v>
      </c>
      <c r="V83">
        <f ca="1">FORECAST(U83,OFFSET(Engine!$E$3:$E$26,MATCH(U83,Engine!$A$3:$A$26,1)-1,0,2),OFFSET(Engine!$A$3:$A$26,MATCH(U83,Engine!$A$3:$A$26,1)-1,0,2))</f>
        <v>-62422.668279485435</v>
      </c>
    </row>
    <row r="84" spans="1:22" x14ac:dyDescent="0.25">
      <c r="A84">
        <f t="shared" si="17"/>
        <v>20.25</v>
      </c>
      <c r="B84">
        <f t="shared" si="28"/>
        <v>470.13665624999294</v>
      </c>
      <c r="C84">
        <f t="shared" si="26"/>
        <v>46.433249999997997</v>
      </c>
      <c r="D84">
        <f t="shared" si="27"/>
        <v>2.2929999999996653</v>
      </c>
      <c r="E84">
        <f>MIN(VLOOKUP(C83+0.01,Gearing!$A$2:$G$7,2,TRUE)+1,5)</f>
        <v>1</v>
      </c>
      <c r="F84">
        <f>Misc!$B$4*Misc!$B$5/Misc!$B$2*VLOOKUP(E84,Gearing!$B$2:$G$7,5,FALSE)</f>
        <v>3120244.8964728019</v>
      </c>
      <c r="G84">
        <f t="shared" si="15"/>
        <v>0.29212937460853178</v>
      </c>
      <c r="H84">
        <f t="shared" si="16"/>
        <v>103.8682220830306</v>
      </c>
      <c r="I84">
        <f t="shared" si="18"/>
        <v>0.29700000000000004</v>
      </c>
      <c r="J84">
        <f t="shared" si="19"/>
        <v>6015.5916000000034</v>
      </c>
      <c r="K84">
        <f t="shared" si="20"/>
        <v>-3746359.7669981546</v>
      </c>
      <c r="L84">
        <f t="shared" si="29"/>
        <v>593.04430495288386</v>
      </c>
      <c r="M84">
        <f>2*$Y$1*VLOOKUP(E83,Gearing!$B$3:$D$7,3)+B82</f>
        <v>474.39819135243295</v>
      </c>
      <c r="N84">
        <f>2*B83-B82+Misc!$B$6*$Y$1^2</f>
        <v>470.13665624999294</v>
      </c>
      <c r="O84">
        <f t="shared" si="21"/>
        <v>1</v>
      </c>
      <c r="P84">
        <f t="shared" si="22"/>
        <v>0</v>
      </c>
      <c r="Q84">
        <f t="shared" si="23"/>
        <v>0</v>
      </c>
      <c r="R84">
        <f t="shared" si="24"/>
        <v>0</v>
      </c>
      <c r="S84">
        <f t="shared" si="25"/>
        <v>0</v>
      </c>
      <c r="T84">
        <f>C84/Misc!$B$2*60/2/PI()</f>
        <v>1478.0162522642861</v>
      </c>
      <c r="U84">
        <f>C84/Misc!$B$2*60/2/PI()*VLOOKUP(E84,Gearing!$B$2:$G$7,5,FALSE)</f>
        <v>2561668.9818538562</v>
      </c>
      <c r="V84">
        <f ca="1">FORECAST(U84,OFFSET(Engine!$E$3:$E$26,MATCH(U84,Engine!$A$3:$A$26,1)-1,0,2),OFFSET(Engine!$A$3:$A$26,MATCH(U84,Engine!$A$3:$A$26,1)-1,0,2))</f>
        <v>-63212.480087824515</v>
      </c>
    </row>
    <row r="85" spans="1:22" x14ac:dyDescent="0.25">
      <c r="A85">
        <f t="shared" si="17"/>
        <v>20.5</v>
      </c>
      <c r="B85">
        <f t="shared" si="28"/>
        <v>481.81662499999243</v>
      </c>
      <c r="C85">
        <f t="shared" si="26"/>
        <v>47.006499999997914</v>
      </c>
      <c r="D85">
        <f t="shared" si="27"/>
        <v>2.2929999999996653</v>
      </c>
      <c r="E85">
        <f>MIN(VLOOKUP(C84+0.01,Gearing!$A$2:$G$7,2,TRUE)+1,5)</f>
        <v>1</v>
      </c>
      <c r="F85">
        <f>Misc!$B$4*Misc!$B$5/Misc!$B$2*VLOOKUP(E85,Gearing!$B$2:$G$7,5,FALSE)</f>
        <v>3120244.8964728019</v>
      </c>
      <c r="G85">
        <f t="shared" si="15"/>
        <v>0.29938697071601372</v>
      </c>
      <c r="H85">
        <f t="shared" si="16"/>
        <v>105.1505458124506</v>
      </c>
      <c r="I85">
        <f t="shared" si="18"/>
        <v>0.29700000000000004</v>
      </c>
      <c r="J85">
        <f t="shared" si="19"/>
        <v>6008.7388261875039</v>
      </c>
      <c r="K85">
        <f t="shared" si="20"/>
        <v>-3817522.3483798224</v>
      </c>
      <c r="L85">
        <f t="shared" si="29"/>
        <v>604.72037490793036</v>
      </c>
      <c r="M85">
        <f>2*$Y$1*VLOOKUP(E84,Gearing!$B$3:$D$7,3)+B83</f>
        <v>485.79153510243248</v>
      </c>
      <c r="N85">
        <f>2*B84-B83+Misc!$B$6*$Y$1^2</f>
        <v>481.81662499999243</v>
      </c>
      <c r="O85">
        <f t="shared" si="21"/>
        <v>1</v>
      </c>
      <c r="P85">
        <f t="shared" si="22"/>
        <v>0</v>
      </c>
      <c r="Q85">
        <f t="shared" si="23"/>
        <v>0</v>
      </c>
      <c r="R85">
        <f t="shared" si="24"/>
        <v>0</v>
      </c>
      <c r="S85">
        <f t="shared" si="25"/>
        <v>0</v>
      </c>
      <c r="T85">
        <f>C85/Misc!$B$2*60/2/PI()</f>
        <v>1496.2633664897696</v>
      </c>
      <c r="U85">
        <f>C85/Misc!$B$2*60/2/PI()*VLOOKUP(E85,Gearing!$B$2:$G$7,5,FALSE)</f>
        <v>2593294.5248397035</v>
      </c>
      <c r="V85">
        <f ca="1">FORECAST(U85,OFFSET(Engine!$E$3:$E$26,MATCH(U85,Engine!$A$3:$A$26,1)-1,0,2),OFFSET(Engine!$A$3:$A$26,MATCH(U85,Engine!$A$3:$A$26,1)-1,0,2))</f>
        <v>-64002.291896163617</v>
      </c>
    </row>
    <row r="86" spans="1:22" x14ac:dyDescent="0.25">
      <c r="A86">
        <f t="shared" si="17"/>
        <v>20.75</v>
      </c>
      <c r="B86">
        <f t="shared" si="28"/>
        <v>493.6399062499919</v>
      </c>
      <c r="C86">
        <f t="shared" si="26"/>
        <v>47.57974999999783</v>
      </c>
      <c r="D86">
        <f t="shared" si="27"/>
        <v>2.2929999999996653</v>
      </c>
      <c r="E86">
        <f>MIN(VLOOKUP(C85+0.01,Gearing!$A$2:$G$7,2,TRUE)+1,5)</f>
        <v>1</v>
      </c>
      <c r="F86">
        <f>Misc!$B$4*Misc!$B$5/Misc!$B$2*VLOOKUP(E86,Gearing!$B$2:$G$7,5,FALSE)</f>
        <v>3120244.8964728019</v>
      </c>
      <c r="G86">
        <f t="shared" si="15"/>
        <v>0.30673361708248326</v>
      </c>
      <c r="H86">
        <f t="shared" si="16"/>
        <v>106.4328695418706</v>
      </c>
      <c r="I86">
        <f t="shared" si="18"/>
        <v>0.29700000000000004</v>
      </c>
      <c r="J86">
        <f t="shared" si="19"/>
        <v>6001.8009247500049</v>
      </c>
      <c r="K86">
        <f t="shared" si="20"/>
        <v>-3889466.0108606103</v>
      </c>
      <c r="L86">
        <f t="shared" si="29"/>
        <v>616.53974991495727</v>
      </c>
      <c r="M86">
        <f>2*$Y$1*VLOOKUP(E85,Gearing!$B$3:$D$7,3)+B84</f>
        <v>497.32819135243199</v>
      </c>
      <c r="N86">
        <f>2*B85-B84+Misc!$B$6*$Y$1^2</f>
        <v>493.6399062499919</v>
      </c>
      <c r="O86">
        <f t="shared" si="21"/>
        <v>1</v>
      </c>
      <c r="P86">
        <f t="shared" si="22"/>
        <v>0</v>
      </c>
      <c r="Q86">
        <f t="shared" si="23"/>
        <v>0</v>
      </c>
      <c r="R86">
        <f t="shared" si="24"/>
        <v>0</v>
      </c>
      <c r="S86">
        <f t="shared" si="25"/>
        <v>0</v>
      </c>
      <c r="T86">
        <f>C86/Misc!$B$2*60/2/PI()</f>
        <v>1514.5104807152525</v>
      </c>
      <c r="U86">
        <f>C86/Misc!$B$2*60/2/PI()*VLOOKUP(E86,Gearing!$B$2:$G$7,5,FALSE)</f>
        <v>2624920.0678255497</v>
      </c>
      <c r="V86">
        <f ca="1">FORECAST(U86,OFFSET(Engine!$E$3:$E$26,MATCH(U86,Engine!$A$3:$A$26,1)-1,0,2),OFFSET(Engine!$A$3:$A$26,MATCH(U86,Engine!$A$3:$A$26,1)-1,0,2))</f>
        <v>-64792.103704502697</v>
      </c>
    </row>
    <row r="87" spans="1:22" x14ac:dyDescent="0.25">
      <c r="A87">
        <f t="shared" si="17"/>
        <v>21</v>
      </c>
      <c r="B87">
        <f t="shared" si="28"/>
        <v>505.60649999999134</v>
      </c>
      <c r="C87">
        <f t="shared" si="26"/>
        <v>48.152999999997746</v>
      </c>
      <c r="D87">
        <f t="shared" si="27"/>
        <v>2.2929999999996653</v>
      </c>
      <c r="E87">
        <f>MIN(VLOOKUP(C86+0.01,Gearing!$A$2:$G$7,2,TRUE)+1,5)</f>
        <v>1</v>
      </c>
      <c r="F87">
        <f>Misc!$B$4*Misc!$B$5/Misc!$B$2*VLOOKUP(E87,Gearing!$B$2:$G$7,5,FALSE)</f>
        <v>3120244.8964728019</v>
      </c>
      <c r="G87">
        <f t="shared" si="15"/>
        <v>0.31416931370794021</v>
      </c>
      <c r="H87">
        <f t="shared" si="16"/>
        <v>107.71519327129059</v>
      </c>
      <c r="I87">
        <f t="shared" si="18"/>
        <v>0.29700000000000004</v>
      </c>
      <c r="J87">
        <f t="shared" si="19"/>
        <v>5994.7778956875045</v>
      </c>
      <c r="K87">
        <f t="shared" si="20"/>
        <v>-3962187.7715765201</v>
      </c>
      <c r="L87">
        <f t="shared" si="29"/>
        <v>628.50242997455075</v>
      </c>
      <c r="M87">
        <f>2*$Y$1*VLOOKUP(E86,Gearing!$B$3:$D$7,3)+B85</f>
        <v>509.00816010243148</v>
      </c>
      <c r="N87">
        <f>2*B86-B85+Misc!$B$6*$Y$1^2</f>
        <v>505.60649999999134</v>
      </c>
      <c r="O87">
        <f t="shared" si="21"/>
        <v>1</v>
      </c>
      <c r="P87">
        <f t="shared" si="22"/>
        <v>0</v>
      </c>
      <c r="Q87">
        <f t="shared" si="23"/>
        <v>0</v>
      </c>
      <c r="R87">
        <f t="shared" si="24"/>
        <v>0</v>
      </c>
      <c r="S87">
        <f t="shared" si="25"/>
        <v>0</v>
      </c>
      <c r="T87">
        <f>C87/Misc!$B$2*60/2/PI()</f>
        <v>1532.7575949407355</v>
      </c>
      <c r="U87">
        <f>C87/Misc!$B$2*60/2/PI()*VLOOKUP(E87,Gearing!$B$2:$G$7,5,FALSE)</f>
        <v>2656545.6108113965</v>
      </c>
      <c r="V87">
        <f ca="1">FORECAST(U87,OFFSET(Engine!$E$3:$E$26,MATCH(U87,Engine!$A$3:$A$26,1)-1,0,2),OFFSET(Engine!$A$3:$A$26,MATCH(U87,Engine!$A$3:$A$26,1)-1,0,2))</f>
        <v>-65581.915512841777</v>
      </c>
    </row>
    <row r="88" spans="1:22" x14ac:dyDescent="0.25">
      <c r="A88">
        <f t="shared" si="17"/>
        <v>21.25</v>
      </c>
      <c r="B88">
        <f t="shared" si="28"/>
        <v>517.71640624999077</v>
      </c>
      <c r="C88">
        <f t="shared" si="26"/>
        <v>48.726249999997663</v>
      </c>
      <c r="D88">
        <f t="shared" si="27"/>
        <v>2.2929999999996653</v>
      </c>
      <c r="E88">
        <f>MIN(VLOOKUP(C87+0.01,Gearing!$A$2:$G$7,2,TRUE)+1,5)</f>
        <v>1</v>
      </c>
      <c r="F88">
        <f>Misc!$B$4*Misc!$B$5/Misc!$B$2*VLOOKUP(E88,Gearing!$B$2:$G$7,5,FALSE)</f>
        <v>3120244.8964728019</v>
      </c>
      <c r="G88">
        <f t="shared" si="15"/>
        <v>0.3216940605923847</v>
      </c>
      <c r="H88">
        <f t="shared" si="16"/>
        <v>108.99751700071059</v>
      </c>
      <c r="I88">
        <f t="shared" si="18"/>
        <v>0.29700000000000004</v>
      </c>
      <c r="J88">
        <f t="shared" si="19"/>
        <v>5987.6697390000054</v>
      </c>
      <c r="K88">
        <f t="shared" si="20"/>
        <v>-4035684.6110639931</v>
      </c>
      <c r="L88">
        <f t="shared" si="29"/>
        <v>640.60841508730209</v>
      </c>
      <c r="M88">
        <f>2*$Y$1*VLOOKUP(E87,Gearing!$B$3:$D$7,3)+B86</f>
        <v>520.83144135243094</v>
      </c>
      <c r="N88">
        <f>2*B87-B86+Misc!$B$6*$Y$1^2</f>
        <v>517.71640624999077</v>
      </c>
      <c r="O88">
        <f t="shared" si="21"/>
        <v>1</v>
      </c>
      <c r="P88">
        <f t="shared" si="22"/>
        <v>0</v>
      </c>
      <c r="Q88">
        <f t="shared" si="23"/>
        <v>0</v>
      </c>
      <c r="R88">
        <f t="shared" si="24"/>
        <v>0</v>
      </c>
      <c r="S88">
        <f t="shared" si="25"/>
        <v>0</v>
      </c>
      <c r="T88">
        <f>C88/Misc!$B$2*60/2/PI()</f>
        <v>1551.0047091662191</v>
      </c>
      <c r="U88">
        <f>C88/Misc!$B$2*60/2/PI()*VLOOKUP(E88,Gearing!$B$2:$G$7,5,FALSE)</f>
        <v>2688171.1537972442</v>
      </c>
      <c r="V88">
        <f ca="1">FORECAST(U88,OFFSET(Engine!$E$3:$E$26,MATCH(U88,Engine!$A$3:$A$26,1)-1,0,2),OFFSET(Engine!$A$3:$A$26,MATCH(U88,Engine!$A$3:$A$26,1)-1,0,2))</f>
        <v>-66371.727321180893</v>
      </c>
    </row>
    <row r="89" spans="1:22" x14ac:dyDescent="0.25">
      <c r="A89">
        <f t="shared" si="17"/>
        <v>21.5</v>
      </c>
      <c r="B89">
        <f t="shared" si="28"/>
        <v>529.96962499999017</v>
      </c>
      <c r="C89">
        <f t="shared" si="26"/>
        <v>49.299499999997579</v>
      </c>
      <c r="D89">
        <f t="shared" si="27"/>
        <v>2.2929999999996653</v>
      </c>
      <c r="E89">
        <f>MIN(VLOOKUP(C88+0.01,Gearing!$A$2:$G$7,2,TRUE)+1,5)</f>
        <v>1</v>
      </c>
      <c r="F89">
        <f>Misc!$B$4*Misc!$B$5/Misc!$B$2*VLOOKUP(E89,Gearing!$B$2:$G$7,5,FALSE)</f>
        <v>3120244.8964728019</v>
      </c>
      <c r="G89">
        <f t="shared" si="15"/>
        <v>0.32930785773581667</v>
      </c>
      <c r="H89">
        <f t="shared" si="16"/>
        <v>110.27984073013059</v>
      </c>
      <c r="I89">
        <f t="shared" si="18"/>
        <v>0.29700000000000004</v>
      </c>
      <c r="J89">
        <f t="shared" si="19"/>
        <v>5980.4764546875058</v>
      </c>
      <c r="K89">
        <f t="shared" si="20"/>
        <v>-4109953.4732599147</v>
      </c>
      <c r="L89">
        <f t="shared" si="29"/>
        <v>652.85770525379758</v>
      </c>
      <c r="M89">
        <f>2*$Y$1*VLOOKUP(E88,Gearing!$B$3:$D$7,3)+B87</f>
        <v>532.79803510243039</v>
      </c>
      <c r="N89">
        <f>2*B88-B87+Misc!$B$6*$Y$1^2</f>
        <v>529.96962499999017</v>
      </c>
      <c r="O89">
        <f t="shared" si="21"/>
        <v>1</v>
      </c>
      <c r="P89">
        <f t="shared" si="22"/>
        <v>0</v>
      </c>
      <c r="Q89">
        <f t="shared" si="23"/>
        <v>0</v>
      </c>
      <c r="R89">
        <f t="shared" si="24"/>
        <v>0</v>
      </c>
      <c r="S89">
        <f t="shared" si="25"/>
        <v>0</v>
      </c>
      <c r="T89">
        <f>C89/Misc!$B$2*60/2/PI()</f>
        <v>1569.2518233917019</v>
      </c>
      <c r="U89">
        <f>C89/Misc!$B$2*60/2/PI()*VLOOKUP(E89,Gearing!$B$2:$G$7,5,FALSE)</f>
        <v>2719796.6967830905</v>
      </c>
      <c r="V89">
        <f ca="1">FORECAST(U89,OFFSET(Engine!$E$3:$E$26,MATCH(U89,Engine!$A$3:$A$26,1)-1,0,2),OFFSET(Engine!$A$3:$A$26,MATCH(U89,Engine!$A$3:$A$26,1)-1,0,2))</f>
        <v>-67161.539129519966</v>
      </c>
    </row>
    <row r="90" spans="1:22" x14ac:dyDescent="0.25">
      <c r="A90">
        <f t="shared" si="17"/>
        <v>21.75</v>
      </c>
      <c r="B90">
        <f t="shared" si="28"/>
        <v>542.36615624998956</v>
      </c>
      <c r="C90">
        <f t="shared" si="26"/>
        <v>49.872749999997495</v>
      </c>
      <c r="D90">
        <f t="shared" si="27"/>
        <v>2.2929999999996653</v>
      </c>
      <c r="E90">
        <f>MIN(VLOOKUP(C89+0.01,Gearing!$A$2:$G$7,2,TRUE)+1,5)</f>
        <v>1</v>
      </c>
      <c r="F90">
        <f>Misc!$B$4*Misc!$B$5/Misc!$B$2*VLOOKUP(E90,Gearing!$B$2:$G$7,5,FALSE)</f>
        <v>3120244.8964728019</v>
      </c>
      <c r="G90">
        <f t="shared" si="15"/>
        <v>0.33701070513823617</v>
      </c>
      <c r="H90">
        <f t="shared" si="16"/>
        <v>111.56216445955059</v>
      </c>
      <c r="I90">
        <f t="shared" si="18"/>
        <v>0.29700000000000004</v>
      </c>
      <c r="J90">
        <f t="shared" si="19"/>
        <v>5973.1980427500057</v>
      </c>
      <c r="K90">
        <f t="shared" si="20"/>
        <v>-4184991.2655016095</v>
      </c>
      <c r="L90">
        <f t="shared" si="29"/>
        <v>665.25030047462508</v>
      </c>
      <c r="M90">
        <f>2*$Y$1*VLOOKUP(E89,Gearing!$B$3:$D$7,3)+B88</f>
        <v>544.90794135242982</v>
      </c>
      <c r="N90">
        <f>2*B89-B88+Misc!$B$6*$Y$1^2</f>
        <v>542.36615624998956</v>
      </c>
      <c r="O90">
        <f t="shared" si="21"/>
        <v>1</v>
      </c>
      <c r="P90">
        <f t="shared" si="22"/>
        <v>0</v>
      </c>
      <c r="Q90">
        <f t="shared" si="23"/>
        <v>0</v>
      </c>
      <c r="R90">
        <f t="shared" si="24"/>
        <v>0</v>
      </c>
      <c r="S90">
        <f t="shared" si="25"/>
        <v>0</v>
      </c>
      <c r="T90">
        <f>C90/Misc!$B$2*60/2/PI()</f>
        <v>1587.498937617185</v>
      </c>
      <c r="U90">
        <f>C90/Misc!$B$2*60/2/PI()*VLOOKUP(E90,Gearing!$B$2:$G$7,5,FALSE)</f>
        <v>2751422.2397689372</v>
      </c>
      <c r="V90">
        <f ca="1">FORECAST(U90,OFFSET(Engine!$E$3:$E$26,MATCH(U90,Engine!$A$3:$A$26,1)-1,0,2),OFFSET(Engine!$A$3:$A$26,MATCH(U90,Engine!$A$3:$A$26,1)-1,0,2))</f>
        <v>-67951.350937859053</v>
      </c>
    </row>
    <row r="91" spans="1:22" x14ac:dyDescent="0.25">
      <c r="A91">
        <f t="shared" si="17"/>
        <v>22</v>
      </c>
      <c r="B91">
        <f t="shared" si="28"/>
        <v>554.90599999998892</v>
      </c>
      <c r="C91">
        <f t="shared" si="26"/>
        <v>50.445999999997412</v>
      </c>
      <c r="D91">
        <f t="shared" si="27"/>
        <v>2.2929999999996653</v>
      </c>
      <c r="E91">
        <f>MIN(VLOOKUP(C90+0.01,Gearing!$A$2:$G$7,2,TRUE)+1,5)</f>
        <v>1</v>
      </c>
      <c r="F91">
        <f>Misc!$B$4*Misc!$B$5/Misc!$B$2*VLOOKUP(E91,Gearing!$B$2:$G$7,5,FALSE)</f>
        <v>3120244.8964728019</v>
      </c>
      <c r="G91">
        <f t="shared" si="15"/>
        <v>0.3448026027996432</v>
      </c>
      <c r="H91">
        <f t="shared" si="16"/>
        <v>112.84448818897059</v>
      </c>
      <c r="I91">
        <f t="shared" si="18"/>
        <v>0.29700000000000004</v>
      </c>
      <c r="J91">
        <f t="shared" si="19"/>
        <v>5965.834503187506</v>
      </c>
      <c r="K91">
        <f t="shared" si="20"/>
        <v>-4260794.8585268464</v>
      </c>
      <c r="L91">
        <f t="shared" si="29"/>
        <v>677.78620075037429</v>
      </c>
      <c r="M91">
        <f>2*$Y$1*VLOOKUP(E90,Gearing!$B$3:$D$7,3)+B89</f>
        <v>557.16116010242922</v>
      </c>
      <c r="N91">
        <f>2*B90-B89+Misc!$B$6*$Y$1^2</f>
        <v>554.90599999998892</v>
      </c>
      <c r="O91">
        <f t="shared" si="21"/>
        <v>1</v>
      </c>
      <c r="P91">
        <f t="shared" si="22"/>
        <v>0</v>
      </c>
      <c r="Q91">
        <f t="shared" si="23"/>
        <v>0</v>
      </c>
      <c r="R91">
        <f t="shared" si="24"/>
        <v>0</v>
      </c>
      <c r="S91">
        <f t="shared" si="25"/>
        <v>0</v>
      </c>
      <c r="T91">
        <f>C91/Misc!$B$2*60/2/PI()</f>
        <v>1605.7460518426683</v>
      </c>
      <c r="U91">
        <f>C91/Misc!$B$2*60/2/PI()*VLOOKUP(E91,Gearing!$B$2:$G$7,5,FALSE)</f>
        <v>2783047.782754784</v>
      </c>
      <c r="V91">
        <f ca="1">FORECAST(U91,OFFSET(Engine!$E$3:$E$26,MATCH(U91,Engine!$A$3:$A$26,1)-1,0,2),OFFSET(Engine!$A$3:$A$26,MATCH(U91,Engine!$A$3:$A$26,1)-1,0,2))</f>
        <v>-68741.162746198141</v>
      </c>
    </row>
    <row r="92" spans="1:22" x14ac:dyDescent="0.25">
      <c r="A92">
        <f t="shared" si="17"/>
        <v>22.25</v>
      </c>
      <c r="B92">
        <f t="shared" si="28"/>
        <v>567.58915624998826</v>
      </c>
      <c r="C92">
        <f t="shared" si="26"/>
        <v>51.019249999997328</v>
      </c>
      <c r="D92">
        <f t="shared" si="27"/>
        <v>2.2929999999996653</v>
      </c>
      <c r="E92">
        <f>MIN(VLOOKUP(C91+0.01,Gearing!$A$2:$G$7,2,TRUE)+1,5)</f>
        <v>1</v>
      </c>
      <c r="F92">
        <f>Misc!$B$4*Misc!$B$5/Misc!$B$2*VLOOKUP(E92,Gearing!$B$2:$G$7,5,FALSE)</f>
        <v>3120244.8964728019</v>
      </c>
      <c r="G92">
        <f t="shared" si="15"/>
        <v>0.35268355072003765</v>
      </c>
      <c r="H92">
        <f t="shared" si="16"/>
        <v>114.12681191839059</v>
      </c>
      <c r="I92">
        <f t="shared" si="18"/>
        <v>0.29700000000000004</v>
      </c>
      <c r="J92">
        <f t="shared" si="19"/>
        <v>5958.3858360000067</v>
      </c>
      <c r="K92">
        <f t="shared" si="20"/>
        <v>-4337361.0864738338</v>
      </c>
      <c r="L92">
        <f t="shared" si="29"/>
        <v>690.46540608163457</v>
      </c>
      <c r="M92">
        <f>2*$Y$1*VLOOKUP(E91,Gearing!$B$3:$D$7,3)+B90</f>
        <v>569.55769135242861</v>
      </c>
      <c r="N92">
        <f>2*B91-B90+Misc!$B$6*$Y$1^2</f>
        <v>567.58915624998826</v>
      </c>
      <c r="O92">
        <f t="shared" si="21"/>
        <v>1</v>
      </c>
      <c r="P92">
        <f t="shared" si="22"/>
        <v>0</v>
      </c>
      <c r="Q92">
        <f t="shared" si="23"/>
        <v>0</v>
      </c>
      <c r="R92">
        <f t="shared" si="24"/>
        <v>0</v>
      </c>
      <c r="S92">
        <f t="shared" si="25"/>
        <v>0</v>
      </c>
      <c r="T92">
        <f>C92/Misc!$B$2*60/2/PI()</f>
        <v>1623.9931660681511</v>
      </c>
      <c r="U92">
        <f>C92/Misc!$B$2*60/2/PI()*VLOOKUP(E92,Gearing!$B$2:$G$7,5,FALSE)</f>
        <v>2814673.3257406303</v>
      </c>
      <c r="V92">
        <f ca="1">FORECAST(U92,OFFSET(Engine!$E$3:$E$26,MATCH(U92,Engine!$A$3:$A$26,1)-1,0,2),OFFSET(Engine!$A$3:$A$26,MATCH(U92,Engine!$A$3:$A$26,1)-1,0,2))</f>
        <v>-69530.974554537213</v>
      </c>
    </row>
    <row r="93" spans="1:22" x14ac:dyDescent="0.25">
      <c r="A93">
        <f t="shared" si="17"/>
        <v>22.5</v>
      </c>
      <c r="B93">
        <f t="shared" si="28"/>
        <v>580.41562499998759</v>
      </c>
      <c r="C93">
        <f t="shared" si="26"/>
        <v>51.592499999997244</v>
      </c>
      <c r="D93">
        <f t="shared" si="27"/>
        <v>2.2929999999996653</v>
      </c>
      <c r="E93">
        <f>MIN(VLOOKUP(C92+0.01,Gearing!$A$2:$G$7,2,TRUE)+1,5)</f>
        <v>1</v>
      </c>
      <c r="F93">
        <f>Misc!$B$4*Misc!$B$5/Misc!$B$2*VLOOKUP(E93,Gearing!$B$2:$G$7,5,FALSE)</f>
        <v>3120244.8964728019</v>
      </c>
      <c r="G93">
        <f t="shared" si="15"/>
        <v>0.36065354889941964</v>
      </c>
      <c r="H93">
        <f t="shared" si="16"/>
        <v>115.40913564781059</v>
      </c>
      <c r="I93">
        <f t="shared" si="18"/>
        <v>0.29700000000000004</v>
      </c>
      <c r="J93">
        <f t="shared" si="19"/>
        <v>5950.852041187507</v>
      </c>
      <c r="K93">
        <f t="shared" si="20"/>
        <v>-4414686.7468812242</v>
      </c>
      <c r="L93">
        <f t="shared" si="29"/>
        <v>703.28791646899242</v>
      </c>
      <c r="M93">
        <f>2*$Y$1*VLOOKUP(E92,Gearing!$B$3:$D$7,3)+B91</f>
        <v>582.09753510242797</v>
      </c>
      <c r="N93">
        <f>2*B92-B91+Misc!$B$6*$Y$1^2</f>
        <v>580.41562499998759</v>
      </c>
      <c r="O93">
        <f t="shared" si="21"/>
        <v>1</v>
      </c>
      <c r="P93">
        <f t="shared" si="22"/>
        <v>0</v>
      </c>
      <c r="Q93">
        <f t="shared" si="23"/>
        <v>0</v>
      </c>
      <c r="R93">
        <f t="shared" si="24"/>
        <v>0</v>
      </c>
      <c r="S93">
        <f t="shared" si="25"/>
        <v>0</v>
      </c>
      <c r="T93">
        <f>C93/Misc!$B$2*60/2/PI()</f>
        <v>1642.2402802936344</v>
      </c>
      <c r="U93">
        <f>C93/Misc!$B$2*60/2/PI()*VLOOKUP(E93,Gearing!$B$2:$G$7,5,FALSE)</f>
        <v>2846298.8687264775</v>
      </c>
      <c r="V93">
        <f ca="1">FORECAST(U93,OFFSET(Engine!$E$3:$E$26,MATCH(U93,Engine!$A$3:$A$26,1)-1,0,2),OFFSET(Engine!$A$3:$A$26,MATCH(U93,Engine!$A$3:$A$26,1)-1,0,2))</f>
        <v>-70320.786362876315</v>
      </c>
    </row>
    <row r="94" spans="1:22" x14ac:dyDescent="0.25">
      <c r="A94">
        <f t="shared" si="17"/>
        <v>22.75</v>
      </c>
      <c r="B94">
        <f t="shared" si="28"/>
        <v>593.38540624998689</v>
      </c>
      <c r="C94">
        <f t="shared" si="26"/>
        <v>52.165749999997161</v>
      </c>
      <c r="D94">
        <f t="shared" si="27"/>
        <v>2.2929999999996653</v>
      </c>
      <c r="E94">
        <f>MIN(VLOOKUP(C93+0.01,Gearing!$A$2:$G$7,2,TRUE)+1,5)</f>
        <v>1</v>
      </c>
      <c r="F94">
        <f>Misc!$B$4*Misc!$B$5/Misc!$B$2*VLOOKUP(E94,Gearing!$B$2:$G$7,5,FALSE)</f>
        <v>3120244.8964728019</v>
      </c>
      <c r="G94">
        <f t="shared" si="15"/>
        <v>0.36871259733778911</v>
      </c>
      <c r="H94">
        <f t="shared" si="16"/>
        <v>116.69145937723059</v>
      </c>
      <c r="I94">
        <f t="shared" si="18"/>
        <v>0.29700000000000004</v>
      </c>
      <c r="J94">
        <f t="shared" si="19"/>
        <v>5943.2331187500076</v>
      </c>
      <c r="K94">
        <f t="shared" si="20"/>
        <v>-4492768.6006881082</v>
      </c>
      <c r="L94">
        <f t="shared" si="29"/>
        <v>716.25373191303572</v>
      </c>
      <c r="M94">
        <f>2*$Y$1*VLOOKUP(E93,Gearing!$B$3:$D$7,3)+B92</f>
        <v>594.78069135242731</v>
      </c>
      <c r="N94">
        <f>2*B93-B92+Misc!$B$6*$Y$1^2</f>
        <v>593.38540624998689</v>
      </c>
      <c r="O94">
        <f t="shared" si="21"/>
        <v>1</v>
      </c>
      <c r="P94">
        <f t="shared" si="22"/>
        <v>0</v>
      </c>
      <c r="Q94">
        <f t="shared" si="23"/>
        <v>0</v>
      </c>
      <c r="R94">
        <f t="shared" si="24"/>
        <v>0</v>
      </c>
      <c r="S94">
        <f t="shared" si="25"/>
        <v>0</v>
      </c>
      <c r="T94">
        <f>C94/Misc!$B$2*60/2/PI()</f>
        <v>1660.4873945191177</v>
      </c>
      <c r="U94">
        <f>C94/Misc!$B$2*60/2/PI()*VLOOKUP(E94,Gearing!$B$2:$G$7,5,FALSE)</f>
        <v>2877924.4117123247</v>
      </c>
      <c r="V94">
        <f ca="1">FORECAST(U94,OFFSET(Engine!$E$3:$E$26,MATCH(U94,Engine!$A$3:$A$26,1)-1,0,2),OFFSET(Engine!$A$3:$A$26,MATCH(U94,Engine!$A$3:$A$26,1)-1,0,2))</f>
        <v>-71110.598171215403</v>
      </c>
    </row>
    <row r="95" spans="1:22" x14ac:dyDescent="0.25">
      <c r="A95">
        <f t="shared" si="17"/>
        <v>23</v>
      </c>
      <c r="B95">
        <f t="shared" si="28"/>
        <v>606.49849999998617</v>
      </c>
      <c r="C95">
        <f t="shared" si="26"/>
        <v>52.738999999997077</v>
      </c>
      <c r="D95">
        <f t="shared" si="27"/>
        <v>2.2929999999996653</v>
      </c>
      <c r="E95">
        <f>MIN(VLOOKUP(C94+0.01,Gearing!$A$2:$G$7,2,TRUE)+1,5)</f>
        <v>1</v>
      </c>
      <c r="F95">
        <f>Misc!$B$4*Misc!$B$5/Misc!$B$2*VLOOKUP(E95,Gearing!$B$2:$G$7,5,FALSE)</f>
        <v>3120244.8964728019</v>
      </c>
      <c r="G95">
        <f t="shared" si="15"/>
        <v>0.3768606960351461</v>
      </c>
      <c r="H95">
        <f t="shared" si="16"/>
        <v>117.97378310665059</v>
      </c>
      <c r="I95">
        <f t="shared" si="18"/>
        <v>0.29700000000000004</v>
      </c>
      <c r="J95">
        <f t="shared" si="19"/>
        <v>5935.5290686875078</v>
      </c>
      <c r="K95">
        <f t="shared" si="20"/>
        <v>-4571603.3722340222</v>
      </c>
      <c r="L95">
        <f t="shared" si="29"/>
        <v>729.36285241435246</v>
      </c>
      <c r="M95">
        <f>2*$Y$1*VLOOKUP(E94,Gearing!$B$3:$D$7,3)+B93</f>
        <v>607.60716010242663</v>
      </c>
      <c r="N95">
        <f>2*B94-B93+Misc!$B$6*$Y$1^2</f>
        <v>606.49849999998617</v>
      </c>
      <c r="O95">
        <f t="shared" si="21"/>
        <v>1</v>
      </c>
      <c r="P95">
        <f t="shared" si="22"/>
        <v>0</v>
      </c>
      <c r="Q95">
        <f t="shared" si="23"/>
        <v>0</v>
      </c>
      <c r="R95">
        <f t="shared" si="24"/>
        <v>0</v>
      </c>
      <c r="S95">
        <f t="shared" si="25"/>
        <v>0</v>
      </c>
      <c r="T95">
        <f>C95/Misc!$B$2*60/2/PI()</f>
        <v>1678.7345087446006</v>
      </c>
      <c r="U95">
        <f>C95/Misc!$B$2*60/2/PI()*VLOOKUP(E95,Gearing!$B$2:$G$7,5,FALSE)</f>
        <v>2909549.954698171</v>
      </c>
      <c r="V95">
        <f ca="1">FORECAST(U95,OFFSET(Engine!$E$3:$E$26,MATCH(U95,Engine!$A$3:$A$26,1)-1,0,2),OFFSET(Engine!$A$3:$A$26,MATCH(U95,Engine!$A$3:$A$26,1)-1,0,2))</f>
        <v>-71900.40997955449</v>
      </c>
    </row>
    <row r="96" spans="1:22" x14ac:dyDescent="0.25">
      <c r="A96">
        <f t="shared" si="17"/>
        <v>23.25</v>
      </c>
      <c r="B96">
        <f t="shared" si="28"/>
        <v>619.75490624998542</v>
      </c>
      <c r="C96">
        <f t="shared" si="26"/>
        <v>53.312249999996993</v>
      </c>
      <c r="D96">
        <f t="shared" si="27"/>
        <v>2.2929999999996653</v>
      </c>
      <c r="E96">
        <f>MIN(VLOOKUP(C95+0.01,Gearing!$A$2:$G$7,2,TRUE)+1,5)</f>
        <v>1</v>
      </c>
      <c r="F96">
        <f>Misc!$B$4*Misc!$B$5/Misc!$B$2*VLOOKUP(E96,Gearing!$B$2:$G$7,5,FALSE)</f>
        <v>3120244.8964728019</v>
      </c>
      <c r="G96">
        <f t="shared" si="15"/>
        <v>0.38509784499149058</v>
      </c>
      <c r="H96">
        <f t="shared" si="16"/>
        <v>119.25610683607059</v>
      </c>
      <c r="I96">
        <f t="shared" si="18"/>
        <v>0.29700000000000004</v>
      </c>
      <c r="J96">
        <f t="shared" si="19"/>
        <v>5927.7398910000084</v>
      </c>
      <c r="K96">
        <f t="shared" si="20"/>
        <v>-4651187.749258941</v>
      </c>
      <c r="L96">
        <f t="shared" si="29"/>
        <v>742.61527797353051</v>
      </c>
      <c r="M96">
        <f>2*$Y$1*VLOOKUP(E95,Gearing!$B$3:$D$7,3)+B94</f>
        <v>620.57694135242593</v>
      </c>
      <c r="N96">
        <f>2*B95-B94+Misc!$B$6*$Y$1^2</f>
        <v>619.75490624998542</v>
      </c>
      <c r="O96">
        <f t="shared" si="21"/>
        <v>1</v>
      </c>
      <c r="P96">
        <f t="shared" si="22"/>
        <v>0</v>
      </c>
      <c r="Q96">
        <f t="shared" si="23"/>
        <v>0</v>
      </c>
      <c r="R96">
        <f t="shared" si="24"/>
        <v>0</v>
      </c>
      <c r="S96">
        <f t="shared" si="25"/>
        <v>0</v>
      </c>
      <c r="T96">
        <f>C96/Misc!$B$2*60/2/PI()</f>
        <v>1696.9816229700839</v>
      </c>
      <c r="U96">
        <f>C96/Misc!$B$2*60/2/PI()*VLOOKUP(E96,Gearing!$B$2:$G$7,5,FALSE)</f>
        <v>2941175.4976840182</v>
      </c>
      <c r="V96">
        <f ca="1">FORECAST(U96,OFFSET(Engine!$E$3:$E$26,MATCH(U96,Engine!$A$3:$A$26,1)-1,0,2),OFFSET(Engine!$A$3:$A$26,MATCH(U96,Engine!$A$3:$A$26,1)-1,0,2))</f>
        <v>-72690.221787893577</v>
      </c>
    </row>
    <row r="97" spans="1:22" x14ac:dyDescent="0.25">
      <c r="A97">
        <f t="shared" si="17"/>
        <v>23.5</v>
      </c>
      <c r="B97">
        <f t="shared" si="28"/>
        <v>633.15462499998466</v>
      </c>
      <c r="C97">
        <f t="shared" si="26"/>
        <v>53.88549999999691</v>
      </c>
      <c r="D97">
        <f t="shared" si="27"/>
        <v>2.2929999999996653</v>
      </c>
      <c r="E97">
        <f>MIN(VLOOKUP(C96+0.01,Gearing!$A$2:$G$7,2,TRUE)+1,5)</f>
        <v>1</v>
      </c>
      <c r="F97">
        <f>Misc!$B$4*Misc!$B$5/Misc!$B$2*VLOOKUP(E97,Gearing!$B$2:$G$7,5,FALSE)</f>
        <v>3120244.8964728019</v>
      </c>
      <c r="G97">
        <f t="shared" si="15"/>
        <v>0.39342404420682259</v>
      </c>
      <c r="H97">
        <f t="shared" si="16"/>
        <v>120.53843056549059</v>
      </c>
      <c r="I97">
        <f t="shared" si="18"/>
        <v>0.29700000000000004</v>
      </c>
      <c r="J97">
        <f t="shared" si="19"/>
        <v>5919.8655856875084</v>
      </c>
      <c r="K97">
        <f t="shared" si="20"/>
        <v>-4731518.3829032835</v>
      </c>
      <c r="L97">
        <f t="shared" si="29"/>
        <v>756.01100859115945</v>
      </c>
      <c r="M97">
        <f>2*$Y$1*VLOOKUP(E96,Gearing!$B$3:$D$7,3)+B95</f>
        <v>633.69003510242521</v>
      </c>
      <c r="N97">
        <f>2*B96-B95+Misc!$B$6*$Y$1^2</f>
        <v>633.15462499998466</v>
      </c>
      <c r="O97">
        <f t="shared" si="21"/>
        <v>1</v>
      </c>
      <c r="P97">
        <f t="shared" si="22"/>
        <v>0</v>
      </c>
      <c r="Q97">
        <f t="shared" si="23"/>
        <v>0</v>
      </c>
      <c r="R97">
        <f t="shared" si="24"/>
        <v>0</v>
      </c>
      <c r="S97">
        <f t="shared" si="25"/>
        <v>0</v>
      </c>
      <c r="T97">
        <f>C97/Misc!$B$2*60/2/PI()</f>
        <v>1715.2287371955672</v>
      </c>
      <c r="U97">
        <f>C97/Misc!$B$2*60/2/PI()*VLOOKUP(E97,Gearing!$B$2:$G$7,5,FALSE)</f>
        <v>2972801.0406698654</v>
      </c>
      <c r="V97">
        <f ca="1">FORECAST(U97,OFFSET(Engine!$E$3:$E$26,MATCH(U97,Engine!$A$3:$A$26,1)-1,0,2),OFFSET(Engine!$A$3:$A$26,MATCH(U97,Engine!$A$3:$A$26,1)-1,0,2))</f>
        <v>-73480.033596232679</v>
      </c>
    </row>
    <row r="98" spans="1:22" x14ac:dyDescent="0.25">
      <c r="A98">
        <f t="shared" si="17"/>
        <v>23.75</v>
      </c>
      <c r="B98">
        <f t="shared" si="28"/>
        <v>646.69765624998388</v>
      </c>
      <c r="C98">
        <f t="shared" si="26"/>
        <v>54.383070204878095</v>
      </c>
      <c r="D98">
        <f t="shared" si="27"/>
        <v>1.687561639049818</v>
      </c>
      <c r="E98">
        <f>MIN(VLOOKUP(C97+0.01,Gearing!$A$2:$G$7,2,TRUE)+1,5)</f>
        <v>1</v>
      </c>
      <c r="F98">
        <f>Misc!$B$4*Misc!$B$5/Misc!$B$2*VLOOKUP(E98,Gearing!$B$2:$G$7,5,FALSE)</f>
        <v>3120244.8964728019</v>
      </c>
      <c r="G98">
        <f t="shared" si="15"/>
        <v>0.40183929368114207</v>
      </c>
      <c r="H98">
        <f t="shared" si="16"/>
        <v>121.65146341463425</v>
      </c>
      <c r="I98">
        <f t="shared" si="18"/>
        <v>0.29700000000000004</v>
      </c>
      <c r="J98">
        <f t="shared" si="19"/>
        <v>5911.9061527500089</v>
      </c>
      <c r="K98">
        <f t="shared" si="20"/>
        <v>-4812591.8877079096</v>
      </c>
      <c r="L98">
        <f t="shared" si="29"/>
        <v>769.55004426782421</v>
      </c>
      <c r="M98">
        <f>2*$Y$1*VLOOKUP(E97,Gearing!$B$3:$D$7,3)+B96</f>
        <v>646.94644135242447</v>
      </c>
      <c r="N98">
        <f>2*B97-B96+Misc!$B$6*$Y$1^2</f>
        <v>646.69765624998388</v>
      </c>
      <c r="O98">
        <f t="shared" si="21"/>
        <v>1</v>
      </c>
      <c r="P98">
        <f t="shared" si="22"/>
        <v>0</v>
      </c>
      <c r="Q98">
        <f t="shared" si="23"/>
        <v>0</v>
      </c>
      <c r="R98">
        <f t="shared" si="24"/>
        <v>0</v>
      </c>
      <c r="S98">
        <f t="shared" si="25"/>
        <v>0</v>
      </c>
      <c r="T98">
        <f>C98/Misc!$B$2*60/2/PI()</f>
        <v>1731.0668887239844</v>
      </c>
      <c r="U98">
        <f>C98/Misc!$B$2*60/2/PI()*VLOOKUP(E98,Gearing!$B$2:$G$7,5,FALSE)</f>
        <v>3000251.4164272984</v>
      </c>
      <c r="V98">
        <f ca="1">FORECAST(U98,OFFSET(Engine!$E$3:$E$26,MATCH(U98,Engine!$A$3:$A$26,1)-1,0,2),OFFSET(Engine!$A$3:$A$26,MATCH(U98,Engine!$A$3:$A$26,1)-1,0,2))</f>
        <v>-74165.575372583146</v>
      </c>
    </row>
    <row r="99" spans="1:22" x14ac:dyDescent="0.25">
      <c r="A99">
        <f t="shared" si="17"/>
        <v>24</v>
      </c>
      <c r="B99">
        <f t="shared" si="28"/>
        <v>660.34616010242371</v>
      </c>
      <c r="C99">
        <f t="shared" si="26"/>
        <v>54.88064040975928</v>
      </c>
      <c r="D99">
        <f t="shared" si="27"/>
        <v>2.2929999999996653</v>
      </c>
      <c r="E99">
        <f>MIN(VLOOKUP(C98+0.01,Gearing!$A$2:$G$7,2,TRUE)+1,5)</f>
        <v>2</v>
      </c>
      <c r="F99">
        <f>Misc!$B$4*Misc!$B$5/Misc!$B$2*VLOOKUP(E99,Gearing!$B$2:$G$7,5,FALSE)</f>
        <v>4744155.6024449775</v>
      </c>
      <c r="G99">
        <f t="shared" si="15"/>
        <v>0.41032008079218846</v>
      </c>
      <c r="H99">
        <f t="shared" si="16"/>
        <v>122.76449626377791</v>
      </c>
      <c r="I99">
        <f t="shared" si="18"/>
        <v>0.29700000000000004</v>
      </c>
      <c r="J99">
        <f t="shared" si="19"/>
        <v>5903.8615921875098</v>
      </c>
      <c r="K99">
        <f t="shared" si="20"/>
        <v>-5299906.6435554568</v>
      </c>
      <c r="L99">
        <f t="shared" si="29"/>
        <v>783.23238500411583</v>
      </c>
      <c r="M99">
        <f>2*$Y$1*VLOOKUP(E98,Gearing!$B$3:$D$7,3)+B97</f>
        <v>660.34616010242371</v>
      </c>
      <c r="N99">
        <f>2*B98-B97+Misc!$B$6*$Y$1^2</f>
        <v>660.38399999998308</v>
      </c>
      <c r="O99">
        <f t="shared" si="21"/>
        <v>0</v>
      </c>
      <c r="P99">
        <f t="shared" si="22"/>
        <v>1</v>
      </c>
      <c r="Q99">
        <f t="shared" si="23"/>
        <v>0</v>
      </c>
      <c r="R99">
        <f t="shared" si="24"/>
        <v>0</v>
      </c>
      <c r="S99">
        <f t="shared" si="25"/>
        <v>0</v>
      </c>
      <c r="T99">
        <f>C99/Misc!$B$2*60/2/PI()</f>
        <v>1746.9050402524019</v>
      </c>
      <c r="U99">
        <f>C99/Misc!$B$2*60/2/PI()*VLOOKUP(E99,Gearing!$B$2:$G$7,5,FALSE)</f>
        <v>4603449.0549646188</v>
      </c>
      <c r="V99">
        <f ca="1">FORECAST(U99,OFFSET(Engine!$E$3:$E$26,MATCH(U99,Engine!$A$3:$A$26,1)-1,0,2),OFFSET(Engine!$A$3:$A$26,MATCH(U99,Engine!$A$3:$A$26,1)-1,0,2))</f>
        <v>-114203.60496735663</v>
      </c>
    </row>
    <row r="100" spans="1:22" x14ac:dyDescent="0.25">
      <c r="A100">
        <f t="shared" si="17"/>
        <v>24.25</v>
      </c>
      <c r="B100">
        <f t="shared" si="28"/>
        <v>674.13797645486352</v>
      </c>
      <c r="C100">
        <f t="shared" si="26"/>
        <v>55.453890409759197</v>
      </c>
      <c r="D100">
        <f t="shared" si="27"/>
        <v>2.2929999999996653</v>
      </c>
      <c r="E100">
        <f>MIN(VLOOKUP(C99+0.01,Gearing!$A$2:$G$7,2,TRUE)+1,5)</f>
        <v>2</v>
      </c>
      <c r="F100">
        <f>Misc!$B$4*Misc!$B$5/Misc!$B$2*VLOOKUP(E100,Gearing!$B$2:$G$7,5,FALSE)</f>
        <v>4744155.6024449775</v>
      </c>
      <c r="G100">
        <f t="shared" si="15"/>
        <v>0.41888991816222232</v>
      </c>
      <c r="H100">
        <f t="shared" si="16"/>
        <v>124.04681999319791</v>
      </c>
      <c r="I100">
        <f t="shared" si="18"/>
        <v>0.29700000000000004</v>
      </c>
      <c r="J100">
        <f t="shared" si="19"/>
        <v>5895.7543808991604</v>
      </c>
      <c r="K100">
        <f t="shared" si="20"/>
        <v>-5382232.4935884485</v>
      </c>
      <c r="L100">
        <f t="shared" si="29"/>
        <v>860.45589221951604</v>
      </c>
      <c r="M100">
        <f>2*$Y$1*VLOOKUP(E99,Gearing!$B$3:$D$7,3)+B98</f>
        <v>687.93988479827658</v>
      </c>
      <c r="N100">
        <f>2*B99-B98+Misc!$B$6*$Y$1^2</f>
        <v>674.13797645486352</v>
      </c>
      <c r="O100">
        <f t="shared" si="21"/>
        <v>0</v>
      </c>
      <c r="P100">
        <f t="shared" si="22"/>
        <v>1</v>
      </c>
      <c r="Q100">
        <f t="shared" si="23"/>
        <v>0</v>
      </c>
      <c r="R100">
        <f t="shared" si="24"/>
        <v>0</v>
      </c>
      <c r="S100">
        <f t="shared" si="25"/>
        <v>0</v>
      </c>
      <c r="T100">
        <f>C100/Misc!$B$2*60/2/PI()</f>
        <v>1765.1521544778855</v>
      </c>
      <c r="U100">
        <f>C100/Misc!$B$2*60/2/PI()*VLOOKUP(E100,Gearing!$B$2:$G$7,5,FALSE)</f>
        <v>4651533.9014797993</v>
      </c>
      <c r="V100">
        <f ca="1">FORECAST(U100,OFFSET(Engine!$E$3:$E$26,MATCH(U100,Engine!$A$3:$A$26,1)-1,0,2),OFFSET(Engine!$A$3:$A$26,MATCH(U100,Engine!$A$3:$A$26,1)-1,0,2))</f>
        <v>-115404.46907890274</v>
      </c>
    </row>
    <row r="101" spans="1:22" x14ac:dyDescent="0.25">
      <c r="A101">
        <f t="shared" si="17"/>
        <v>24.5</v>
      </c>
      <c r="B101">
        <f t="shared" si="28"/>
        <v>688.07310530730331</v>
      </c>
      <c r="C101">
        <f t="shared" si="26"/>
        <v>56.027140409759113</v>
      </c>
      <c r="D101">
        <f t="shared" si="27"/>
        <v>2.2929999999996653</v>
      </c>
      <c r="E101">
        <f>MIN(VLOOKUP(C100+0.01,Gearing!$A$2:$G$7,2,TRUE)+1,5)</f>
        <v>2</v>
      </c>
      <c r="F101">
        <f>Misc!$B$4*Misc!$B$5/Misc!$B$2*VLOOKUP(E101,Gearing!$B$2:$G$7,5,FALSE)</f>
        <v>4744155.6024449775</v>
      </c>
      <c r="G101">
        <f t="shared" si="15"/>
        <v>0.42754880579124371</v>
      </c>
      <c r="H101">
        <f t="shared" si="16"/>
        <v>125.32914372261791</v>
      </c>
      <c r="I101">
        <f t="shared" si="18"/>
        <v>0.29700000000000004</v>
      </c>
      <c r="J101">
        <f t="shared" si="19"/>
        <v>5887.5620419858114</v>
      </c>
      <c r="K101">
        <f t="shared" si="20"/>
        <v>-5465291.4596520076</v>
      </c>
      <c r="L101">
        <f t="shared" si="29"/>
        <v>874.38534421125667</v>
      </c>
      <c r="M101">
        <f>2*$Y$1*VLOOKUP(E100,Gearing!$B$3:$D$7,3)+B99</f>
        <v>701.58838865071641</v>
      </c>
      <c r="N101">
        <f>2*B100-B99+Misc!$B$6*$Y$1^2</f>
        <v>688.07310530730331</v>
      </c>
      <c r="O101">
        <f t="shared" si="21"/>
        <v>0</v>
      </c>
      <c r="P101">
        <f t="shared" si="22"/>
        <v>1</v>
      </c>
      <c r="Q101">
        <f t="shared" si="23"/>
        <v>0</v>
      </c>
      <c r="R101">
        <f t="shared" si="24"/>
        <v>0</v>
      </c>
      <c r="S101">
        <f t="shared" si="25"/>
        <v>0</v>
      </c>
      <c r="T101">
        <f>C101/Misc!$B$2*60/2/PI()</f>
        <v>1783.3992687033683</v>
      </c>
      <c r="U101">
        <f>C101/Misc!$B$2*60/2/PI()*VLOOKUP(E101,Gearing!$B$2:$G$7,5,FALSE)</f>
        <v>4699618.7479949798</v>
      </c>
      <c r="V101">
        <f ca="1">FORECAST(U101,OFFSET(Engine!$E$3:$E$26,MATCH(U101,Engine!$A$3:$A$26,1)-1,0,2),OFFSET(Engine!$A$3:$A$26,MATCH(U101,Engine!$A$3:$A$26,1)-1,0,2))</f>
        <v>-116605.33319044884</v>
      </c>
    </row>
    <row r="102" spans="1:22" x14ac:dyDescent="0.25">
      <c r="A102">
        <f t="shared" si="17"/>
        <v>24.75</v>
      </c>
      <c r="B102">
        <f t="shared" si="28"/>
        <v>702.15154665974308</v>
      </c>
      <c r="C102">
        <f t="shared" si="26"/>
        <v>56.600390409759029</v>
      </c>
      <c r="D102">
        <f t="shared" si="27"/>
        <v>2.2929999999996653</v>
      </c>
      <c r="E102">
        <f>MIN(VLOOKUP(C101+0.01,Gearing!$A$2:$G$7,2,TRUE)+1,5)</f>
        <v>2</v>
      </c>
      <c r="F102">
        <f>Misc!$B$4*Misc!$B$5/Misc!$B$2*VLOOKUP(E102,Gearing!$B$2:$G$7,5,FALSE)</f>
        <v>4744155.6024449775</v>
      </c>
      <c r="G102">
        <f t="shared" si="15"/>
        <v>0.43629674367925259</v>
      </c>
      <c r="H102">
        <f t="shared" si="16"/>
        <v>126.61146745203791</v>
      </c>
      <c r="I102">
        <f t="shared" si="18"/>
        <v>0.29700000000000004</v>
      </c>
      <c r="J102">
        <f t="shared" si="19"/>
        <v>5879.284575447462</v>
      </c>
      <c r="K102">
        <f t="shared" si="20"/>
        <v>-5549080.0195524208</v>
      </c>
      <c r="L102">
        <f t="shared" si="29"/>
        <v>888.45810139461094</v>
      </c>
      <c r="M102">
        <f>2*$Y$1*VLOOKUP(E101,Gearing!$B$3:$D$7,3)+B100</f>
        <v>715.38020500315622</v>
      </c>
      <c r="N102">
        <f>2*B101-B100+Misc!$B$6*$Y$1^2</f>
        <v>702.15154665974308</v>
      </c>
      <c r="O102">
        <f t="shared" si="21"/>
        <v>0</v>
      </c>
      <c r="P102">
        <f t="shared" si="22"/>
        <v>1</v>
      </c>
      <c r="Q102">
        <f t="shared" si="23"/>
        <v>0</v>
      </c>
      <c r="R102">
        <f t="shared" si="24"/>
        <v>0</v>
      </c>
      <c r="S102">
        <f t="shared" si="25"/>
        <v>0</v>
      </c>
      <c r="T102">
        <f>C102/Misc!$B$2*60/2/PI()</f>
        <v>1801.6463829288514</v>
      </c>
      <c r="U102">
        <f>C102/Misc!$B$2*60/2/PI()*VLOOKUP(E102,Gearing!$B$2:$G$7,5,FALSE)</f>
        <v>4747703.5945101595</v>
      </c>
      <c r="V102">
        <f ca="1">FORECAST(U102,OFFSET(Engine!$E$3:$E$26,MATCH(U102,Engine!$A$3:$A$26,1)-1,0,2),OFFSET(Engine!$A$3:$A$26,MATCH(U102,Engine!$A$3:$A$26,1)-1,0,2))</f>
        <v>-117806.19730199494</v>
      </c>
    </row>
    <row r="103" spans="1:22" x14ac:dyDescent="0.25">
      <c r="A103">
        <f t="shared" si="17"/>
        <v>25</v>
      </c>
      <c r="B103">
        <f t="shared" si="28"/>
        <v>716.37330051218282</v>
      </c>
      <c r="C103">
        <f t="shared" si="26"/>
        <v>57.173640409758946</v>
      </c>
      <c r="D103">
        <f t="shared" si="27"/>
        <v>2.2929999999996653</v>
      </c>
      <c r="E103">
        <f>MIN(VLOOKUP(C102+0.01,Gearing!$A$2:$G$7,2,TRUE)+1,5)</f>
        <v>2</v>
      </c>
      <c r="F103">
        <f>Misc!$B$4*Misc!$B$5/Misc!$B$2*VLOOKUP(E103,Gearing!$B$2:$G$7,5,FALSE)</f>
        <v>4744155.6024449775</v>
      </c>
      <c r="G103">
        <f t="shared" si="15"/>
        <v>0.44513373182624899</v>
      </c>
      <c r="H103">
        <f t="shared" si="16"/>
        <v>127.89379118145791</v>
      </c>
      <c r="I103">
        <f t="shared" si="18"/>
        <v>0.29700000000000004</v>
      </c>
      <c r="J103">
        <f t="shared" si="19"/>
        <v>5870.9219812841129</v>
      </c>
      <c r="K103">
        <f t="shared" si="20"/>
        <v>-5633594.6144964201</v>
      </c>
      <c r="L103">
        <f t="shared" si="29"/>
        <v>902.6741637701532</v>
      </c>
      <c r="M103">
        <f>2*$Y$1*VLOOKUP(E102,Gearing!$B$3:$D$7,3)+B101</f>
        <v>729.31533385559601</v>
      </c>
      <c r="N103">
        <f>2*B102-B101+Misc!$B$6*$Y$1^2</f>
        <v>716.37330051218282</v>
      </c>
      <c r="O103">
        <f t="shared" si="21"/>
        <v>0</v>
      </c>
      <c r="P103">
        <f t="shared" si="22"/>
        <v>1</v>
      </c>
      <c r="Q103">
        <f t="shared" si="23"/>
        <v>0</v>
      </c>
      <c r="R103">
        <f t="shared" si="24"/>
        <v>0</v>
      </c>
      <c r="S103">
        <f t="shared" si="25"/>
        <v>0</v>
      </c>
      <c r="T103">
        <f>C103/Misc!$B$2*60/2/PI()</f>
        <v>1819.8934971543349</v>
      </c>
      <c r="U103">
        <f>C103/Misc!$B$2*60/2/PI()*VLOOKUP(E103,Gearing!$B$2:$G$7,5,FALSE)</f>
        <v>4795788.4410253409</v>
      </c>
      <c r="V103">
        <f ca="1">FORECAST(U103,OFFSET(Engine!$E$3:$E$26,MATCH(U103,Engine!$A$3:$A$26,1)-1,0,2),OFFSET(Engine!$A$3:$A$26,MATCH(U103,Engine!$A$3:$A$26,1)-1,0,2))</f>
        <v>-119007.06141354107</v>
      </c>
    </row>
    <row r="104" spans="1:22" x14ac:dyDescent="0.25">
      <c r="A104">
        <f t="shared" si="17"/>
        <v>25.25</v>
      </c>
      <c r="B104">
        <f t="shared" si="28"/>
        <v>730.73836686462255</v>
      </c>
      <c r="C104">
        <f t="shared" si="26"/>
        <v>57.746890409758862</v>
      </c>
      <c r="D104">
        <f t="shared" si="27"/>
        <v>2.2929999999996653</v>
      </c>
      <c r="E104">
        <f>MIN(VLOOKUP(C103+0.01,Gearing!$A$2:$G$7,2,TRUE)+1,5)</f>
        <v>2</v>
      </c>
      <c r="F104">
        <f>Misc!$B$4*Misc!$B$5/Misc!$B$2*VLOOKUP(E104,Gearing!$B$2:$G$7,5,FALSE)</f>
        <v>4744155.6024449775</v>
      </c>
      <c r="G104">
        <f t="shared" si="15"/>
        <v>0.45405977023223287</v>
      </c>
      <c r="H104">
        <f t="shared" si="16"/>
        <v>129.17611491087791</v>
      </c>
      <c r="I104">
        <f t="shared" si="18"/>
        <v>0.29700000000000004</v>
      </c>
      <c r="J104">
        <f t="shared" si="19"/>
        <v>5862.4742594957634</v>
      </c>
      <c r="K104">
        <f t="shared" si="20"/>
        <v>-5718831.6490911767</v>
      </c>
      <c r="L104">
        <f t="shared" si="29"/>
        <v>917.03353133844996</v>
      </c>
      <c r="M104">
        <f>2*$Y$1*VLOOKUP(E103,Gearing!$B$3:$D$7,3)+B102</f>
        <v>743.39377520803578</v>
      </c>
      <c r="N104">
        <f>2*B103-B102+Misc!$B$6*$Y$1^2</f>
        <v>730.73836686462255</v>
      </c>
      <c r="O104">
        <f t="shared" si="21"/>
        <v>0</v>
      </c>
      <c r="P104">
        <f t="shared" si="22"/>
        <v>1</v>
      </c>
      <c r="Q104">
        <f t="shared" si="23"/>
        <v>0</v>
      </c>
      <c r="R104">
        <f t="shared" si="24"/>
        <v>0</v>
      </c>
      <c r="S104">
        <f t="shared" si="25"/>
        <v>0</v>
      </c>
      <c r="T104">
        <f>C104/Misc!$B$2*60/2/PI()</f>
        <v>1838.1406113798178</v>
      </c>
      <c r="U104">
        <f>C104/Misc!$B$2*60/2/PI()*VLOOKUP(E104,Gearing!$B$2:$G$7,5,FALSE)</f>
        <v>4843873.2875405205</v>
      </c>
      <c r="V104">
        <f ca="1">FORECAST(U104,OFFSET(Engine!$E$3:$E$26,MATCH(U104,Engine!$A$3:$A$26,1)-1,0,2),OFFSET(Engine!$A$3:$A$26,MATCH(U104,Engine!$A$3:$A$26,1)-1,0,2))</f>
        <v>-120207.92552508715</v>
      </c>
    </row>
    <row r="105" spans="1:22" x14ac:dyDescent="0.25">
      <c r="A105">
        <f t="shared" si="17"/>
        <v>25.5</v>
      </c>
      <c r="B105">
        <f t="shared" si="28"/>
        <v>745.24674571706225</v>
      </c>
      <c r="C105">
        <f t="shared" si="26"/>
        <v>58.320140409758778</v>
      </c>
      <c r="D105">
        <f t="shared" si="27"/>
        <v>2.2929999999996653</v>
      </c>
      <c r="E105">
        <f>MIN(VLOOKUP(C104+0.01,Gearing!$A$2:$G$7,2,TRUE)+1,5)</f>
        <v>2</v>
      </c>
      <c r="F105">
        <f>Misc!$B$4*Misc!$B$5/Misc!$B$2*VLOOKUP(E105,Gearing!$B$2:$G$7,5,FALSE)</f>
        <v>4744155.6024449775</v>
      </c>
      <c r="G105">
        <f t="shared" si="15"/>
        <v>0.46307485889720423</v>
      </c>
      <c r="H105">
        <f t="shared" si="16"/>
        <v>130.45843864029791</v>
      </c>
      <c r="I105">
        <f t="shared" si="18"/>
        <v>0.29700000000000004</v>
      </c>
      <c r="J105">
        <f t="shared" si="19"/>
        <v>5853.9414100824142</v>
      </c>
      <c r="K105">
        <f t="shared" si="20"/>
        <v>-5804787.4913443038</v>
      </c>
      <c r="L105">
        <f t="shared" si="29"/>
        <v>931.53620410007227</v>
      </c>
      <c r="M105">
        <f>2*$Y$1*VLOOKUP(E104,Gearing!$B$3:$D$7,3)+B103</f>
        <v>757.61552906047552</v>
      </c>
      <c r="N105">
        <f>2*B104-B103+Misc!$B$6*$Y$1^2</f>
        <v>745.24674571706225</v>
      </c>
      <c r="O105">
        <f t="shared" si="21"/>
        <v>0</v>
      </c>
      <c r="P105">
        <f t="shared" si="22"/>
        <v>1</v>
      </c>
      <c r="Q105">
        <f t="shared" si="23"/>
        <v>0</v>
      </c>
      <c r="R105">
        <f t="shared" si="24"/>
        <v>0</v>
      </c>
      <c r="S105">
        <f t="shared" si="25"/>
        <v>0</v>
      </c>
      <c r="T105">
        <f>C105/Misc!$B$2*60/2/PI()</f>
        <v>1856.3877256053008</v>
      </c>
      <c r="U105">
        <f>C105/Misc!$B$2*60/2/PI()*VLOOKUP(E105,Gearing!$B$2:$G$7,5,FALSE)</f>
        <v>4891958.1340557011</v>
      </c>
      <c r="V105">
        <f ca="1">FORECAST(U105,OFFSET(Engine!$E$3:$E$26,MATCH(U105,Engine!$A$3:$A$26,1)-1,0,2),OFFSET(Engine!$A$3:$A$26,MATCH(U105,Engine!$A$3:$A$26,1)-1,0,2))</f>
        <v>-121408.78963663326</v>
      </c>
    </row>
    <row r="106" spans="1:22" x14ac:dyDescent="0.25">
      <c r="A106">
        <f t="shared" si="17"/>
        <v>25.75</v>
      </c>
      <c r="B106">
        <f t="shared" si="28"/>
        <v>759.89843706950194</v>
      </c>
      <c r="C106">
        <f t="shared" si="26"/>
        <v>58.893390409758695</v>
      </c>
      <c r="D106">
        <f t="shared" si="27"/>
        <v>2.2929999999996653</v>
      </c>
      <c r="E106">
        <f>MIN(VLOOKUP(C105+0.01,Gearing!$A$2:$G$7,2,TRUE)+1,5)</f>
        <v>2</v>
      </c>
      <c r="F106">
        <f>Misc!$B$4*Misc!$B$5/Misc!$B$2*VLOOKUP(E106,Gearing!$B$2:$G$7,5,FALSE)</f>
        <v>4744155.6024449775</v>
      </c>
      <c r="G106">
        <f t="shared" si="15"/>
        <v>0.47217899782116313</v>
      </c>
      <c r="H106">
        <f t="shared" si="16"/>
        <v>131.74076236971791</v>
      </c>
      <c r="I106">
        <f t="shared" si="18"/>
        <v>0.29700000000000004</v>
      </c>
      <c r="J106">
        <f t="shared" si="19"/>
        <v>5845.3234330440646</v>
      </c>
      <c r="K106">
        <f t="shared" si="20"/>
        <v>-5891458.472663857</v>
      </c>
      <c r="L106">
        <f t="shared" si="29"/>
        <v>946.18218205559435</v>
      </c>
      <c r="M106">
        <f>2*$Y$1*VLOOKUP(E105,Gearing!$B$3:$D$7,3)+B104</f>
        <v>771.98059541291525</v>
      </c>
      <c r="N106">
        <f>2*B105-B104+Misc!$B$6*$Y$1^2</f>
        <v>759.89843706950194</v>
      </c>
      <c r="O106">
        <f t="shared" si="21"/>
        <v>0</v>
      </c>
      <c r="P106">
        <f t="shared" si="22"/>
        <v>1</v>
      </c>
      <c r="Q106">
        <f t="shared" si="23"/>
        <v>0</v>
      </c>
      <c r="R106">
        <f t="shared" si="24"/>
        <v>0</v>
      </c>
      <c r="S106">
        <f t="shared" si="25"/>
        <v>0</v>
      </c>
      <c r="T106">
        <f>C106/Misc!$B$2*60/2/PI()</f>
        <v>1874.6348398307844</v>
      </c>
      <c r="U106">
        <f>C106/Misc!$B$2*60/2/PI()*VLOOKUP(E106,Gearing!$B$2:$G$7,5,FALSE)</f>
        <v>4940042.9805708826</v>
      </c>
      <c r="V106">
        <f ca="1">FORECAST(U106,OFFSET(Engine!$E$3:$E$26,MATCH(U106,Engine!$A$3:$A$26,1)-1,0,2),OFFSET(Engine!$A$3:$A$26,MATCH(U106,Engine!$A$3:$A$26,1)-1,0,2))</f>
        <v>-122609.65374817939</v>
      </c>
    </row>
    <row r="107" spans="1:22" x14ac:dyDescent="0.25">
      <c r="A107">
        <f t="shared" si="17"/>
        <v>26</v>
      </c>
      <c r="B107">
        <f t="shared" si="28"/>
        <v>774.6934409219416</v>
      </c>
      <c r="C107">
        <f t="shared" si="26"/>
        <v>59.466640409758611</v>
      </c>
      <c r="D107">
        <f t="shared" si="27"/>
        <v>2.2929999999996653</v>
      </c>
      <c r="E107">
        <f>MIN(VLOOKUP(C106+0.01,Gearing!$A$2:$G$7,2,TRUE)+1,5)</f>
        <v>2</v>
      </c>
      <c r="F107">
        <f>Misc!$B$4*Misc!$B$5/Misc!$B$2*VLOOKUP(E107,Gearing!$B$2:$G$7,5,FALSE)</f>
        <v>4744155.6024449775</v>
      </c>
      <c r="G107">
        <f t="shared" si="15"/>
        <v>0.4813721870041095</v>
      </c>
      <c r="H107">
        <f t="shared" si="16"/>
        <v>133.02308609913791</v>
      </c>
      <c r="I107">
        <f t="shared" si="18"/>
        <v>0.29700000000000004</v>
      </c>
      <c r="J107">
        <f t="shared" si="19"/>
        <v>5836.6203283807154</v>
      </c>
      <c r="K107">
        <f t="shared" si="20"/>
        <v>-5978840.887858334</v>
      </c>
      <c r="L107">
        <f t="shared" si="29"/>
        <v>960.97146520557965</v>
      </c>
      <c r="M107">
        <f>2*$Y$1*VLOOKUP(E106,Gearing!$B$3:$D$7,3)+B105</f>
        <v>786.48897426535495</v>
      </c>
      <c r="N107">
        <f>2*B106-B105+Misc!$B$6*$Y$1^2</f>
        <v>774.6934409219416</v>
      </c>
      <c r="O107">
        <f t="shared" si="21"/>
        <v>0</v>
      </c>
      <c r="P107">
        <f t="shared" si="22"/>
        <v>1</v>
      </c>
      <c r="Q107">
        <f t="shared" si="23"/>
        <v>0</v>
      </c>
      <c r="R107">
        <f t="shared" si="24"/>
        <v>0</v>
      </c>
      <c r="S107">
        <f t="shared" si="25"/>
        <v>0</v>
      </c>
      <c r="T107">
        <f>C107/Misc!$B$2*60/2/PI()</f>
        <v>1892.8819540562672</v>
      </c>
      <c r="U107">
        <f>C107/Misc!$B$2*60/2/PI()*VLOOKUP(E107,Gearing!$B$2:$G$7,5,FALSE)</f>
        <v>4988127.8270860622</v>
      </c>
      <c r="V107">
        <f ca="1">FORECAST(U107,OFFSET(Engine!$E$3:$E$26,MATCH(U107,Engine!$A$3:$A$26,1)-1,0,2),OFFSET(Engine!$A$3:$A$26,MATCH(U107,Engine!$A$3:$A$26,1)-1,0,2))</f>
        <v>-123810.51785972549</v>
      </c>
    </row>
    <row r="108" spans="1:22" x14ac:dyDescent="0.25">
      <c r="A108">
        <f t="shared" si="17"/>
        <v>26.25</v>
      </c>
      <c r="B108">
        <f t="shared" si="28"/>
        <v>789.63175727438124</v>
      </c>
      <c r="C108">
        <f t="shared" si="26"/>
        <v>60.039890409758527</v>
      </c>
      <c r="D108">
        <f t="shared" si="27"/>
        <v>2.2929999999996653</v>
      </c>
      <c r="E108">
        <f>MIN(VLOOKUP(C107+0.01,Gearing!$A$2:$G$7,2,TRUE)+1,5)</f>
        <v>2</v>
      </c>
      <c r="F108">
        <f>Misc!$B$4*Misc!$B$5/Misc!$B$2*VLOOKUP(E108,Gearing!$B$2:$G$7,5,FALSE)</f>
        <v>4744155.6024449775</v>
      </c>
      <c r="G108">
        <f t="shared" si="15"/>
        <v>0.4906544264460434</v>
      </c>
      <c r="H108">
        <f t="shared" si="16"/>
        <v>134.30540982855791</v>
      </c>
      <c r="I108">
        <f t="shared" si="18"/>
        <v>0.29700000000000004</v>
      </c>
      <c r="J108">
        <f t="shared" si="19"/>
        <v>5827.8320960923666</v>
      </c>
      <c r="K108">
        <f t="shared" si="20"/>
        <v>-6066930.9951366726</v>
      </c>
      <c r="L108">
        <f t="shared" si="29"/>
        <v>975.90405355060227</v>
      </c>
      <c r="M108">
        <f>2*$Y$1*VLOOKUP(E107,Gearing!$B$3:$D$7,3)+B106</f>
        <v>801.14066561779464</v>
      </c>
      <c r="N108">
        <f>2*B107-B106+Misc!$B$6*$Y$1^2</f>
        <v>789.63175727438124</v>
      </c>
      <c r="O108">
        <f t="shared" si="21"/>
        <v>0</v>
      </c>
      <c r="P108">
        <f t="shared" si="22"/>
        <v>1</v>
      </c>
      <c r="Q108">
        <f t="shared" si="23"/>
        <v>0</v>
      </c>
      <c r="R108">
        <f t="shared" si="24"/>
        <v>0</v>
      </c>
      <c r="S108">
        <f t="shared" si="25"/>
        <v>0</v>
      </c>
      <c r="T108">
        <f>C108/Misc!$B$2*60/2/PI()</f>
        <v>1911.1290682817503</v>
      </c>
      <c r="U108">
        <f>C108/Misc!$B$2*60/2/PI()*VLOOKUP(E108,Gearing!$B$2:$G$7,5,FALSE)</f>
        <v>5036212.6736012418</v>
      </c>
      <c r="V108">
        <f ca="1">FORECAST(U108,OFFSET(Engine!$E$3:$E$26,MATCH(U108,Engine!$A$3:$A$26,1)-1,0,2),OFFSET(Engine!$A$3:$A$26,MATCH(U108,Engine!$A$3:$A$26,1)-1,0,2))</f>
        <v>-125011.38197127156</v>
      </c>
    </row>
    <row r="109" spans="1:22" x14ac:dyDescent="0.25">
      <c r="A109">
        <f t="shared" si="17"/>
        <v>26.5</v>
      </c>
      <c r="B109">
        <f t="shared" si="28"/>
        <v>804.71338612682086</v>
      </c>
      <c r="C109">
        <f t="shared" si="26"/>
        <v>60.613140409758444</v>
      </c>
      <c r="D109">
        <f t="shared" si="27"/>
        <v>2.2929999999996653</v>
      </c>
      <c r="E109">
        <f>MIN(VLOOKUP(C108+0.01,Gearing!$A$2:$G$7,2,TRUE)+1,5)</f>
        <v>2</v>
      </c>
      <c r="F109">
        <f>Misc!$B$4*Misc!$B$5/Misc!$B$2*VLOOKUP(E109,Gearing!$B$2:$G$7,5,FALSE)</f>
        <v>4744155.6024449775</v>
      </c>
      <c r="G109">
        <f t="shared" si="15"/>
        <v>0.50002571614696478</v>
      </c>
      <c r="H109">
        <f t="shared" si="16"/>
        <v>135.58773355797791</v>
      </c>
      <c r="I109">
        <f t="shared" si="18"/>
        <v>0.29700000000000004</v>
      </c>
      <c r="J109">
        <f t="shared" si="19"/>
        <v>5818.9587361790173</v>
      </c>
      <c r="K109">
        <f t="shared" si="20"/>
        <v>-6155725.016108254</v>
      </c>
      <c r="L109">
        <f t="shared" si="29"/>
        <v>990.97994709123338</v>
      </c>
      <c r="M109">
        <f>2*$Y$1*VLOOKUP(E108,Gearing!$B$3:$D$7,3)+B107</f>
        <v>815.9356694702343</v>
      </c>
      <c r="N109">
        <f>2*B108-B107+Misc!$B$6*$Y$1^2</f>
        <v>804.71338612682086</v>
      </c>
      <c r="O109">
        <f t="shared" si="21"/>
        <v>0</v>
      </c>
      <c r="P109">
        <f t="shared" si="22"/>
        <v>1</v>
      </c>
      <c r="Q109">
        <f t="shared" si="23"/>
        <v>0</v>
      </c>
      <c r="R109">
        <f t="shared" si="24"/>
        <v>0</v>
      </c>
      <c r="S109">
        <f t="shared" si="25"/>
        <v>0</v>
      </c>
      <c r="T109">
        <f>C109/Misc!$B$2*60/2/PI()</f>
        <v>1929.3761825072336</v>
      </c>
      <c r="U109">
        <f>C109/Misc!$B$2*60/2/PI()*VLOOKUP(E109,Gearing!$B$2:$G$7,5,FALSE)</f>
        <v>5084297.5201164233</v>
      </c>
      <c r="V109">
        <f ca="1">FORECAST(U109,OFFSET(Engine!$E$3:$E$26,MATCH(U109,Engine!$A$3:$A$26,1)-1,0,2),OFFSET(Engine!$A$3:$A$26,MATCH(U109,Engine!$A$3:$A$26,1)-1,0,2))</f>
        <v>-126212.2460828177</v>
      </c>
    </row>
    <row r="110" spans="1:22" x14ac:dyDescent="0.25">
      <c r="A110">
        <f t="shared" si="17"/>
        <v>26.75</v>
      </c>
      <c r="B110">
        <f t="shared" si="28"/>
        <v>819.93832747926047</v>
      </c>
      <c r="C110">
        <f t="shared" si="26"/>
        <v>61.18639040975836</v>
      </c>
      <c r="D110">
        <f t="shared" si="27"/>
        <v>2.2929999999996653</v>
      </c>
      <c r="E110">
        <f>MIN(VLOOKUP(C109+0.01,Gearing!$A$2:$G$7,2,TRUE)+1,5)</f>
        <v>2</v>
      </c>
      <c r="F110">
        <f>Misc!$B$4*Misc!$B$5/Misc!$B$2*VLOOKUP(E110,Gearing!$B$2:$G$7,5,FALSE)</f>
        <v>4744155.6024449775</v>
      </c>
      <c r="G110">
        <f t="shared" si="15"/>
        <v>0.50948605610687359</v>
      </c>
      <c r="H110">
        <f t="shared" si="16"/>
        <v>136.87005728739791</v>
      </c>
      <c r="I110">
        <f t="shared" si="18"/>
        <v>0.29700000000000004</v>
      </c>
      <c r="J110">
        <f t="shared" si="19"/>
        <v>5810.0002486406684</v>
      </c>
      <c r="K110">
        <f t="shared" si="20"/>
        <v>-6245219.1357829012</v>
      </c>
      <c r="L110">
        <f t="shared" si="29"/>
        <v>1006.199145828038</v>
      </c>
      <c r="M110">
        <f>2*$Y$1*VLOOKUP(E109,Gearing!$B$3:$D$7,3)+B108</f>
        <v>830.87398582267394</v>
      </c>
      <c r="N110">
        <f>2*B109-B108+Misc!$B$6*$Y$1^2</f>
        <v>819.93832747926047</v>
      </c>
      <c r="O110">
        <f t="shared" si="21"/>
        <v>0</v>
      </c>
      <c r="P110">
        <f t="shared" si="22"/>
        <v>1</v>
      </c>
      <c r="Q110">
        <f t="shared" si="23"/>
        <v>0</v>
      </c>
      <c r="R110">
        <f t="shared" si="24"/>
        <v>0</v>
      </c>
      <c r="S110">
        <f t="shared" si="25"/>
        <v>0</v>
      </c>
      <c r="T110">
        <f>C110/Misc!$B$2*60/2/PI()</f>
        <v>1947.6232967327164</v>
      </c>
      <c r="U110">
        <f>C110/Misc!$B$2*60/2/PI()*VLOOKUP(E110,Gearing!$B$2:$G$7,5,FALSE)</f>
        <v>5132382.3666316029</v>
      </c>
      <c r="V110">
        <f ca="1">FORECAST(U110,OFFSET(Engine!$E$3:$E$26,MATCH(U110,Engine!$A$3:$A$26,1)-1,0,2),OFFSET(Engine!$A$3:$A$26,MATCH(U110,Engine!$A$3:$A$26,1)-1,0,2))</f>
        <v>-127413.11019436379</v>
      </c>
    </row>
    <row r="111" spans="1:22" x14ac:dyDescent="0.25">
      <c r="A111">
        <f t="shared" si="17"/>
        <v>27</v>
      </c>
      <c r="B111">
        <f t="shared" si="28"/>
        <v>835.30658133170004</v>
      </c>
      <c r="C111">
        <f t="shared" si="26"/>
        <v>61.759640409758276</v>
      </c>
      <c r="D111">
        <f t="shared" si="27"/>
        <v>2.2929999999996653</v>
      </c>
      <c r="E111">
        <f>MIN(VLOOKUP(C110+0.01,Gearing!$A$2:$G$7,2,TRUE)+1,5)</f>
        <v>2</v>
      </c>
      <c r="F111">
        <f>Misc!$B$4*Misc!$B$5/Misc!$B$2*VLOOKUP(E111,Gearing!$B$2:$G$7,5,FALSE)</f>
        <v>4744155.6024449775</v>
      </c>
      <c r="G111">
        <f t="shared" si="15"/>
        <v>0.51903544632577003</v>
      </c>
      <c r="H111">
        <f t="shared" si="16"/>
        <v>138.15238101681791</v>
      </c>
      <c r="I111">
        <f t="shared" si="18"/>
        <v>0.29700000000000004</v>
      </c>
      <c r="J111">
        <f t="shared" si="19"/>
        <v>5800.956633477319</v>
      </c>
      <c r="K111">
        <f t="shared" si="20"/>
        <v>-6335409.5025708769</v>
      </c>
      <c r="L111">
        <f t="shared" si="29"/>
        <v>1021.5616497615904</v>
      </c>
      <c r="M111">
        <f>2*$Y$1*VLOOKUP(E110,Gearing!$B$3:$D$7,3)+B109</f>
        <v>845.95561467511357</v>
      </c>
      <c r="N111">
        <f>2*B110-B109+Misc!$B$6*$Y$1^2</f>
        <v>835.30658133170004</v>
      </c>
      <c r="O111">
        <f t="shared" si="21"/>
        <v>0</v>
      </c>
      <c r="P111">
        <f t="shared" si="22"/>
        <v>1</v>
      </c>
      <c r="Q111">
        <f t="shared" si="23"/>
        <v>0</v>
      </c>
      <c r="R111">
        <f t="shared" si="24"/>
        <v>0</v>
      </c>
      <c r="S111">
        <f t="shared" si="25"/>
        <v>0</v>
      </c>
      <c r="T111">
        <f>C111/Misc!$B$2*60/2/PI()</f>
        <v>1965.8704109581997</v>
      </c>
      <c r="U111">
        <f>C111/Misc!$B$2*60/2/PI()*VLOOKUP(E111,Gearing!$B$2:$G$7,5,FALSE)</f>
        <v>5180467.2131467834</v>
      </c>
      <c r="V111">
        <f ca="1">FORECAST(U111,OFFSET(Engine!$E$3:$E$26,MATCH(U111,Engine!$A$3:$A$26,1)-1,0,2),OFFSET(Engine!$A$3:$A$26,MATCH(U111,Engine!$A$3:$A$26,1)-1,0,2))</f>
        <v>-128613.9743059099</v>
      </c>
    </row>
    <row r="112" spans="1:22" x14ac:dyDescent="0.25">
      <c r="A112">
        <f t="shared" si="17"/>
        <v>27.25</v>
      </c>
      <c r="B112">
        <f t="shared" si="28"/>
        <v>850.8181476841396</v>
      </c>
      <c r="C112">
        <f t="shared" si="26"/>
        <v>62.332890409758193</v>
      </c>
      <c r="D112">
        <f t="shared" si="27"/>
        <v>2.2929999999996653</v>
      </c>
      <c r="E112">
        <f>MIN(VLOOKUP(C111+0.01,Gearing!$A$2:$G$7,2,TRUE)+1,5)</f>
        <v>2</v>
      </c>
      <c r="F112">
        <f>Misc!$B$4*Misc!$B$5/Misc!$B$2*VLOOKUP(E112,Gearing!$B$2:$G$7,5,FALSE)</f>
        <v>4744155.6024449775</v>
      </c>
      <c r="G112">
        <f t="shared" si="15"/>
        <v>0.5286738868036539</v>
      </c>
      <c r="H112">
        <f t="shared" si="16"/>
        <v>139.43470474623791</v>
      </c>
      <c r="I112">
        <f t="shared" si="18"/>
        <v>0.29700000000000004</v>
      </c>
      <c r="J112">
        <f t="shared" si="19"/>
        <v>5791.82789068897</v>
      </c>
      <c r="K112">
        <f t="shared" si="20"/>
        <v>-6426292.2282828866</v>
      </c>
      <c r="L112">
        <f t="shared" si="29"/>
        <v>1037.0674588924569</v>
      </c>
      <c r="M112">
        <f>2*$Y$1*VLOOKUP(E111,Gearing!$B$3:$D$7,3)+B110</f>
        <v>861.18055602755317</v>
      </c>
      <c r="N112">
        <f>2*B111-B110+Misc!$B$6*$Y$1^2</f>
        <v>850.8181476841396</v>
      </c>
      <c r="O112">
        <f t="shared" si="21"/>
        <v>0</v>
      </c>
      <c r="P112">
        <f t="shared" si="22"/>
        <v>1</v>
      </c>
      <c r="Q112">
        <f t="shared" si="23"/>
        <v>0</v>
      </c>
      <c r="R112">
        <f t="shared" si="24"/>
        <v>0</v>
      </c>
      <c r="S112">
        <f t="shared" si="25"/>
        <v>0</v>
      </c>
      <c r="T112">
        <f>C112/Misc!$B$2*60/2/PI()</f>
        <v>1984.117525183683</v>
      </c>
      <c r="U112">
        <f>C112/Misc!$B$2*60/2/PI()*VLOOKUP(E112,Gearing!$B$2:$G$7,5,FALSE)</f>
        <v>5228552.059661964</v>
      </c>
      <c r="V112">
        <f ca="1">FORECAST(U112,OFFSET(Engine!$E$3:$E$26,MATCH(U112,Engine!$A$3:$A$26,1)-1,0,2),OFFSET(Engine!$A$3:$A$26,MATCH(U112,Engine!$A$3:$A$26,1)-1,0,2))</f>
        <v>-129814.83841745601</v>
      </c>
    </row>
    <row r="113" spans="1:22" x14ac:dyDescent="0.25">
      <c r="A113">
        <f t="shared" si="17"/>
        <v>27.5</v>
      </c>
      <c r="B113">
        <f t="shared" si="28"/>
        <v>866.47302653657914</v>
      </c>
      <c r="C113">
        <f t="shared" si="26"/>
        <v>62.906140409758109</v>
      </c>
      <c r="D113">
        <f t="shared" si="27"/>
        <v>2.2929999999996653</v>
      </c>
      <c r="E113">
        <f>MIN(VLOOKUP(C112+0.01,Gearing!$A$2:$G$7,2,TRUE)+1,5)</f>
        <v>2</v>
      </c>
      <c r="F113">
        <f>Misc!$B$4*Misc!$B$5/Misc!$B$2*VLOOKUP(E113,Gearing!$B$2:$G$7,5,FALSE)</f>
        <v>4744155.6024449775</v>
      </c>
      <c r="G113">
        <f t="shared" si="15"/>
        <v>0.53840137754052531</v>
      </c>
      <c r="H113">
        <f t="shared" si="16"/>
        <v>140.71702847565791</v>
      </c>
      <c r="I113">
        <f t="shared" si="18"/>
        <v>0.29700000000000004</v>
      </c>
      <c r="J113">
        <f t="shared" si="19"/>
        <v>5782.6140202756214</v>
      </c>
      <c r="K113">
        <f t="shared" si="20"/>
        <v>-6517863.3881300781</v>
      </c>
      <c r="L113">
        <f t="shared" si="29"/>
        <v>1052.7165732212086</v>
      </c>
      <c r="M113">
        <f>2*$Y$1*VLOOKUP(E112,Gearing!$B$3:$D$7,3)+B111</f>
        <v>876.54880987999275</v>
      </c>
      <c r="N113">
        <f>2*B112-B111+Misc!$B$6*$Y$1^2</f>
        <v>866.47302653657914</v>
      </c>
      <c r="O113">
        <f t="shared" si="21"/>
        <v>0</v>
      </c>
      <c r="P113">
        <f t="shared" si="22"/>
        <v>1</v>
      </c>
      <c r="Q113">
        <f t="shared" si="23"/>
        <v>0</v>
      </c>
      <c r="R113">
        <f t="shared" si="24"/>
        <v>0</v>
      </c>
      <c r="S113">
        <f t="shared" si="25"/>
        <v>0</v>
      </c>
      <c r="T113">
        <f>C113/Misc!$B$2*60/2/PI()</f>
        <v>2002.3646394091659</v>
      </c>
      <c r="U113">
        <f>C113/Misc!$B$2*60/2/PI()*VLOOKUP(E113,Gearing!$B$2:$G$7,5,FALSE)</f>
        <v>5276636.9061771436</v>
      </c>
      <c r="V113">
        <f ca="1">FORECAST(U113,OFFSET(Engine!$E$3:$E$26,MATCH(U113,Engine!$A$3:$A$26,1)-1,0,2),OFFSET(Engine!$A$3:$A$26,MATCH(U113,Engine!$A$3:$A$26,1)-1,0,2))</f>
        <v>-131015.7025290021</v>
      </c>
    </row>
    <row r="114" spans="1:22" x14ac:dyDescent="0.25">
      <c r="A114">
        <f t="shared" si="17"/>
        <v>27.75</v>
      </c>
      <c r="B114">
        <f t="shared" si="28"/>
        <v>882.27121788901866</v>
      </c>
      <c r="C114">
        <f t="shared" si="26"/>
        <v>63.479390409758025</v>
      </c>
      <c r="D114">
        <f t="shared" si="27"/>
        <v>2.2929999999996653</v>
      </c>
      <c r="E114">
        <f>MIN(VLOOKUP(C113+0.01,Gearing!$A$2:$G$7,2,TRUE)+1,5)</f>
        <v>2</v>
      </c>
      <c r="F114">
        <f>Misc!$B$4*Misc!$B$5/Misc!$B$2*VLOOKUP(E114,Gearing!$B$2:$G$7,5,FALSE)</f>
        <v>4744155.6024449775</v>
      </c>
      <c r="G114">
        <f t="shared" si="15"/>
        <v>0.54821791853638424</v>
      </c>
      <c r="H114">
        <f t="shared" si="16"/>
        <v>141.99935220507791</v>
      </c>
      <c r="I114">
        <f t="shared" si="18"/>
        <v>0.29700000000000004</v>
      </c>
      <c r="J114">
        <f t="shared" si="19"/>
        <v>5773.3150222372715</v>
      </c>
      <c r="K114">
        <f t="shared" si="20"/>
        <v>-6610119.0207240414</v>
      </c>
      <c r="L114">
        <f t="shared" si="29"/>
        <v>1068.5089927484137</v>
      </c>
      <c r="M114">
        <f>2*$Y$1*VLOOKUP(E113,Gearing!$B$3:$D$7,3)+B112</f>
        <v>892.0603762324323</v>
      </c>
      <c r="N114">
        <f>2*B113-B112+Misc!$B$6*$Y$1^2</f>
        <v>882.27121788901866</v>
      </c>
      <c r="O114">
        <f t="shared" si="21"/>
        <v>0</v>
      </c>
      <c r="P114">
        <f t="shared" si="22"/>
        <v>1</v>
      </c>
      <c r="Q114">
        <f t="shared" si="23"/>
        <v>0</v>
      </c>
      <c r="R114">
        <f t="shared" si="24"/>
        <v>0</v>
      </c>
      <c r="S114">
        <f t="shared" si="25"/>
        <v>0</v>
      </c>
      <c r="T114">
        <f>C114/Misc!$B$2*60/2/PI()</f>
        <v>2020.6117536346492</v>
      </c>
      <c r="U114">
        <f>C114/Misc!$B$2*60/2/PI()*VLOOKUP(E114,Gearing!$B$2:$G$7,5,FALSE)</f>
        <v>5324721.752692325</v>
      </c>
      <c r="V114">
        <f ca="1">FORECAST(U114,OFFSET(Engine!$E$3:$E$26,MATCH(U114,Engine!$A$3:$A$26,1)-1,0,2),OFFSET(Engine!$A$3:$A$26,MATCH(U114,Engine!$A$3:$A$26,1)-1,0,2))</f>
        <v>-132216.56664054823</v>
      </c>
    </row>
    <row r="115" spans="1:22" x14ac:dyDescent="0.25">
      <c r="A115">
        <f t="shared" si="17"/>
        <v>28</v>
      </c>
      <c r="B115">
        <f t="shared" si="28"/>
        <v>898.21272174145815</v>
      </c>
      <c r="C115">
        <f t="shared" si="26"/>
        <v>64.052640409757942</v>
      </c>
      <c r="D115">
        <f t="shared" si="27"/>
        <v>2.2929999999996653</v>
      </c>
      <c r="E115">
        <f>MIN(VLOOKUP(C114+0.01,Gearing!$A$2:$G$7,2,TRUE)+1,5)</f>
        <v>2</v>
      </c>
      <c r="F115">
        <f>Misc!$B$4*Misc!$B$5/Misc!$B$2*VLOOKUP(E115,Gearing!$B$2:$G$7,5,FALSE)</f>
        <v>4744155.6024449775</v>
      </c>
      <c r="G115">
        <f t="shared" si="15"/>
        <v>0.5581235097912306</v>
      </c>
      <c r="H115">
        <f t="shared" si="16"/>
        <v>143.28167593449791</v>
      </c>
      <c r="I115">
        <f t="shared" si="18"/>
        <v>0.29700000000000004</v>
      </c>
      <c r="J115">
        <f t="shared" si="19"/>
        <v>5763.9308965739228</v>
      </c>
      <c r="K115">
        <f t="shared" si="20"/>
        <v>-6703055.1280768076</v>
      </c>
      <c r="L115">
        <f t="shared" si="29"/>
        <v>1084.4447174746449</v>
      </c>
      <c r="M115">
        <f>2*$Y$1*VLOOKUP(E114,Gearing!$B$3:$D$7,3)+B113</f>
        <v>907.71525508487184</v>
      </c>
      <c r="N115">
        <f>2*B114-B113+Misc!$B$6*$Y$1^2</f>
        <v>898.21272174145815</v>
      </c>
      <c r="O115">
        <f t="shared" si="21"/>
        <v>0</v>
      </c>
      <c r="P115">
        <f t="shared" si="22"/>
        <v>1</v>
      </c>
      <c r="Q115">
        <f t="shared" si="23"/>
        <v>0</v>
      </c>
      <c r="R115">
        <f t="shared" si="24"/>
        <v>0</v>
      </c>
      <c r="S115">
        <f t="shared" si="25"/>
        <v>0</v>
      </c>
      <c r="T115">
        <f>C115/Misc!$B$2*60/2/PI()</f>
        <v>2038.8588678601325</v>
      </c>
      <c r="U115">
        <f>C115/Misc!$B$2*60/2/PI()*VLOOKUP(E115,Gearing!$B$2:$G$7,5,FALSE)</f>
        <v>5372806.5992075056</v>
      </c>
      <c r="V115">
        <f ca="1">FORECAST(U115,OFFSET(Engine!$E$3:$E$26,MATCH(U115,Engine!$A$3:$A$26,1)-1,0,2),OFFSET(Engine!$A$3:$A$26,MATCH(U115,Engine!$A$3:$A$26,1)-1,0,2))</f>
        <v>-133417.43075209434</v>
      </c>
    </row>
    <row r="116" spans="1:22" x14ac:dyDescent="0.25">
      <c r="A116">
        <f t="shared" si="17"/>
        <v>28.25</v>
      </c>
      <c r="B116">
        <f t="shared" si="28"/>
        <v>914.29753809389763</v>
      </c>
      <c r="C116">
        <f t="shared" si="26"/>
        <v>64.625890409757858</v>
      </c>
      <c r="D116">
        <f t="shared" si="27"/>
        <v>2.2929999999996653</v>
      </c>
      <c r="E116">
        <f>MIN(VLOOKUP(C115+0.01,Gearing!$A$2:$G$7,2,TRUE)+1,5)</f>
        <v>2</v>
      </c>
      <c r="F116">
        <f>Misc!$B$4*Misc!$B$5/Misc!$B$2*VLOOKUP(E116,Gearing!$B$2:$G$7,5,FALSE)</f>
        <v>4744155.6024449775</v>
      </c>
      <c r="G116">
        <f t="shared" si="15"/>
        <v>0.56811815130506449</v>
      </c>
      <c r="H116">
        <f t="shared" si="16"/>
        <v>144.56399966391791</v>
      </c>
      <c r="I116">
        <f t="shared" si="18"/>
        <v>0.29700000000000004</v>
      </c>
      <c r="J116">
        <f t="shared" si="19"/>
        <v>5754.4616432855737</v>
      </c>
      <c r="K116">
        <f t="shared" si="20"/>
        <v>-6796667.6756008472</v>
      </c>
      <c r="L116">
        <f t="shared" si="29"/>
        <v>1100.5237474004684</v>
      </c>
      <c r="M116">
        <f>2*$Y$1*VLOOKUP(E115,Gearing!$B$3:$D$7,3)+B114</f>
        <v>923.51344643731136</v>
      </c>
      <c r="N116">
        <f>2*B115-B114+Misc!$B$6*$Y$1^2</f>
        <v>914.29753809389763</v>
      </c>
      <c r="O116">
        <f t="shared" si="21"/>
        <v>0</v>
      </c>
      <c r="P116">
        <f t="shared" si="22"/>
        <v>1</v>
      </c>
      <c r="Q116">
        <f t="shared" si="23"/>
        <v>0</v>
      </c>
      <c r="R116">
        <f t="shared" si="24"/>
        <v>0</v>
      </c>
      <c r="S116">
        <f t="shared" si="25"/>
        <v>0</v>
      </c>
      <c r="T116">
        <f>C116/Misc!$B$2*60/2/PI()</f>
        <v>2057.1059820856153</v>
      </c>
      <c r="U116">
        <f>C116/Misc!$B$2*60/2/PI()*VLOOKUP(E116,Gearing!$B$2:$G$7,5,FALSE)</f>
        <v>5420891.4457226852</v>
      </c>
      <c r="V116">
        <f ca="1">FORECAST(U116,OFFSET(Engine!$E$3:$E$26,MATCH(U116,Engine!$A$3:$A$26,1)-1,0,2),OFFSET(Engine!$A$3:$A$26,MATCH(U116,Engine!$A$3:$A$26,1)-1,0,2))</f>
        <v>-134618.29486364042</v>
      </c>
    </row>
    <row r="117" spans="1:22" x14ac:dyDescent="0.25">
      <c r="A117">
        <f t="shared" si="17"/>
        <v>28.5</v>
      </c>
      <c r="B117">
        <f t="shared" si="28"/>
        <v>930.52566694633708</v>
      </c>
      <c r="C117">
        <f t="shared" si="26"/>
        <v>65.199140409757774</v>
      </c>
      <c r="D117">
        <f t="shared" si="27"/>
        <v>2.2929999999996653</v>
      </c>
      <c r="E117">
        <f>MIN(VLOOKUP(C116+0.01,Gearing!$A$2:$G$7,2,TRUE)+1,5)</f>
        <v>2</v>
      </c>
      <c r="F117">
        <f>Misc!$B$4*Misc!$B$5/Misc!$B$2*VLOOKUP(E117,Gearing!$B$2:$G$7,5,FALSE)</f>
        <v>4744155.6024449775</v>
      </c>
      <c r="G117">
        <f t="shared" si="15"/>
        <v>0.5782018430778858</v>
      </c>
      <c r="H117">
        <f t="shared" si="16"/>
        <v>145.84632339333791</v>
      </c>
      <c r="I117">
        <f t="shared" si="18"/>
        <v>0.29700000000000004</v>
      </c>
      <c r="J117">
        <f t="shared" si="19"/>
        <v>5744.907262372225</v>
      </c>
      <c r="K117">
        <f t="shared" si="20"/>
        <v>-6890952.5921090757</v>
      </c>
      <c r="L117">
        <f t="shared" si="29"/>
        <v>1116.7460825264541</v>
      </c>
      <c r="M117">
        <f>2*$Y$1*VLOOKUP(E116,Gearing!$B$3:$D$7,3)+B115</f>
        <v>939.45495028975085</v>
      </c>
      <c r="N117">
        <f>2*B116-B115+Misc!$B$6*$Y$1^2</f>
        <v>930.52566694633708</v>
      </c>
      <c r="O117">
        <f t="shared" si="21"/>
        <v>0</v>
      </c>
      <c r="P117">
        <f t="shared" si="22"/>
        <v>1</v>
      </c>
      <c r="Q117">
        <f t="shared" si="23"/>
        <v>0</v>
      </c>
      <c r="R117">
        <f t="shared" si="24"/>
        <v>0</v>
      </c>
      <c r="S117">
        <f t="shared" si="25"/>
        <v>0</v>
      </c>
      <c r="T117">
        <f>C117/Misc!$B$2*60/2/PI()</f>
        <v>2075.3530963110984</v>
      </c>
      <c r="U117">
        <f>C117/Misc!$B$2*60/2/PI()*VLOOKUP(E117,Gearing!$B$2:$G$7,5,FALSE)</f>
        <v>5468976.2922378657</v>
      </c>
      <c r="V117">
        <f ca="1">FORECAST(U117,OFFSET(Engine!$E$3:$E$26,MATCH(U117,Engine!$A$3:$A$26,1)-1,0,2),OFFSET(Engine!$A$3:$A$26,MATCH(U117,Engine!$A$3:$A$26,1)-1,0,2))</f>
        <v>-135819.15897518652</v>
      </c>
    </row>
    <row r="118" spans="1:22" x14ac:dyDescent="0.25">
      <c r="A118">
        <f t="shared" si="17"/>
        <v>28.75</v>
      </c>
      <c r="B118">
        <f t="shared" si="28"/>
        <v>946.89710829877652</v>
      </c>
      <c r="C118">
        <f t="shared" si="26"/>
        <v>65.772390409757691</v>
      </c>
      <c r="D118">
        <f t="shared" si="27"/>
        <v>2.2929999999996653</v>
      </c>
      <c r="E118">
        <f>MIN(VLOOKUP(C117+0.01,Gearing!$A$2:$G$7,2,TRUE)+1,5)</f>
        <v>2</v>
      </c>
      <c r="F118">
        <f>Misc!$B$4*Misc!$B$5/Misc!$B$2*VLOOKUP(E118,Gearing!$B$2:$G$7,5,FALSE)</f>
        <v>4744155.6024449775</v>
      </c>
      <c r="G118">
        <f t="shared" si="15"/>
        <v>0.58837458510969476</v>
      </c>
      <c r="H118">
        <f t="shared" si="16"/>
        <v>147.12864712275791</v>
      </c>
      <c r="I118">
        <f t="shared" si="18"/>
        <v>0.29700000000000004</v>
      </c>
      <c r="J118">
        <f t="shared" si="19"/>
        <v>5735.2677538338758</v>
      </c>
      <c r="K118">
        <f t="shared" si="20"/>
        <v>-6985905.7698148498</v>
      </c>
      <c r="L118">
        <f t="shared" si="29"/>
        <v>1133.111722853173</v>
      </c>
      <c r="M118">
        <f>2*$Y$1*VLOOKUP(E117,Gearing!$B$3:$D$7,3)+B116</f>
        <v>955.53976664219033</v>
      </c>
      <c r="N118">
        <f>2*B117-B116+Misc!$B$6*$Y$1^2</f>
        <v>946.89710829877652</v>
      </c>
      <c r="O118">
        <f t="shared" si="21"/>
        <v>0</v>
      </c>
      <c r="P118">
        <f t="shared" si="22"/>
        <v>1</v>
      </c>
      <c r="Q118">
        <f t="shared" si="23"/>
        <v>0</v>
      </c>
      <c r="R118">
        <f t="shared" si="24"/>
        <v>0</v>
      </c>
      <c r="S118">
        <f t="shared" si="25"/>
        <v>0</v>
      </c>
      <c r="T118">
        <f>C118/Misc!$B$2*60/2/PI()</f>
        <v>2093.6002105365819</v>
      </c>
      <c r="U118">
        <f>C118/Misc!$B$2*60/2/PI()*VLOOKUP(E118,Gearing!$B$2:$G$7,5,FALSE)</f>
        <v>5517061.1387530472</v>
      </c>
      <c r="V118">
        <f ca="1">FORECAST(U118,OFFSET(Engine!$E$3:$E$26,MATCH(U118,Engine!$A$3:$A$26,1)-1,0,2),OFFSET(Engine!$A$3:$A$26,MATCH(U118,Engine!$A$3:$A$26,1)-1,0,2))</f>
        <v>-137020.02308673266</v>
      </c>
    </row>
    <row r="119" spans="1:22" x14ac:dyDescent="0.25">
      <c r="A119">
        <f t="shared" si="17"/>
        <v>29</v>
      </c>
      <c r="B119">
        <f t="shared" si="28"/>
        <v>963.41186215121593</v>
      </c>
      <c r="C119">
        <f t="shared" si="26"/>
        <v>66.345640409757607</v>
      </c>
      <c r="D119">
        <f t="shared" si="27"/>
        <v>2.2929999999996653</v>
      </c>
      <c r="E119">
        <f>MIN(VLOOKUP(C118+0.01,Gearing!$A$2:$G$7,2,TRUE)+1,5)</f>
        <v>2</v>
      </c>
      <c r="F119">
        <f>Misc!$B$4*Misc!$B$5/Misc!$B$2*VLOOKUP(E119,Gearing!$B$2:$G$7,5,FALSE)</f>
        <v>4744155.6024449775</v>
      </c>
      <c r="G119">
        <f t="shared" si="15"/>
        <v>0.59863637740049114</v>
      </c>
      <c r="H119">
        <f t="shared" si="16"/>
        <v>148.41097085217791</v>
      </c>
      <c r="I119">
        <f t="shared" si="18"/>
        <v>0.29700000000000004</v>
      </c>
      <c r="J119">
        <f t="shared" si="19"/>
        <v>5725.543117670527</v>
      </c>
      <c r="K119">
        <f t="shared" si="20"/>
        <v>-7081523.0643319674</v>
      </c>
      <c r="L119">
        <f t="shared" si="29"/>
        <v>1149.6206683811902</v>
      </c>
      <c r="M119">
        <f>2*$Y$1*VLOOKUP(E118,Gearing!$B$3:$D$7,3)+B117</f>
        <v>971.76789549462978</v>
      </c>
      <c r="N119">
        <f>2*B118-B117+Misc!$B$6*$Y$1^2</f>
        <v>963.41186215121593</v>
      </c>
      <c r="O119">
        <f t="shared" si="21"/>
        <v>0</v>
      </c>
      <c r="P119">
        <f t="shared" si="22"/>
        <v>1</v>
      </c>
      <c r="Q119">
        <f t="shared" si="23"/>
        <v>0</v>
      </c>
      <c r="R119">
        <f t="shared" si="24"/>
        <v>0</v>
      </c>
      <c r="S119">
        <f t="shared" si="25"/>
        <v>0</v>
      </c>
      <c r="T119">
        <f>C119/Misc!$B$2*60/2/PI()</f>
        <v>2111.847324762065</v>
      </c>
      <c r="U119">
        <f>C119/Misc!$B$2*60/2/PI()*VLOOKUP(E119,Gearing!$B$2:$G$7,5,FALSE)</f>
        <v>5565145.9852682268</v>
      </c>
      <c r="V119">
        <f ca="1">FORECAST(U119,OFFSET(Engine!$E$3:$E$26,MATCH(U119,Engine!$A$3:$A$26,1)-1,0,2),OFFSET(Engine!$A$3:$A$26,MATCH(U119,Engine!$A$3:$A$26,1)-1,0,2))</f>
        <v>-138220.88719827874</v>
      </c>
    </row>
    <row r="120" spans="1:22" x14ac:dyDescent="0.25">
      <c r="A120">
        <f t="shared" si="17"/>
        <v>29.25</v>
      </c>
      <c r="B120">
        <f t="shared" si="28"/>
        <v>980.06992850365532</v>
      </c>
      <c r="C120">
        <f t="shared" si="26"/>
        <v>66.918890409757523</v>
      </c>
      <c r="D120">
        <f t="shared" si="27"/>
        <v>2.2929999999996653</v>
      </c>
      <c r="E120">
        <f>MIN(VLOOKUP(C119+0.01,Gearing!$A$2:$G$7,2,TRUE)+1,5)</f>
        <v>2</v>
      </c>
      <c r="F120">
        <f>Misc!$B$4*Misc!$B$5/Misc!$B$2*VLOOKUP(E120,Gearing!$B$2:$G$7,5,FALSE)</f>
        <v>4744155.6024449775</v>
      </c>
      <c r="G120">
        <f t="shared" si="15"/>
        <v>0.60898721995027494</v>
      </c>
      <c r="H120">
        <f t="shared" si="16"/>
        <v>149.69329458159791</v>
      </c>
      <c r="I120">
        <f t="shared" si="18"/>
        <v>0.29700000000000004</v>
      </c>
      <c r="J120">
        <f t="shared" si="19"/>
        <v>5715.7333538821777</v>
      </c>
      <c r="K120">
        <f t="shared" si="20"/>
        <v>-7177800.2946746666</v>
      </c>
      <c r="L120">
        <f t="shared" si="29"/>
        <v>1166.2729191110798</v>
      </c>
      <c r="M120">
        <f>2*$Y$1*VLOOKUP(E119,Gearing!$B$3:$D$7,3)+B118</f>
        <v>988.13933684706922</v>
      </c>
      <c r="N120">
        <f>2*B119-B118+Misc!$B$6*$Y$1^2</f>
        <v>980.06992850365532</v>
      </c>
      <c r="O120">
        <f t="shared" si="21"/>
        <v>0</v>
      </c>
      <c r="P120">
        <f t="shared" si="22"/>
        <v>1</v>
      </c>
      <c r="Q120">
        <f t="shared" si="23"/>
        <v>0</v>
      </c>
      <c r="R120">
        <f t="shared" si="24"/>
        <v>0</v>
      </c>
      <c r="S120">
        <f t="shared" si="25"/>
        <v>0</v>
      </c>
      <c r="T120">
        <f>C120/Misc!$B$2*60/2/PI()</f>
        <v>2130.0944389875481</v>
      </c>
      <c r="U120">
        <f>C120/Misc!$B$2*60/2/PI()*VLOOKUP(E120,Gearing!$B$2:$G$7,5,FALSE)</f>
        <v>5613230.8317834074</v>
      </c>
      <c r="V120">
        <f ca="1">FORECAST(U120,OFFSET(Engine!$E$3:$E$26,MATCH(U120,Engine!$A$3:$A$26,1)-1,0,2),OFFSET(Engine!$A$3:$A$26,MATCH(U120,Engine!$A$3:$A$26,1)-1,0,2))</f>
        <v>-139421.75130982485</v>
      </c>
    </row>
    <row r="121" spans="1:22" x14ac:dyDescent="0.25">
      <c r="A121">
        <f t="shared" si="17"/>
        <v>29.5</v>
      </c>
      <c r="B121">
        <f t="shared" si="28"/>
        <v>996.87130735609469</v>
      </c>
      <c r="C121">
        <f t="shared" si="26"/>
        <v>67.49214040975744</v>
      </c>
      <c r="D121">
        <f t="shared" si="27"/>
        <v>2.2929999999996653</v>
      </c>
      <c r="E121">
        <f>MIN(VLOOKUP(C120+0.01,Gearing!$A$2:$G$7,2,TRUE)+1,5)</f>
        <v>2</v>
      </c>
      <c r="F121">
        <f>Misc!$B$4*Misc!$B$5/Misc!$B$2*VLOOKUP(E121,Gearing!$B$2:$G$7,5,FALSE)</f>
        <v>4744155.6024449775</v>
      </c>
      <c r="G121">
        <f t="shared" si="15"/>
        <v>0.61942711275904638</v>
      </c>
      <c r="H121">
        <f t="shared" si="16"/>
        <v>150.97561831101791</v>
      </c>
      <c r="I121">
        <f t="shared" si="18"/>
        <v>0.29700000000000004</v>
      </c>
      <c r="J121">
        <f t="shared" si="19"/>
        <v>5705.8384624688288</v>
      </c>
      <c r="K121">
        <f t="shared" si="20"/>
        <v>-7274733.2432576297</v>
      </c>
      <c r="L121">
        <f t="shared" si="29"/>
        <v>1183.0684750434082</v>
      </c>
      <c r="M121">
        <f>2*$Y$1*VLOOKUP(E120,Gearing!$B$3:$D$7,3)+B119</f>
        <v>1004.6540906995086</v>
      </c>
      <c r="N121">
        <f>2*B120-B119+Misc!$B$6*$Y$1^2</f>
        <v>996.87130735609469</v>
      </c>
      <c r="O121">
        <f t="shared" si="21"/>
        <v>0</v>
      </c>
      <c r="P121">
        <f t="shared" si="22"/>
        <v>1</v>
      </c>
      <c r="Q121">
        <f t="shared" si="23"/>
        <v>0</v>
      </c>
      <c r="R121">
        <f t="shared" si="24"/>
        <v>0</v>
      </c>
      <c r="S121">
        <f t="shared" si="25"/>
        <v>0</v>
      </c>
      <c r="T121">
        <f>C121/Misc!$B$2*60/2/PI()</f>
        <v>2148.3415532130311</v>
      </c>
      <c r="U121">
        <f>C121/Misc!$B$2*60/2/PI()*VLOOKUP(E121,Gearing!$B$2:$G$7,5,FALSE)</f>
        <v>5661315.6782985879</v>
      </c>
      <c r="V121">
        <f ca="1">FORECAST(U121,OFFSET(Engine!$E$3:$E$26,MATCH(U121,Engine!$A$3:$A$26,1)-1,0,2),OFFSET(Engine!$A$3:$A$26,MATCH(U121,Engine!$A$3:$A$26,1)-1,0,2))</f>
        <v>-140622.61542137095</v>
      </c>
    </row>
    <row r="122" spans="1:22" x14ac:dyDescent="0.25">
      <c r="A122">
        <f t="shared" si="17"/>
        <v>29.75</v>
      </c>
      <c r="B122">
        <f t="shared" si="28"/>
        <v>1013.815998708534</v>
      </c>
      <c r="C122">
        <f t="shared" si="26"/>
        <v>68.065390409757811</v>
      </c>
      <c r="D122">
        <f t="shared" si="27"/>
        <v>2.2930000000033033</v>
      </c>
      <c r="E122">
        <f>MIN(VLOOKUP(C121+0.01,Gearing!$A$2:$G$7,2,TRUE)+1,5)</f>
        <v>2</v>
      </c>
      <c r="F122">
        <f>Misc!$B$4*Misc!$B$5/Misc!$B$2*VLOOKUP(E122,Gearing!$B$2:$G$7,5,FALSE)</f>
        <v>4744155.6024449775</v>
      </c>
      <c r="G122">
        <f t="shared" si="15"/>
        <v>0.62995605582680525</v>
      </c>
      <c r="H122">
        <f t="shared" si="16"/>
        <v>152.25794204043891</v>
      </c>
      <c r="I122">
        <f t="shared" si="18"/>
        <v>0.29700000000000004</v>
      </c>
      <c r="J122">
        <f t="shared" si="19"/>
        <v>5695.8584434304794</v>
      </c>
      <c r="K122">
        <f t="shared" si="20"/>
        <v>-7372317.6558959801</v>
      </c>
      <c r="L122">
        <f t="shared" si="29"/>
        <v>1200.0073361787433</v>
      </c>
      <c r="M122">
        <f>2*$Y$1*VLOOKUP(E121,Gearing!$B$3:$D$7,3)+B120</f>
        <v>1021.312157051948</v>
      </c>
      <c r="N122">
        <f>2*B121-B120+Misc!$B$6*$Y$1^2</f>
        <v>1013.815998708534</v>
      </c>
      <c r="O122">
        <f t="shared" si="21"/>
        <v>0</v>
      </c>
      <c r="P122">
        <f t="shared" si="22"/>
        <v>1</v>
      </c>
      <c r="Q122">
        <f t="shared" si="23"/>
        <v>0</v>
      </c>
      <c r="R122">
        <f t="shared" si="24"/>
        <v>0</v>
      </c>
      <c r="S122">
        <f t="shared" si="25"/>
        <v>0</v>
      </c>
      <c r="T122">
        <f>C122/Misc!$B$2*60/2/PI()</f>
        <v>2166.5886674385288</v>
      </c>
      <c r="U122">
        <f>C122/Misc!$B$2*60/2/PI()*VLOOKUP(E122,Gearing!$B$2:$G$7,5,FALSE)</f>
        <v>5709400.5248138066</v>
      </c>
      <c r="V122">
        <f ca="1">FORECAST(U122,OFFSET(Engine!$E$3:$E$26,MATCH(U122,Engine!$A$3:$A$26,1)-1,0,2),OFFSET(Engine!$A$3:$A$26,MATCH(U122,Engine!$A$3:$A$26,1)-1,0,2))</f>
        <v>-141823.47953291802</v>
      </c>
    </row>
    <row r="123" spans="1:22" x14ac:dyDescent="0.25">
      <c r="A123">
        <f t="shared" si="17"/>
        <v>30</v>
      </c>
      <c r="B123">
        <f t="shared" si="28"/>
        <v>1030.9040025609736</v>
      </c>
      <c r="C123">
        <f t="shared" si="26"/>
        <v>68.638640409758182</v>
      </c>
      <c r="D123">
        <f t="shared" si="27"/>
        <v>2.2929999999996653</v>
      </c>
      <c r="E123">
        <f>MIN(VLOOKUP(C122+0.01,Gearing!$A$2:$G$7,2,TRUE)+1,5)</f>
        <v>2</v>
      </c>
      <c r="F123">
        <f>Misc!$B$4*Misc!$B$5/Misc!$B$2*VLOOKUP(E123,Gearing!$B$2:$G$7,5,FALSE)</f>
        <v>4744155.6024449775</v>
      </c>
      <c r="G123">
        <f t="shared" si="15"/>
        <v>0.64057404915355176</v>
      </c>
      <c r="H123">
        <f t="shared" si="16"/>
        <v>153.54026576985993</v>
      </c>
      <c r="I123">
        <f t="shared" si="18"/>
        <v>0.29700000000000004</v>
      </c>
      <c r="J123">
        <f t="shared" si="19"/>
        <v>5685.7932967671304</v>
      </c>
      <c r="K123">
        <f t="shared" si="20"/>
        <v>-7470549.2418052824</v>
      </c>
      <c r="L123">
        <f t="shared" si="29"/>
        <v>1217.0895025176567</v>
      </c>
      <c r="M123">
        <f>2*$Y$1*VLOOKUP(E122,Gearing!$B$3:$D$7,3)+B121</f>
        <v>1038.1135359043874</v>
      </c>
      <c r="N123">
        <f>2*B122-B121+Misc!$B$6*$Y$1^2</f>
        <v>1030.9040025609736</v>
      </c>
      <c r="O123">
        <f t="shared" si="21"/>
        <v>0</v>
      </c>
      <c r="P123">
        <f t="shared" si="22"/>
        <v>1</v>
      </c>
      <c r="Q123">
        <f t="shared" si="23"/>
        <v>0</v>
      </c>
      <c r="R123">
        <f t="shared" si="24"/>
        <v>0</v>
      </c>
      <c r="S123">
        <f t="shared" si="25"/>
        <v>0</v>
      </c>
      <c r="T123">
        <f>C123/Misc!$B$2*60/2/PI()</f>
        <v>2184.8357816640264</v>
      </c>
      <c r="U123">
        <f>C123/Misc!$B$2*60/2/PI()*VLOOKUP(E123,Gearing!$B$2:$G$7,5,FALSE)</f>
        <v>5757485.3713290244</v>
      </c>
      <c r="V123">
        <f ca="1">FORECAST(U123,OFFSET(Engine!$E$3:$E$26,MATCH(U123,Engine!$A$3:$A$26,1)-1,0,2),OFFSET(Engine!$A$3:$A$26,MATCH(U123,Engine!$A$3:$A$26,1)-1,0,2))</f>
        <v>-143024.34364446506</v>
      </c>
    </row>
    <row r="124" spans="1:22" x14ac:dyDescent="0.25">
      <c r="A124">
        <f t="shared" si="17"/>
        <v>30.25</v>
      </c>
      <c r="B124">
        <f t="shared" si="28"/>
        <v>1048.1353189134131</v>
      </c>
      <c r="C124">
        <f t="shared" si="26"/>
        <v>69.211890409758325</v>
      </c>
      <c r="D124">
        <f t="shared" si="27"/>
        <v>2.2930000000014843</v>
      </c>
      <c r="E124">
        <f>MIN(VLOOKUP(C123+0.01,Gearing!$A$2:$G$7,2,TRUE)+1,5)</f>
        <v>2</v>
      </c>
      <c r="F124">
        <f>Misc!$B$4*Misc!$B$5/Misc!$B$2*VLOOKUP(E124,Gearing!$B$2:$G$7,5,FALSE)</f>
        <v>4744155.6024449775</v>
      </c>
      <c r="G124">
        <f t="shared" si="15"/>
        <v>0.65128109273928581</v>
      </c>
      <c r="H124">
        <f t="shared" si="16"/>
        <v>154.82258949928044</v>
      </c>
      <c r="I124">
        <f t="shared" si="18"/>
        <v>0.29700000000000004</v>
      </c>
      <c r="J124">
        <f t="shared" si="19"/>
        <v>5675.6430224787819</v>
      </c>
      <c r="K124">
        <f t="shared" si="20"/>
        <v>-7569423.6736015435</v>
      </c>
      <c r="L124">
        <f t="shared" si="29"/>
        <v>1234.3149740607148</v>
      </c>
      <c r="M124">
        <f>2*$Y$1*VLOOKUP(E123,Gearing!$B$3:$D$7,3)+B122</f>
        <v>1055.0582272568267</v>
      </c>
      <c r="N124">
        <f>2*B123-B122+Misc!$B$6*$Y$1^2</f>
        <v>1048.1353189134131</v>
      </c>
      <c r="O124">
        <f t="shared" si="21"/>
        <v>0</v>
      </c>
      <c r="P124">
        <f t="shared" si="22"/>
        <v>1</v>
      </c>
      <c r="Q124">
        <f t="shared" si="23"/>
        <v>0</v>
      </c>
      <c r="R124">
        <f t="shared" si="24"/>
        <v>0</v>
      </c>
      <c r="S124">
        <f t="shared" si="25"/>
        <v>0</v>
      </c>
      <c r="T124">
        <f>C124/Misc!$B$2*60/2/PI()</f>
        <v>2203.0828958895167</v>
      </c>
      <c r="U124">
        <f>C124/Misc!$B$2*60/2/PI()*VLOOKUP(E124,Gearing!$B$2:$G$7,5,FALSE)</f>
        <v>5805570.2178442245</v>
      </c>
      <c r="V124">
        <f ca="1">FORECAST(U124,OFFSET(Engine!$E$3:$E$26,MATCH(U124,Engine!$A$3:$A$26,1)-1,0,2),OFFSET(Engine!$A$3:$A$26,MATCH(U124,Engine!$A$3:$A$26,1)-1,0,2))</f>
        <v>-144225.20775601166</v>
      </c>
    </row>
    <row r="125" spans="1:22" x14ac:dyDescent="0.25">
      <c r="A125">
        <f t="shared" si="17"/>
        <v>30.5</v>
      </c>
      <c r="B125">
        <f t="shared" si="28"/>
        <v>1065.5099477658528</v>
      </c>
      <c r="C125">
        <f t="shared" si="26"/>
        <v>69.785140409758696</v>
      </c>
      <c r="D125">
        <f t="shared" si="27"/>
        <v>2.2930000000014843</v>
      </c>
      <c r="E125">
        <f>MIN(VLOOKUP(C124+0.01,Gearing!$A$2:$G$7,2,TRUE)+1,5)</f>
        <v>2</v>
      </c>
      <c r="F125">
        <f>Misc!$B$4*Misc!$B$5/Misc!$B$2*VLOOKUP(E125,Gearing!$B$2:$G$7,5,FALSE)</f>
        <v>4744155.6024449775</v>
      </c>
      <c r="G125">
        <f t="shared" si="15"/>
        <v>0.66207718658400738</v>
      </c>
      <c r="H125">
        <f t="shared" si="16"/>
        <v>156.10491322870146</v>
      </c>
      <c r="I125">
        <f t="shared" si="18"/>
        <v>0.29700000000000004</v>
      </c>
      <c r="J125">
        <f t="shared" si="19"/>
        <v>5665.4076205654328</v>
      </c>
      <c r="K125">
        <f t="shared" si="20"/>
        <v>-7668936.5873012114</v>
      </c>
      <c r="L125">
        <f t="shared" si="29"/>
        <v>1251.6837508084868</v>
      </c>
      <c r="M125">
        <f>2*$Y$1*VLOOKUP(E124,Gearing!$B$3:$D$7,3)+B123</f>
        <v>1072.1462311092662</v>
      </c>
      <c r="N125">
        <f>2*B124-B123+Misc!$B$6*$Y$1^2</f>
        <v>1065.5099477658528</v>
      </c>
      <c r="O125">
        <f t="shared" si="21"/>
        <v>0</v>
      </c>
      <c r="P125">
        <f t="shared" si="22"/>
        <v>1</v>
      </c>
      <c r="Q125">
        <f t="shared" si="23"/>
        <v>0</v>
      </c>
      <c r="R125">
        <f t="shared" si="24"/>
        <v>0</v>
      </c>
      <c r="S125">
        <f t="shared" si="25"/>
        <v>0</v>
      </c>
      <c r="T125">
        <f>C125/Misc!$B$2*60/2/PI()</f>
        <v>2221.3300101150144</v>
      </c>
      <c r="U125">
        <f>C125/Misc!$B$2*60/2/PI()*VLOOKUP(E125,Gearing!$B$2:$G$7,5,FALSE)</f>
        <v>5853655.0643594433</v>
      </c>
      <c r="V125">
        <f ca="1">FORECAST(U125,OFFSET(Engine!$E$3:$E$26,MATCH(U125,Engine!$A$3:$A$26,1)-1,0,2),OFFSET(Engine!$A$3:$A$26,MATCH(U125,Engine!$A$3:$A$26,1)-1,0,2))</f>
        <v>-145426.07186755873</v>
      </c>
    </row>
    <row r="126" spans="1:22" x14ac:dyDescent="0.25">
      <c r="A126">
        <f t="shared" si="17"/>
        <v>30.75</v>
      </c>
      <c r="B126">
        <f t="shared" si="28"/>
        <v>1083.0278891182925</v>
      </c>
      <c r="C126">
        <f t="shared" si="26"/>
        <v>70.358390409759068</v>
      </c>
      <c r="D126">
        <f t="shared" si="27"/>
        <v>2.2930000000014843</v>
      </c>
      <c r="E126">
        <f>MIN(VLOOKUP(C125+0.01,Gearing!$A$2:$G$7,2,TRUE)+1,5)</f>
        <v>2</v>
      </c>
      <c r="F126">
        <f>Misc!$B$4*Misc!$B$5/Misc!$B$2*VLOOKUP(E126,Gearing!$B$2:$G$7,5,FALSE)</f>
        <v>4744155.6024449775</v>
      </c>
      <c r="G126">
        <f t="shared" si="15"/>
        <v>0.67296233068771649</v>
      </c>
      <c r="H126">
        <f t="shared" si="16"/>
        <v>157.38723695812246</v>
      </c>
      <c r="I126">
        <f t="shared" si="18"/>
        <v>0.29700000000000004</v>
      </c>
      <c r="J126">
        <f t="shared" si="19"/>
        <v>5655.0870910270833</v>
      </c>
      <c r="K126">
        <f t="shared" si="20"/>
        <v>-7769083.5823211744</v>
      </c>
      <c r="L126">
        <f t="shared" si="29"/>
        <v>1269.1958327615412</v>
      </c>
      <c r="M126">
        <f>2*$Y$1*VLOOKUP(E125,Gearing!$B$3:$D$7,3)+B124</f>
        <v>1089.3775474617057</v>
      </c>
      <c r="N126">
        <f>2*B125-B124+Misc!$B$6*$Y$1^2</f>
        <v>1083.0278891182925</v>
      </c>
      <c r="O126">
        <f t="shared" si="21"/>
        <v>0</v>
      </c>
      <c r="P126">
        <f t="shared" si="22"/>
        <v>1</v>
      </c>
      <c r="Q126">
        <f t="shared" si="23"/>
        <v>0</v>
      </c>
      <c r="R126">
        <f t="shared" si="24"/>
        <v>0</v>
      </c>
      <c r="S126">
        <f t="shared" si="25"/>
        <v>0</v>
      </c>
      <c r="T126">
        <f>C126/Misc!$B$2*60/2/PI()</f>
        <v>2239.577124340512</v>
      </c>
      <c r="U126">
        <f>C126/Misc!$B$2*60/2/PI()*VLOOKUP(E126,Gearing!$B$2:$G$7,5,FALSE)</f>
        <v>5901739.9108746611</v>
      </c>
      <c r="V126">
        <f ca="1">FORECAST(U126,OFFSET(Engine!$E$3:$E$26,MATCH(U126,Engine!$A$3:$A$26,1)-1,0,2),OFFSET(Engine!$A$3:$A$26,MATCH(U126,Engine!$A$3:$A$26,1)-1,0,2))</f>
        <v>-146626.93597910576</v>
      </c>
    </row>
    <row r="127" spans="1:22" x14ac:dyDescent="0.25">
      <c r="A127">
        <f t="shared" si="17"/>
        <v>31</v>
      </c>
      <c r="B127">
        <f t="shared" si="28"/>
        <v>1100.6891429707323</v>
      </c>
      <c r="C127">
        <f t="shared" si="26"/>
        <v>70.931640409759439</v>
      </c>
      <c r="D127">
        <f t="shared" si="27"/>
        <v>2.2930000000014843</v>
      </c>
      <c r="E127">
        <f>MIN(VLOOKUP(C126+0.01,Gearing!$A$2:$G$7,2,TRUE)+1,5)</f>
        <v>2</v>
      </c>
      <c r="F127">
        <f>Misc!$B$4*Misc!$B$5/Misc!$B$2*VLOOKUP(E127,Gearing!$B$2:$G$7,5,FALSE)</f>
        <v>4744155.6024449775</v>
      </c>
      <c r="G127">
        <f t="shared" si="15"/>
        <v>0.68393652505041325</v>
      </c>
      <c r="H127">
        <f t="shared" si="16"/>
        <v>158.66956068754348</v>
      </c>
      <c r="I127">
        <f t="shared" si="18"/>
        <v>0.29700000000000004</v>
      </c>
      <c r="J127">
        <f t="shared" si="19"/>
        <v>5644.6814338637341</v>
      </c>
      <c r="K127">
        <f t="shared" si="20"/>
        <v>-7869860.2214787668</v>
      </c>
      <c r="L127">
        <f t="shared" si="29"/>
        <v>1286.8512199204488</v>
      </c>
      <c r="M127">
        <f>2*$Y$1*VLOOKUP(E126,Gearing!$B$3:$D$7,3)+B125</f>
        <v>1106.7521763141453</v>
      </c>
      <c r="N127">
        <f>2*B126-B125+Misc!$B$6*$Y$1^2</f>
        <v>1100.6891429707323</v>
      </c>
      <c r="O127">
        <f t="shared" si="21"/>
        <v>0</v>
      </c>
      <c r="P127">
        <f t="shared" si="22"/>
        <v>1</v>
      </c>
      <c r="Q127">
        <f t="shared" si="23"/>
        <v>0</v>
      </c>
      <c r="R127">
        <f t="shared" si="24"/>
        <v>0</v>
      </c>
      <c r="S127">
        <f t="shared" si="25"/>
        <v>0</v>
      </c>
      <c r="T127">
        <f>C127/Misc!$B$2*60/2/PI()</f>
        <v>2257.8242385660096</v>
      </c>
      <c r="U127">
        <f>C127/Misc!$B$2*60/2/PI()*VLOOKUP(E127,Gearing!$B$2:$G$7,5,FALSE)</f>
        <v>5949824.7573898798</v>
      </c>
      <c r="V127">
        <f ca="1">FORECAST(U127,OFFSET(Engine!$E$3:$E$26,MATCH(U127,Engine!$A$3:$A$26,1)-1,0,2),OFFSET(Engine!$A$3:$A$26,MATCH(U127,Engine!$A$3:$A$26,1)-1,0,2))</f>
        <v>-147827.80009065283</v>
      </c>
    </row>
    <row r="128" spans="1:22" x14ac:dyDescent="0.25">
      <c r="A128">
        <f t="shared" si="17"/>
        <v>31.25</v>
      </c>
      <c r="B128">
        <f t="shared" si="28"/>
        <v>1118.4937093231722</v>
      </c>
      <c r="C128">
        <f t="shared" si="26"/>
        <v>71.50489040975981</v>
      </c>
      <c r="D128">
        <f t="shared" si="27"/>
        <v>2.2930000000014843</v>
      </c>
      <c r="E128">
        <f>MIN(VLOOKUP(C127+0.01,Gearing!$A$2:$G$7,2,TRUE)+1,5)</f>
        <v>2</v>
      </c>
      <c r="F128">
        <f>Misc!$B$4*Misc!$B$5/Misc!$B$2*VLOOKUP(E128,Gearing!$B$2:$G$7,5,FALSE)</f>
        <v>4744155.6024449775</v>
      </c>
      <c r="G128">
        <f t="shared" si="15"/>
        <v>0.69499976967209764</v>
      </c>
      <c r="H128">
        <f t="shared" si="16"/>
        <v>159.9518844169645</v>
      </c>
      <c r="I128">
        <f t="shared" si="18"/>
        <v>0.29700000000000004</v>
      </c>
      <c r="J128">
        <f t="shared" si="19"/>
        <v>5634.1906490753845</v>
      </c>
      <c r="K128">
        <f t="shared" si="20"/>
        <v>-7971262.030991761</v>
      </c>
      <c r="L128">
        <f t="shared" si="29"/>
        <v>1304.6499122857749</v>
      </c>
      <c r="M128">
        <f>2*$Y$1*VLOOKUP(E127,Gearing!$B$3:$D$7,3)+B126</f>
        <v>1124.2701176665851</v>
      </c>
      <c r="N128">
        <f>2*B127-B126+Misc!$B$6*$Y$1^2</f>
        <v>1118.4937093231722</v>
      </c>
      <c r="O128">
        <f t="shared" si="21"/>
        <v>0</v>
      </c>
      <c r="P128">
        <f t="shared" si="22"/>
        <v>1</v>
      </c>
      <c r="Q128">
        <f t="shared" si="23"/>
        <v>0</v>
      </c>
      <c r="R128">
        <f t="shared" si="24"/>
        <v>0</v>
      </c>
      <c r="S128">
        <f t="shared" si="25"/>
        <v>0</v>
      </c>
      <c r="T128">
        <f>C128/Misc!$B$2*60/2/PI()</f>
        <v>2276.0713527915073</v>
      </c>
      <c r="U128">
        <f>C128/Misc!$B$2*60/2/PI()*VLOOKUP(E128,Gearing!$B$2:$G$7,5,FALSE)</f>
        <v>5997909.6039050985</v>
      </c>
      <c r="V128">
        <f ca="1">FORECAST(U128,OFFSET(Engine!$E$3:$E$26,MATCH(U128,Engine!$A$3:$A$26,1)-1,0,2),OFFSET(Engine!$A$3:$A$26,MATCH(U128,Engine!$A$3:$A$26,1)-1,0,2))</f>
        <v>-149028.6642021999</v>
      </c>
    </row>
    <row r="129" spans="1:22" x14ac:dyDescent="0.25">
      <c r="A129">
        <f t="shared" si="17"/>
        <v>31.5</v>
      </c>
      <c r="B129">
        <f t="shared" si="28"/>
        <v>1136.4415881756122</v>
      </c>
      <c r="C129">
        <f t="shared" si="26"/>
        <v>72.078140409760181</v>
      </c>
      <c r="D129">
        <f t="shared" si="27"/>
        <v>2.2930000000014843</v>
      </c>
      <c r="E129">
        <f>MIN(VLOOKUP(C128+0.01,Gearing!$A$2:$G$7,2,TRUE)+1,5)</f>
        <v>2</v>
      </c>
      <c r="F129">
        <f>Misc!$B$4*Misc!$B$5/Misc!$B$2*VLOOKUP(E129,Gearing!$B$2:$G$7,5,FALSE)</f>
        <v>4744155.6024449775</v>
      </c>
      <c r="G129">
        <f t="shared" si="15"/>
        <v>0.70615206455276935</v>
      </c>
      <c r="H129">
        <f t="shared" si="16"/>
        <v>161.23420814638553</v>
      </c>
      <c r="I129">
        <f t="shared" si="18"/>
        <v>0.29700000000000004</v>
      </c>
      <c r="J129">
        <f t="shared" si="19"/>
        <v>5623.6147366620353</v>
      </c>
      <c r="K129">
        <f t="shared" si="20"/>
        <v>-8073284.5004783701</v>
      </c>
      <c r="L129">
        <f t="shared" si="29"/>
        <v>1322.5919098580903</v>
      </c>
      <c r="M129">
        <f>2*$Y$1*VLOOKUP(E128,Gearing!$B$3:$D$7,3)+B127</f>
        <v>1141.9313715190249</v>
      </c>
      <c r="N129">
        <f>2*B128-B127+Misc!$B$6*$Y$1^2</f>
        <v>1136.4415881756122</v>
      </c>
      <c r="O129">
        <f t="shared" si="21"/>
        <v>0</v>
      </c>
      <c r="P129">
        <f t="shared" si="22"/>
        <v>1</v>
      </c>
      <c r="Q129">
        <f t="shared" si="23"/>
        <v>0</v>
      </c>
      <c r="R129">
        <f t="shared" si="24"/>
        <v>0</v>
      </c>
      <c r="S129">
        <f t="shared" si="25"/>
        <v>0</v>
      </c>
      <c r="T129">
        <f>C129/Misc!$B$2*60/2/PI()</f>
        <v>2294.3184670170049</v>
      </c>
      <c r="U129">
        <f>C129/Misc!$B$2*60/2/PI()*VLOOKUP(E129,Gearing!$B$2:$G$7,5,FALSE)</f>
        <v>6045994.4504203172</v>
      </c>
      <c r="V129">
        <f ca="1">FORECAST(U129,OFFSET(Engine!$E$3:$E$26,MATCH(U129,Engine!$A$3:$A$26,1)-1,0,2),OFFSET(Engine!$A$3:$A$26,MATCH(U129,Engine!$A$3:$A$26,1)-1,0,2))</f>
        <v>-150229.52831374694</v>
      </c>
    </row>
    <row r="130" spans="1:22" x14ac:dyDescent="0.25">
      <c r="A130">
        <f t="shared" si="17"/>
        <v>31.75</v>
      </c>
      <c r="B130">
        <f t="shared" si="28"/>
        <v>1154.5327795280523</v>
      </c>
      <c r="C130">
        <f t="shared" si="26"/>
        <v>72.651390409760552</v>
      </c>
      <c r="D130">
        <f t="shared" si="27"/>
        <v>2.2930000000014843</v>
      </c>
      <c r="E130">
        <f>MIN(VLOOKUP(C129+0.01,Gearing!$A$2:$G$7,2,TRUE)+1,5)</f>
        <v>2</v>
      </c>
      <c r="F130">
        <f>Misc!$B$4*Misc!$B$5/Misc!$B$2*VLOOKUP(E130,Gearing!$B$2:$G$7,5,FALSE)</f>
        <v>4744155.6024449775</v>
      </c>
      <c r="G130">
        <f t="shared" si="15"/>
        <v>0.71739340969242893</v>
      </c>
      <c r="H130">
        <f t="shared" si="16"/>
        <v>162.51653187580652</v>
      </c>
      <c r="I130">
        <f t="shared" si="18"/>
        <v>0.29700000000000004</v>
      </c>
      <c r="J130">
        <f t="shared" si="19"/>
        <v>5612.9536966236865</v>
      </c>
      <c r="K130">
        <f t="shared" si="20"/>
        <v>-8175923.0829572529</v>
      </c>
      <c r="L130">
        <f t="shared" si="29"/>
        <v>1340.6772126379617</v>
      </c>
      <c r="M130">
        <f>2*$Y$1*VLOOKUP(E129,Gearing!$B$3:$D$7,3)+B128</f>
        <v>1159.7359378714648</v>
      </c>
      <c r="N130">
        <f>2*B129-B128+Misc!$B$6*$Y$1^2</f>
        <v>1154.5327795280523</v>
      </c>
      <c r="O130">
        <f t="shared" si="21"/>
        <v>0</v>
      </c>
      <c r="P130">
        <f t="shared" si="22"/>
        <v>1</v>
      </c>
      <c r="Q130">
        <f t="shared" si="23"/>
        <v>0</v>
      </c>
      <c r="R130">
        <f t="shared" si="24"/>
        <v>0</v>
      </c>
      <c r="S130">
        <f t="shared" si="25"/>
        <v>0</v>
      </c>
      <c r="T130">
        <f>C130/Misc!$B$2*60/2/PI()</f>
        <v>2312.5655812425025</v>
      </c>
      <c r="U130">
        <f>C130/Misc!$B$2*60/2/PI()*VLOOKUP(E130,Gearing!$B$2:$G$7,5,FALSE)</f>
        <v>6094079.296935536</v>
      </c>
      <c r="V130">
        <f ca="1">FORECAST(U130,OFFSET(Engine!$E$3:$E$26,MATCH(U130,Engine!$A$3:$A$26,1)-1,0,2),OFFSET(Engine!$A$3:$A$26,MATCH(U130,Engine!$A$3:$A$26,1)-1,0,2))</f>
        <v>-151430.39242529401</v>
      </c>
    </row>
    <row r="131" spans="1:22" x14ac:dyDescent="0.25">
      <c r="A131">
        <f t="shared" si="17"/>
        <v>32</v>
      </c>
      <c r="B131">
        <f t="shared" si="28"/>
        <v>1172.7672833804925</v>
      </c>
      <c r="C131">
        <f t="shared" si="26"/>
        <v>73.224640409760923</v>
      </c>
      <c r="D131">
        <f t="shared" si="27"/>
        <v>2.2930000000014843</v>
      </c>
      <c r="E131">
        <f>MIN(VLOOKUP(C130+0.01,Gearing!$A$2:$G$7,2,TRUE)+1,5)</f>
        <v>2</v>
      </c>
      <c r="F131">
        <f>Misc!$B$4*Misc!$B$5/Misc!$B$2*VLOOKUP(E131,Gearing!$B$2:$G$7,5,FALSE)</f>
        <v>4744155.6024449775</v>
      </c>
      <c r="G131">
        <f t="shared" ref="G131:G194" si="30">CONVERT(B131,$B$1,$G$1)</f>
        <v>0.72872380509107582</v>
      </c>
      <c r="H131">
        <f t="shared" ref="H131:H194" si="31">CONVERT(C131,$C$1,$H$1)</f>
        <v>163.79885560522754</v>
      </c>
      <c r="I131">
        <f t="shared" si="18"/>
        <v>0.29700000000000004</v>
      </c>
      <c r="J131">
        <f t="shared" si="19"/>
        <v>5602.2075289603372</v>
      </c>
      <c r="K131">
        <f t="shared" si="20"/>
        <v>-8279173.1948475083</v>
      </c>
      <c r="L131">
        <f t="shared" si="29"/>
        <v>1358.9058206259569</v>
      </c>
      <c r="M131">
        <f>2*$Y$1*VLOOKUP(E130,Gearing!$B$3:$D$7,3)+B129</f>
        <v>1177.6838167239048</v>
      </c>
      <c r="N131">
        <f>2*B130-B129+Misc!$B$6*$Y$1^2</f>
        <v>1172.7672833804925</v>
      </c>
      <c r="O131">
        <f t="shared" si="21"/>
        <v>0</v>
      </c>
      <c r="P131">
        <f t="shared" si="22"/>
        <v>1</v>
      </c>
      <c r="Q131">
        <f t="shared" si="23"/>
        <v>0</v>
      </c>
      <c r="R131">
        <f t="shared" si="24"/>
        <v>0</v>
      </c>
      <c r="S131">
        <f t="shared" si="25"/>
        <v>0</v>
      </c>
      <c r="T131">
        <f>C131/Misc!$B$2*60/2/PI()</f>
        <v>2330.8126954680001</v>
      </c>
      <c r="U131">
        <f>C131/Misc!$B$2*60/2/PI()*VLOOKUP(E131,Gearing!$B$2:$G$7,5,FALSE)</f>
        <v>6142164.1434507547</v>
      </c>
      <c r="V131">
        <f ca="1">FORECAST(U131,OFFSET(Engine!$E$3:$E$26,MATCH(U131,Engine!$A$3:$A$26,1)-1,0,2),OFFSET(Engine!$A$3:$A$26,MATCH(U131,Engine!$A$3:$A$26,1)-1,0,2))</f>
        <v>-152631.25653684107</v>
      </c>
    </row>
    <row r="132" spans="1:22" x14ac:dyDescent="0.25">
      <c r="A132">
        <f t="shared" ref="A132:A195" si="32">A131+$Y$1</f>
        <v>32.25</v>
      </c>
      <c r="B132">
        <f t="shared" si="28"/>
        <v>1191.1450997329327</v>
      </c>
      <c r="C132">
        <f t="shared" si="26"/>
        <v>73.797890409761294</v>
      </c>
      <c r="D132">
        <f t="shared" si="27"/>
        <v>2.2930000000014843</v>
      </c>
      <c r="E132">
        <f>MIN(VLOOKUP(C131+0.01,Gearing!$A$2:$G$7,2,TRUE)+1,5)</f>
        <v>2</v>
      </c>
      <c r="F132">
        <f>Misc!$B$4*Misc!$B$5/Misc!$B$2*VLOOKUP(E132,Gearing!$B$2:$G$7,5,FALSE)</f>
        <v>4744155.6024449775</v>
      </c>
      <c r="G132">
        <f t="shared" si="30"/>
        <v>0.74014325074871057</v>
      </c>
      <c r="H132">
        <f t="shared" si="31"/>
        <v>165.08117933464857</v>
      </c>
      <c r="I132">
        <f t="shared" ref="I132:I195" si="33">$Y$3</f>
        <v>0.29700000000000004</v>
      </c>
      <c r="J132">
        <f t="shared" ref="J132:J195" si="34">(4*$Y$2-2*$Y$3*B131)</f>
        <v>5591.3762336719874</v>
      </c>
      <c r="K132">
        <f t="shared" ref="K132:K195" si="35">4*$Y$2*(B131-2*B132)+$Y$3*B131*B131-4*F132*$Y$1*$Y$1</f>
        <v>-8383030.215968675</v>
      </c>
      <c r="L132">
        <f t="shared" si="29"/>
        <v>1377.2777338226474</v>
      </c>
      <c r="M132">
        <f>2*$Y$1*VLOOKUP(E131,Gearing!$B$3:$D$7,3)+B130</f>
        <v>1195.7750080763449</v>
      </c>
      <c r="N132">
        <f>2*B131-B130+Misc!$B$6*$Y$1^2</f>
        <v>1191.1450997329327</v>
      </c>
      <c r="O132">
        <f t="shared" ref="O132:O195" si="36">IF(AND(E132=1,G132&lt;=5),1,0)</f>
        <v>0</v>
      </c>
      <c r="P132">
        <f t="shared" ref="P132:P195" si="37">IF(AND(E132=2,G132&lt;=5),1,0)</f>
        <v>1</v>
      </c>
      <c r="Q132">
        <f t="shared" ref="Q132:Q195" si="38">IF(AND(E132=3,G132&lt;=5),1,0)</f>
        <v>0</v>
      </c>
      <c r="R132">
        <f t="shared" ref="R132:R195" si="39">IF(AND(E132=4,G132&lt;=5),1,0)</f>
        <v>0</v>
      </c>
      <c r="S132">
        <f t="shared" ref="S132:S195" si="40">IF(AND(E132=5,G132&lt;=5),1,0)</f>
        <v>0</v>
      </c>
      <c r="T132">
        <f>C132/Misc!$B$2*60/2/PI()</f>
        <v>2349.0598096934978</v>
      </c>
      <c r="U132">
        <f>C132/Misc!$B$2*60/2/PI()*VLOOKUP(E132,Gearing!$B$2:$G$7,5,FALSE)</f>
        <v>6190248.9899659725</v>
      </c>
      <c r="V132">
        <f ca="1">FORECAST(U132,OFFSET(Engine!$E$3:$E$26,MATCH(U132,Engine!$A$3:$A$26,1)-1,0,2),OFFSET(Engine!$A$3:$A$26,MATCH(U132,Engine!$A$3:$A$26,1)-1,0,2))</f>
        <v>-153832.12064838811</v>
      </c>
    </row>
    <row r="133" spans="1:22" x14ac:dyDescent="0.25">
      <c r="A133">
        <f t="shared" si="32"/>
        <v>32.5</v>
      </c>
      <c r="B133">
        <f t="shared" si="28"/>
        <v>1209.6662285853731</v>
      </c>
      <c r="C133">
        <f t="shared" ref="C133:C196" si="41">(B134-B132)/2/$Y$1</f>
        <v>74.371140409761665</v>
      </c>
      <c r="D133">
        <f t="shared" ref="D133:D196" si="42">(B134-2*B133+B132)/$Y$1^2</f>
        <v>2.2930000000014843</v>
      </c>
      <c r="E133">
        <f>MIN(VLOOKUP(C132+0.01,Gearing!$A$2:$G$7,2,TRUE)+1,5)</f>
        <v>2</v>
      </c>
      <c r="F133">
        <f>Misc!$B$4*Misc!$B$5/Misc!$B$2*VLOOKUP(E133,Gearing!$B$2:$G$7,5,FALSE)</f>
        <v>4744155.6024449775</v>
      </c>
      <c r="G133">
        <f t="shared" si="30"/>
        <v>0.75165174666533263</v>
      </c>
      <c r="H133">
        <f t="shared" si="31"/>
        <v>166.36350306406959</v>
      </c>
      <c r="I133">
        <f t="shared" si="33"/>
        <v>0.29700000000000004</v>
      </c>
      <c r="J133">
        <f t="shared" si="34"/>
        <v>5580.459810758638</v>
      </c>
      <c r="K133">
        <f t="shared" si="35"/>
        <v>-8487489.4895407353</v>
      </c>
      <c r="L133">
        <f t="shared" si="29"/>
        <v>1395.7929522285981</v>
      </c>
      <c r="M133">
        <f>2*$Y$1*VLOOKUP(E132,Gearing!$B$3:$D$7,3)+B131</f>
        <v>1214.0095119287851</v>
      </c>
      <c r="N133">
        <f>2*B132-B131+Misc!$B$6*$Y$1^2</f>
        <v>1209.6662285853731</v>
      </c>
      <c r="O133">
        <f t="shared" si="36"/>
        <v>0</v>
      </c>
      <c r="P133">
        <f t="shared" si="37"/>
        <v>1</v>
      </c>
      <c r="Q133">
        <f t="shared" si="38"/>
        <v>0</v>
      </c>
      <c r="R133">
        <f t="shared" si="39"/>
        <v>0</v>
      </c>
      <c r="S133">
        <f t="shared" si="40"/>
        <v>0</v>
      </c>
      <c r="T133">
        <f>C133/Misc!$B$2*60/2/PI()</f>
        <v>2367.3069239189954</v>
      </c>
      <c r="U133">
        <f>C133/Misc!$B$2*60/2/PI()*VLOOKUP(E133,Gearing!$B$2:$G$7,5,FALSE)</f>
        <v>6238333.8364811912</v>
      </c>
      <c r="V133">
        <f ca="1">FORECAST(U133,OFFSET(Engine!$E$3:$E$26,MATCH(U133,Engine!$A$3:$A$26,1)-1,0,2),OFFSET(Engine!$A$3:$A$26,MATCH(U133,Engine!$A$3:$A$26,1)-1,0,2))</f>
        <v>-155032.98475993518</v>
      </c>
    </row>
    <row r="134" spans="1:22" x14ac:dyDescent="0.25">
      <c r="A134">
        <f t="shared" si="32"/>
        <v>32.75</v>
      </c>
      <c r="B134">
        <f t="shared" ref="B134:B197" si="43">MIN(L134:N134)</f>
        <v>1228.3306699378136</v>
      </c>
      <c r="C134">
        <f t="shared" si="41"/>
        <v>74.944390409762036</v>
      </c>
      <c r="D134">
        <f t="shared" si="42"/>
        <v>2.2930000000014843</v>
      </c>
      <c r="E134">
        <f>MIN(VLOOKUP(C133+0.01,Gearing!$A$2:$G$7,2,TRUE)+1,5)</f>
        <v>2</v>
      </c>
      <c r="F134">
        <f>Misc!$B$4*Misc!$B$5/Misc!$B$2*VLOOKUP(E134,Gearing!$B$2:$G$7,5,FALSE)</f>
        <v>4744155.6024449775</v>
      </c>
      <c r="G134">
        <f t="shared" si="30"/>
        <v>0.76324929284094245</v>
      </c>
      <c r="H134">
        <f t="shared" si="31"/>
        <v>167.64582679349058</v>
      </c>
      <c r="I134">
        <f t="shared" si="33"/>
        <v>0.29700000000000004</v>
      </c>
      <c r="J134">
        <f t="shared" si="34"/>
        <v>5569.4582602202881</v>
      </c>
      <c r="K134">
        <f t="shared" si="35"/>
        <v>-8592546.3221841138</v>
      </c>
      <c r="L134">
        <f t="shared" ref="L134:L197" si="44">(-J133+SQRT(J133^2-4*I133*K133))/2/I133</f>
        <v>1414.4514758443768</v>
      </c>
      <c r="M134">
        <f>2*$Y$1*VLOOKUP(E133,Gearing!$B$3:$D$7,3)+B132</f>
        <v>1232.3873282812253</v>
      </c>
      <c r="N134">
        <f>2*B133-B132+Misc!$B$6*$Y$1^2</f>
        <v>1228.3306699378136</v>
      </c>
      <c r="O134">
        <f t="shared" si="36"/>
        <v>0</v>
      </c>
      <c r="P134">
        <f t="shared" si="37"/>
        <v>1</v>
      </c>
      <c r="Q134">
        <f t="shared" si="38"/>
        <v>0</v>
      </c>
      <c r="R134">
        <f t="shared" si="39"/>
        <v>0</v>
      </c>
      <c r="S134">
        <f t="shared" si="40"/>
        <v>0</v>
      </c>
      <c r="T134">
        <f>C134/Misc!$B$2*60/2/PI()</f>
        <v>2385.554038144493</v>
      </c>
      <c r="U134">
        <f>C134/Misc!$B$2*60/2/PI()*VLOOKUP(E134,Gearing!$B$2:$G$7,5,FALSE)</f>
        <v>6286418.6829964099</v>
      </c>
      <c r="V134">
        <f ca="1">FORECAST(U134,OFFSET(Engine!$E$3:$E$26,MATCH(U134,Engine!$A$3:$A$26,1)-1,0,2),OFFSET(Engine!$A$3:$A$26,MATCH(U134,Engine!$A$3:$A$26,1)-1,0,2))</f>
        <v>-156233.84887148225</v>
      </c>
    </row>
    <row r="135" spans="1:22" x14ac:dyDescent="0.25">
      <c r="A135">
        <f t="shared" si="32"/>
        <v>33</v>
      </c>
      <c r="B135">
        <f t="shared" si="43"/>
        <v>1247.1384237902541</v>
      </c>
      <c r="C135">
        <f t="shared" si="41"/>
        <v>75.517640409762407</v>
      </c>
      <c r="D135">
        <f t="shared" si="42"/>
        <v>2.2930000000014843</v>
      </c>
      <c r="E135">
        <f>MIN(VLOOKUP(C134+0.01,Gearing!$A$2:$G$7,2,TRUE)+1,5)</f>
        <v>2</v>
      </c>
      <c r="F135">
        <f>Misc!$B$4*Misc!$B$5/Misc!$B$2*VLOOKUP(E135,Gearing!$B$2:$G$7,5,FALSE)</f>
        <v>4744155.6024449775</v>
      </c>
      <c r="G135">
        <f t="shared" si="30"/>
        <v>0.77493588927553969</v>
      </c>
      <c r="H135">
        <f t="shared" si="31"/>
        <v>168.92815052291161</v>
      </c>
      <c r="I135">
        <f t="shared" si="33"/>
        <v>0.29700000000000004</v>
      </c>
      <c r="J135">
        <f t="shared" si="34"/>
        <v>5558.3715820569387</v>
      </c>
      <c r="K135">
        <f t="shared" si="35"/>
        <v>-8698195.9839196745</v>
      </c>
      <c r="L135">
        <f t="shared" si="44"/>
        <v>1433.2533046705532</v>
      </c>
      <c r="M135">
        <f>2*$Y$1*VLOOKUP(E134,Gearing!$B$3:$D$7,3)+B133</f>
        <v>1250.9084571336657</v>
      </c>
      <c r="N135">
        <f>2*B134-B133+Misc!$B$6*$Y$1^2</f>
        <v>1247.1384237902541</v>
      </c>
      <c r="O135">
        <f t="shared" si="36"/>
        <v>0</v>
      </c>
      <c r="P135">
        <f t="shared" si="37"/>
        <v>1</v>
      </c>
      <c r="Q135">
        <f t="shared" si="38"/>
        <v>0</v>
      </c>
      <c r="R135">
        <f t="shared" si="39"/>
        <v>0</v>
      </c>
      <c r="S135">
        <f t="shared" si="40"/>
        <v>0</v>
      </c>
      <c r="T135">
        <f>C135/Misc!$B$2*60/2/PI()</f>
        <v>2403.8011523699902</v>
      </c>
      <c r="U135">
        <f>C135/Misc!$B$2*60/2/PI()*VLOOKUP(E135,Gearing!$B$2:$G$7,5,FALSE)</f>
        <v>6334503.5295116277</v>
      </c>
      <c r="V135">
        <f ca="1">FORECAST(U135,OFFSET(Engine!$E$3:$E$26,MATCH(U135,Engine!$A$3:$A$26,1)-1,0,2),OFFSET(Engine!$A$3:$A$26,MATCH(U135,Engine!$A$3:$A$26,1)-1,0,2))</f>
        <v>-157434.71298302928</v>
      </c>
    </row>
    <row r="136" spans="1:22" x14ac:dyDescent="0.25">
      <c r="A136">
        <f t="shared" si="32"/>
        <v>33.25</v>
      </c>
      <c r="B136">
        <f t="shared" si="43"/>
        <v>1266.0894901426948</v>
      </c>
      <c r="C136">
        <f t="shared" si="41"/>
        <v>76.090890409762778</v>
      </c>
      <c r="D136">
        <f t="shared" si="42"/>
        <v>2.2930000000014843</v>
      </c>
      <c r="E136">
        <f>MIN(VLOOKUP(C135+0.01,Gearing!$A$2:$G$7,2,TRUE)+1,5)</f>
        <v>2</v>
      </c>
      <c r="F136">
        <f>Misc!$B$4*Misc!$B$5/Misc!$B$2*VLOOKUP(E136,Gearing!$B$2:$G$7,5,FALSE)</f>
        <v>4744155.6024449775</v>
      </c>
      <c r="G136">
        <f t="shared" si="30"/>
        <v>0.78671153596912446</v>
      </c>
      <c r="H136">
        <f t="shared" si="31"/>
        <v>170.21047425233263</v>
      </c>
      <c r="I136">
        <f t="shared" si="33"/>
        <v>0.29700000000000004</v>
      </c>
      <c r="J136">
        <f t="shared" si="34"/>
        <v>5547.1997762685887</v>
      </c>
      <c r="K136">
        <f t="shared" si="35"/>
        <v>-8804433.7081687264</v>
      </c>
      <c r="L136">
        <f t="shared" si="44"/>
        <v>1452.1984387076955</v>
      </c>
      <c r="M136">
        <f>2*$Y$1*VLOOKUP(E135,Gearing!$B$3:$D$7,3)+B134</f>
        <v>1269.5728984861062</v>
      </c>
      <c r="N136">
        <f>2*B135-B134+Misc!$B$6*$Y$1^2</f>
        <v>1266.0894901426948</v>
      </c>
      <c r="O136">
        <f t="shared" si="36"/>
        <v>0</v>
      </c>
      <c r="P136">
        <f t="shared" si="37"/>
        <v>1</v>
      </c>
      <c r="Q136">
        <f t="shared" si="38"/>
        <v>0</v>
      </c>
      <c r="R136">
        <f t="shared" si="39"/>
        <v>0</v>
      </c>
      <c r="S136">
        <f t="shared" si="40"/>
        <v>0</v>
      </c>
      <c r="T136">
        <f>C136/Misc!$B$2*60/2/PI()</f>
        <v>2422.0482665954878</v>
      </c>
      <c r="U136">
        <f>C136/Misc!$B$2*60/2/PI()*VLOOKUP(E136,Gearing!$B$2:$G$7,5,FALSE)</f>
        <v>6382588.3760268465</v>
      </c>
      <c r="V136">
        <f ca="1">FORECAST(U136,OFFSET(Engine!$E$3:$E$26,MATCH(U136,Engine!$A$3:$A$26,1)-1,0,2),OFFSET(Engine!$A$3:$A$26,MATCH(U136,Engine!$A$3:$A$26,1)-1,0,2))</f>
        <v>-158635.57709457635</v>
      </c>
    </row>
    <row r="137" spans="1:22" x14ac:dyDescent="0.25">
      <c r="A137">
        <f t="shared" si="32"/>
        <v>33.5</v>
      </c>
      <c r="B137">
        <f t="shared" si="43"/>
        <v>1285.1838689951355</v>
      </c>
      <c r="C137">
        <f t="shared" si="41"/>
        <v>76.664140409763149</v>
      </c>
      <c r="D137">
        <f t="shared" si="42"/>
        <v>2.2930000000014843</v>
      </c>
      <c r="E137">
        <f>MIN(VLOOKUP(C136+0.01,Gearing!$A$2:$G$7,2,TRUE)+1,5)</f>
        <v>2</v>
      </c>
      <c r="F137">
        <f>Misc!$B$4*Misc!$B$5/Misc!$B$2*VLOOKUP(E137,Gearing!$B$2:$G$7,5,FALSE)</f>
        <v>4744155.6024449775</v>
      </c>
      <c r="G137">
        <f t="shared" si="30"/>
        <v>0.79857623292169699</v>
      </c>
      <c r="H137">
        <f t="shared" si="31"/>
        <v>171.49279798175365</v>
      </c>
      <c r="I137">
        <f t="shared" si="33"/>
        <v>0.29700000000000004</v>
      </c>
      <c r="J137">
        <f t="shared" si="34"/>
        <v>5535.9428428552392</v>
      </c>
      <c r="K137">
        <f t="shared" si="35"/>
        <v>-8911254.6917530168</v>
      </c>
      <c r="L137">
        <f t="shared" si="44"/>
        <v>1471.2868779563701</v>
      </c>
      <c r="M137">
        <f>2*$Y$1*VLOOKUP(E136,Gearing!$B$3:$D$7,3)+B135</f>
        <v>1288.3806523385467</v>
      </c>
      <c r="N137">
        <f>2*B136-B135+Misc!$B$6*$Y$1^2</f>
        <v>1285.1838689951355</v>
      </c>
      <c r="O137">
        <f t="shared" si="36"/>
        <v>0</v>
      </c>
      <c r="P137">
        <f t="shared" si="37"/>
        <v>1</v>
      </c>
      <c r="Q137">
        <f t="shared" si="38"/>
        <v>0</v>
      </c>
      <c r="R137">
        <f t="shared" si="39"/>
        <v>0</v>
      </c>
      <c r="S137">
        <f t="shared" si="40"/>
        <v>0</v>
      </c>
      <c r="T137">
        <f>C137/Misc!$B$2*60/2/PI()</f>
        <v>2440.2953808209859</v>
      </c>
      <c r="U137">
        <f>C137/Misc!$B$2*60/2/PI()*VLOOKUP(E137,Gearing!$B$2:$G$7,5,FALSE)</f>
        <v>6430673.2225420661</v>
      </c>
      <c r="V137">
        <f ca="1">FORECAST(U137,OFFSET(Engine!$E$3:$E$26,MATCH(U137,Engine!$A$3:$A$26,1)-1,0,2),OFFSET(Engine!$A$3:$A$26,MATCH(U137,Engine!$A$3:$A$26,1)-1,0,2))</f>
        <v>-159836.44120612342</v>
      </c>
    </row>
    <row r="138" spans="1:22" x14ac:dyDescent="0.25">
      <c r="A138">
        <f t="shared" si="32"/>
        <v>33.75</v>
      </c>
      <c r="B138">
        <f t="shared" si="43"/>
        <v>1304.4215603475764</v>
      </c>
      <c r="C138">
        <f t="shared" si="41"/>
        <v>77.23739040976352</v>
      </c>
      <c r="D138">
        <f t="shared" si="42"/>
        <v>2.2930000000014843</v>
      </c>
      <c r="E138">
        <f>MIN(VLOOKUP(C137+0.01,Gearing!$A$2:$G$7,2,TRUE)+1,5)</f>
        <v>2</v>
      </c>
      <c r="F138">
        <f>Misc!$B$4*Misc!$B$5/Misc!$B$2*VLOOKUP(E138,Gearing!$B$2:$G$7,5,FALSE)</f>
        <v>4744155.6024449775</v>
      </c>
      <c r="G138">
        <f t="shared" si="30"/>
        <v>0.81052998013325706</v>
      </c>
      <c r="H138">
        <f t="shared" si="31"/>
        <v>172.77512171117468</v>
      </c>
      <c r="I138">
        <f t="shared" si="33"/>
        <v>0.29700000000000004</v>
      </c>
      <c r="J138">
        <f t="shared" si="34"/>
        <v>5524.6007818168891</v>
      </c>
      <c r="K138">
        <f t="shared" si="35"/>
        <v>-9018654.094894737</v>
      </c>
      <c r="L138">
        <f t="shared" si="44"/>
        <v>1490.518622417145</v>
      </c>
      <c r="M138">
        <f>2*$Y$1*VLOOKUP(E137,Gearing!$B$3:$D$7,3)+B136</f>
        <v>1307.3317186909874</v>
      </c>
      <c r="N138">
        <f>2*B137-B136+Misc!$B$6*$Y$1^2</f>
        <v>1304.4215603475764</v>
      </c>
      <c r="O138">
        <f t="shared" si="36"/>
        <v>0</v>
      </c>
      <c r="P138">
        <f t="shared" si="37"/>
        <v>1</v>
      </c>
      <c r="Q138">
        <f t="shared" si="38"/>
        <v>0</v>
      </c>
      <c r="R138">
        <f t="shared" si="39"/>
        <v>0</v>
      </c>
      <c r="S138">
        <f t="shared" si="40"/>
        <v>0</v>
      </c>
      <c r="T138">
        <f>C138/Misc!$B$2*60/2/PI()</f>
        <v>2458.5424950464831</v>
      </c>
      <c r="U138">
        <f>C138/Misc!$B$2*60/2/PI()*VLOOKUP(E138,Gearing!$B$2:$G$7,5,FALSE)</f>
        <v>6478758.069057283</v>
      </c>
      <c r="V138">
        <f ca="1">FORECAST(U138,OFFSET(Engine!$E$3:$E$26,MATCH(U138,Engine!$A$3:$A$26,1)-1,0,2),OFFSET(Engine!$A$3:$A$26,MATCH(U138,Engine!$A$3:$A$26,1)-1,0,2))</f>
        <v>-161037.30531767046</v>
      </c>
    </row>
    <row r="139" spans="1:22" x14ac:dyDescent="0.25">
      <c r="A139">
        <f t="shared" si="32"/>
        <v>34</v>
      </c>
      <c r="B139">
        <f t="shared" si="43"/>
        <v>1323.8025642000173</v>
      </c>
      <c r="C139">
        <f t="shared" si="41"/>
        <v>77.810640409763892</v>
      </c>
      <c r="D139">
        <f t="shared" si="42"/>
        <v>2.2930000000014843</v>
      </c>
      <c r="E139">
        <f>MIN(VLOOKUP(C138+0.01,Gearing!$A$2:$G$7,2,TRUE)+1,5)</f>
        <v>2</v>
      </c>
      <c r="F139">
        <f>Misc!$B$4*Misc!$B$5/Misc!$B$2*VLOOKUP(E139,Gearing!$B$2:$G$7,5,FALSE)</f>
        <v>4744155.6024449775</v>
      </c>
      <c r="G139">
        <f t="shared" si="30"/>
        <v>0.82257277760380465</v>
      </c>
      <c r="H139">
        <f t="shared" si="31"/>
        <v>174.05744544059567</v>
      </c>
      <c r="I139">
        <f t="shared" si="33"/>
        <v>0.29700000000000004</v>
      </c>
      <c r="J139">
        <f t="shared" si="34"/>
        <v>5513.1735931535395</v>
      </c>
      <c r="K139">
        <f t="shared" si="35"/>
        <v>-9126627.0412165187</v>
      </c>
      <c r="L139">
        <f t="shared" si="44"/>
        <v>1509.8936720905883</v>
      </c>
      <c r="M139">
        <f>2*$Y$1*VLOOKUP(E138,Gearing!$B$3:$D$7,3)+B137</f>
        <v>1326.4260975434281</v>
      </c>
      <c r="N139">
        <f>2*B138-B137+Misc!$B$6*$Y$1^2</f>
        <v>1323.8025642000173</v>
      </c>
      <c r="O139">
        <f t="shared" si="36"/>
        <v>0</v>
      </c>
      <c r="P139">
        <f t="shared" si="37"/>
        <v>1</v>
      </c>
      <c r="Q139">
        <f t="shared" si="38"/>
        <v>0</v>
      </c>
      <c r="R139">
        <f t="shared" si="39"/>
        <v>0</v>
      </c>
      <c r="S139">
        <f t="shared" si="40"/>
        <v>0</v>
      </c>
      <c r="T139">
        <f>C139/Misc!$B$2*60/2/PI()</f>
        <v>2476.7896092719811</v>
      </c>
      <c r="U139">
        <f>C139/Misc!$B$2*60/2/PI()*VLOOKUP(E139,Gearing!$B$2:$G$7,5,FALSE)</f>
        <v>6526842.9155725027</v>
      </c>
      <c r="V139">
        <f ca="1">FORECAST(U139,OFFSET(Engine!$E$3:$E$26,MATCH(U139,Engine!$A$3:$A$26,1)-1,0,2),OFFSET(Engine!$A$3:$A$26,MATCH(U139,Engine!$A$3:$A$26,1)-1,0,2))</f>
        <v>-162238.16942921752</v>
      </c>
    </row>
    <row r="140" spans="1:22" x14ac:dyDescent="0.25">
      <c r="A140">
        <f t="shared" si="32"/>
        <v>34.25</v>
      </c>
      <c r="B140">
        <f t="shared" si="43"/>
        <v>1343.3268805524583</v>
      </c>
      <c r="C140">
        <f t="shared" si="41"/>
        <v>78.383890409764263</v>
      </c>
      <c r="D140">
        <f t="shared" si="42"/>
        <v>2.2930000000014843</v>
      </c>
      <c r="E140">
        <f>MIN(VLOOKUP(C139+0.01,Gearing!$A$2:$G$7,2,TRUE)+1,5)</f>
        <v>2</v>
      </c>
      <c r="F140">
        <f>Misc!$B$4*Misc!$B$5/Misc!$B$2*VLOOKUP(E140,Gearing!$B$2:$G$7,5,FALSE)</f>
        <v>4744155.6024449775</v>
      </c>
      <c r="G140">
        <f t="shared" si="30"/>
        <v>0.83470462533333978</v>
      </c>
      <c r="H140">
        <f t="shared" si="31"/>
        <v>175.33976917001669</v>
      </c>
      <c r="I140">
        <f t="shared" si="33"/>
        <v>0.29700000000000004</v>
      </c>
      <c r="J140">
        <f t="shared" si="34"/>
        <v>5501.6612768651894</v>
      </c>
      <c r="K140">
        <f t="shared" si="35"/>
        <v>-9235168.6177414358</v>
      </c>
      <c r="L140">
        <f t="shared" si="44"/>
        <v>1529.4120269772666</v>
      </c>
      <c r="M140">
        <f>2*$Y$1*VLOOKUP(E139,Gearing!$B$3:$D$7,3)+B138</f>
        <v>1345.6637888958689</v>
      </c>
      <c r="N140">
        <f>2*B139-B138+Misc!$B$6*$Y$1^2</f>
        <v>1343.3268805524583</v>
      </c>
      <c r="O140">
        <f t="shared" si="36"/>
        <v>0</v>
      </c>
      <c r="P140">
        <f t="shared" si="37"/>
        <v>1</v>
      </c>
      <c r="Q140">
        <f t="shared" si="38"/>
        <v>0</v>
      </c>
      <c r="R140">
        <f t="shared" si="39"/>
        <v>0</v>
      </c>
      <c r="S140">
        <f t="shared" si="40"/>
        <v>0</v>
      </c>
      <c r="T140">
        <f>C140/Misc!$B$2*60/2/PI()</f>
        <v>2495.0367234974788</v>
      </c>
      <c r="U140">
        <f>C140/Misc!$B$2*60/2/PI()*VLOOKUP(E140,Gearing!$B$2:$G$7,5,FALSE)</f>
        <v>6574927.7620877214</v>
      </c>
      <c r="V140">
        <f ca="1">FORECAST(U140,OFFSET(Engine!$E$3:$E$26,MATCH(U140,Engine!$A$3:$A$26,1)-1,0,2),OFFSET(Engine!$A$3:$A$26,MATCH(U140,Engine!$A$3:$A$26,1)-1,0,2))</f>
        <v>-163439.03354076459</v>
      </c>
    </row>
    <row r="141" spans="1:22" x14ac:dyDescent="0.25">
      <c r="A141">
        <f t="shared" si="32"/>
        <v>34.5</v>
      </c>
      <c r="B141">
        <f t="shared" si="43"/>
        <v>1362.9945094048994</v>
      </c>
      <c r="C141">
        <f t="shared" si="41"/>
        <v>78.957140409764634</v>
      </c>
      <c r="D141">
        <f t="shared" si="42"/>
        <v>2.2930000000014843</v>
      </c>
      <c r="E141">
        <f>MIN(VLOOKUP(C140+0.01,Gearing!$A$2:$G$7,2,TRUE)+1,5)</f>
        <v>2</v>
      </c>
      <c r="F141">
        <f>Misc!$B$4*Misc!$B$5/Misc!$B$2*VLOOKUP(E141,Gearing!$B$2:$G$7,5,FALSE)</f>
        <v>4744155.6024449775</v>
      </c>
      <c r="G141">
        <f t="shared" si="30"/>
        <v>0.84692552332186244</v>
      </c>
      <c r="H141">
        <f t="shared" si="31"/>
        <v>176.62209289943772</v>
      </c>
      <c r="I141">
        <f t="shared" si="33"/>
        <v>0.29700000000000004</v>
      </c>
      <c r="J141">
        <f t="shared" si="34"/>
        <v>5490.0638329518397</v>
      </c>
      <c r="K141">
        <f t="shared" si="35"/>
        <v>-9344273.8748930059</v>
      </c>
      <c r="L141">
        <f t="shared" si="44"/>
        <v>1549.073687077748</v>
      </c>
      <c r="M141">
        <f>2*$Y$1*VLOOKUP(E140,Gearing!$B$3:$D$7,3)+B139</f>
        <v>1365.0447927483099</v>
      </c>
      <c r="N141">
        <f>2*B140-B139+Misc!$B$6*$Y$1^2</f>
        <v>1362.9945094048994</v>
      </c>
      <c r="O141">
        <f t="shared" si="36"/>
        <v>0</v>
      </c>
      <c r="P141">
        <f t="shared" si="37"/>
        <v>1</v>
      </c>
      <c r="Q141">
        <f t="shared" si="38"/>
        <v>0</v>
      </c>
      <c r="R141">
        <f t="shared" si="39"/>
        <v>0</v>
      </c>
      <c r="S141">
        <f t="shared" si="40"/>
        <v>0</v>
      </c>
      <c r="T141">
        <f>C141/Misc!$B$2*60/2/PI()</f>
        <v>2513.2838377229759</v>
      </c>
      <c r="U141">
        <f>C141/Misc!$B$2*60/2/PI()*VLOOKUP(E141,Gearing!$B$2:$G$7,5,FALSE)</f>
        <v>6623012.6086029392</v>
      </c>
      <c r="V141">
        <f ca="1">FORECAST(U141,OFFSET(Engine!$E$3:$E$26,MATCH(U141,Engine!$A$3:$A$26,1)-1,0,2),OFFSET(Engine!$A$3:$A$26,MATCH(U141,Engine!$A$3:$A$26,1)-1,0,2))</f>
        <v>-164639.89765231163</v>
      </c>
    </row>
    <row r="142" spans="1:22" x14ac:dyDescent="0.25">
      <c r="A142">
        <f t="shared" si="32"/>
        <v>34.75</v>
      </c>
      <c r="B142">
        <f t="shared" si="43"/>
        <v>1382.8054507573406</v>
      </c>
      <c r="C142">
        <f t="shared" si="41"/>
        <v>79.530390409765005</v>
      </c>
      <c r="D142">
        <f t="shared" si="42"/>
        <v>2.2930000000014843</v>
      </c>
      <c r="E142">
        <f>MIN(VLOOKUP(C141+0.01,Gearing!$A$2:$G$7,2,TRUE)+1,5)</f>
        <v>2</v>
      </c>
      <c r="F142">
        <f>Misc!$B$4*Misc!$B$5/Misc!$B$2*VLOOKUP(E142,Gearing!$B$2:$G$7,5,FALSE)</f>
        <v>4744155.6024449775</v>
      </c>
      <c r="G142">
        <f t="shared" si="30"/>
        <v>0.85923547156937274</v>
      </c>
      <c r="H142">
        <f t="shared" si="31"/>
        <v>177.90441662885874</v>
      </c>
      <c r="I142">
        <f t="shared" si="33"/>
        <v>0.29700000000000004</v>
      </c>
      <c r="J142">
        <f t="shared" si="34"/>
        <v>5478.3812614134895</v>
      </c>
      <c r="K142">
        <f t="shared" si="35"/>
        <v>-9453937.8264951855</v>
      </c>
      <c r="L142">
        <f t="shared" si="44"/>
        <v>1568.8786523926003</v>
      </c>
      <c r="M142">
        <f>2*$Y$1*VLOOKUP(E141,Gearing!$B$3:$D$7,3)+B140</f>
        <v>1384.5691091007509</v>
      </c>
      <c r="N142">
        <f>2*B141-B140+Misc!$B$6*$Y$1^2</f>
        <v>1382.8054507573406</v>
      </c>
      <c r="O142">
        <f t="shared" si="36"/>
        <v>0</v>
      </c>
      <c r="P142">
        <f t="shared" si="37"/>
        <v>1</v>
      </c>
      <c r="Q142">
        <f t="shared" si="38"/>
        <v>0</v>
      </c>
      <c r="R142">
        <f t="shared" si="39"/>
        <v>0</v>
      </c>
      <c r="S142">
        <f t="shared" si="40"/>
        <v>0</v>
      </c>
      <c r="T142">
        <f>C142/Misc!$B$2*60/2/PI()</f>
        <v>2531.530951948474</v>
      </c>
      <c r="U142">
        <f>C142/Misc!$B$2*60/2/PI()*VLOOKUP(E142,Gearing!$B$2:$G$7,5,FALSE)</f>
        <v>6671097.4551181588</v>
      </c>
      <c r="V142">
        <f ca="1">FORECAST(U142,OFFSET(Engine!$E$3:$E$26,MATCH(U142,Engine!$A$3:$A$26,1)-1,0,2),OFFSET(Engine!$A$3:$A$26,MATCH(U142,Engine!$A$3:$A$26,1)-1,0,2))</f>
        <v>-165840.76176385873</v>
      </c>
    </row>
    <row r="143" spans="1:22" x14ac:dyDescent="0.25">
      <c r="A143">
        <f t="shared" si="32"/>
        <v>35</v>
      </c>
      <c r="B143">
        <f t="shared" si="43"/>
        <v>1402.7597046097819</v>
      </c>
      <c r="C143">
        <f t="shared" si="41"/>
        <v>80.103640409765376</v>
      </c>
      <c r="D143">
        <f t="shared" si="42"/>
        <v>2.2930000000014843</v>
      </c>
      <c r="E143">
        <f>MIN(VLOOKUP(C142+0.01,Gearing!$A$2:$G$7,2,TRUE)+1,5)</f>
        <v>2</v>
      </c>
      <c r="F143">
        <f>Misc!$B$4*Misc!$B$5/Misc!$B$2*VLOOKUP(E143,Gearing!$B$2:$G$7,5,FALSE)</f>
        <v>4744155.6024449775</v>
      </c>
      <c r="G143">
        <f t="shared" si="30"/>
        <v>0.87163447007587058</v>
      </c>
      <c r="H143">
        <f t="shared" si="31"/>
        <v>179.18674035827974</v>
      </c>
      <c r="I143">
        <f t="shared" si="33"/>
        <v>0.29700000000000004</v>
      </c>
      <c r="J143">
        <f t="shared" si="34"/>
        <v>5466.6135622501397</v>
      </c>
      <c r="K143">
        <f t="shared" si="35"/>
        <v>-9564155.4497723747</v>
      </c>
      <c r="L143">
        <f t="shared" si="44"/>
        <v>1588.8269229223915</v>
      </c>
      <c r="M143">
        <f>2*$Y$1*VLOOKUP(E142,Gearing!$B$3:$D$7,3)+B141</f>
        <v>1404.236737953192</v>
      </c>
      <c r="N143">
        <f>2*B142-B141+Misc!$B$6*$Y$1^2</f>
        <v>1402.7597046097819</v>
      </c>
      <c r="O143">
        <f t="shared" si="36"/>
        <v>0</v>
      </c>
      <c r="P143">
        <f t="shared" si="37"/>
        <v>1</v>
      </c>
      <c r="Q143">
        <f t="shared" si="38"/>
        <v>0</v>
      </c>
      <c r="R143">
        <f t="shared" si="39"/>
        <v>0</v>
      </c>
      <c r="S143">
        <f t="shared" si="40"/>
        <v>0</v>
      </c>
      <c r="T143">
        <f>C143/Misc!$B$2*60/2/PI()</f>
        <v>2549.7780661739716</v>
      </c>
      <c r="U143">
        <f>C143/Misc!$B$2*60/2/PI()*VLOOKUP(E143,Gearing!$B$2:$G$7,5,FALSE)</f>
        <v>6719182.3016333776</v>
      </c>
      <c r="V143">
        <f ca="1">FORECAST(U143,OFFSET(Engine!$E$3:$E$26,MATCH(U143,Engine!$A$3:$A$26,1)-1,0,2),OFFSET(Engine!$A$3:$A$26,MATCH(U143,Engine!$A$3:$A$26,1)-1,0,2))</f>
        <v>-167041.62587540579</v>
      </c>
    </row>
    <row r="144" spans="1:22" x14ac:dyDescent="0.25">
      <c r="A144">
        <f t="shared" si="32"/>
        <v>35.25</v>
      </c>
      <c r="B144">
        <f t="shared" si="43"/>
        <v>1422.8572709622233</v>
      </c>
      <c r="C144">
        <f t="shared" si="41"/>
        <v>80.676890409765747</v>
      </c>
      <c r="D144">
        <f t="shared" si="42"/>
        <v>2.2930000000014843</v>
      </c>
      <c r="E144">
        <f>MIN(VLOOKUP(C143+0.01,Gearing!$A$2:$G$7,2,TRUE)+1,5)</f>
        <v>2</v>
      </c>
      <c r="F144">
        <f>Misc!$B$4*Misc!$B$5/Misc!$B$2*VLOOKUP(E144,Gearing!$B$2:$G$7,5,FALSE)</f>
        <v>4744155.6024449775</v>
      </c>
      <c r="G144">
        <f t="shared" si="30"/>
        <v>0.88412251884135595</v>
      </c>
      <c r="H144">
        <f t="shared" si="31"/>
        <v>180.46906408770076</v>
      </c>
      <c r="I144">
        <f t="shared" si="33"/>
        <v>0.29700000000000004</v>
      </c>
      <c r="J144">
        <f t="shared" si="34"/>
        <v>5454.7607354617894</v>
      </c>
      <c r="K144">
        <f t="shared" si="35"/>
        <v>-9674921.6853494085</v>
      </c>
      <c r="L144">
        <f t="shared" si="44"/>
        <v>1608.9184986676871</v>
      </c>
      <c r="M144">
        <f>2*$Y$1*VLOOKUP(E143,Gearing!$B$3:$D$7,3)+B142</f>
        <v>1424.0476793056332</v>
      </c>
      <c r="N144">
        <f>2*B143-B142+Misc!$B$6*$Y$1^2</f>
        <v>1422.8572709622233</v>
      </c>
      <c r="O144">
        <f t="shared" si="36"/>
        <v>0</v>
      </c>
      <c r="P144">
        <f t="shared" si="37"/>
        <v>1</v>
      </c>
      <c r="Q144">
        <f t="shared" si="38"/>
        <v>0</v>
      </c>
      <c r="R144">
        <f t="shared" si="39"/>
        <v>0</v>
      </c>
      <c r="S144">
        <f t="shared" si="40"/>
        <v>0</v>
      </c>
      <c r="T144">
        <f>C144/Misc!$B$2*60/2/PI()</f>
        <v>2568.0251803994688</v>
      </c>
      <c r="U144">
        <f>C144/Misc!$B$2*60/2/PI()*VLOOKUP(E144,Gearing!$B$2:$G$7,5,FALSE)</f>
        <v>6767267.1481485944</v>
      </c>
      <c r="V144">
        <f ca="1">FORECAST(U144,OFFSET(Engine!$E$3:$E$26,MATCH(U144,Engine!$A$3:$A$26,1)-1,0,2),OFFSET(Engine!$A$3:$A$26,MATCH(U144,Engine!$A$3:$A$26,1)-1,0,2))</f>
        <v>-168242.4899869528</v>
      </c>
    </row>
    <row r="145" spans="1:22" x14ac:dyDescent="0.25">
      <c r="A145">
        <f t="shared" si="32"/>
        <v>35.5</v>
      </c>
      <c r="B145">
        <f t="shared" si="43"/>
        <v>1443.0981498146648</v>
      </c>
      <c r="C145">
        <f t="shared" si="41"/>
        <v>81.250140409766118</v>
      </c>
      <c r="D145">
        <f t="shared" si="42"/>
        <v>2.2930000000014843</v>
      </c>
      <c r="E145">
        <f>MIN(VLOOKUP(C144+0.01,Gearing!$A$2:$G$7,2,TRUE)+1,5)</f>
        <v>2</v>
      </c>
      <c r="F145">
        <f>Misc!$B$4*Misc!$B$5/Misc!$B$2*VLOOKUP(E145,Gearing!$B$2:$G$7,5,FALSE)</f>
        <v>4744155.6024449775</v>
      </c>
      <c r="G145">
        <f t="shared" si="30"/>
        <v>0.89669961786582908</v>
      </c>
      <c r="H145">
        <f t="shared" si="31"/>
        <v>181.75138781712178</v>
      </c>
      <c r="I145">
        <f t="shared" si="33"/>
        <v>0.29700000000000004</v>
      </c>
      <c r="J145">
        <f t="shared" si="34"/>
        <v>5442.8227810484395</v>
      </c>
      <c r="K145">
        <f t="shared" si="35"/>
        <v>-9786231.437251579</v>
      </c>
      <c r="L145">
        <f t="shared" si="44"/>
        <v>1629.1533796290546</v>
      </c>
      <c r="M145">
        <f>2*$Y$1*VLOOKUP(E144,Gearing!$B$3:$D$7,3)+B143</f>
        <v>1444.0019331580745</v>
      </c>
      <c r="N145">
        <f>2*B144-B143+Misc!$B$6*$Y$1^2</f>
        <v>1443.0981498146648</v>
      </c>
      <c r="O145">
        <f t="shared" si="36"/>
        <v>0</v>
      </c>
      <c r="P145">
        <f t="shared" si="37"/>
        <v>1</v>
      </c>
      <c r="Q145">
        <f t="shared" si="38"/>
        <v>0</v>
      </c>
      <c r="R145">
        <f t="shared" si="39"/>
        <v>0</v>
      </c>
      <c r="S145">
        <f t="shared" si="40"/>
        <v>0</v>
      </c>
      <c r="T145">
        <f>C145/Misc!$B$2*60/2/PI()</f>
        <v>2586.2722946249669</v>
      </c>
      <c r="U145">
        <f>C145/Misc!$B$2*60/2/PI()*VLOOKUP(E145,Gearing!$B$2:$G$7,5,FALSE)</f>
        <v>6815351.9946638141</v>
      </c>
      <c r="V145">
        <f ca="1">FORECAST(U145,OFFSET(Engine!$E$3:$E$26,MATCH(U145,Engine!$A$3:$A$26,1)-1,0,2),OFFSET(Engine!$A$3:$A$26,MATCH(U145,Engine!$A$3:$A$26,1)-1,0,2))</f>
        <v>-169443.35409849987</v>
      </c>
    </row>
    <row r="146" spans="1:22" x14ac:dyDescent="0.25">
      <c r="A146">
        <f t="shared" si="32"/>
        <v>35.75</v>
      </c>
      <c r="B146">
        <f t="shared" si="43"/>
        <v>1463.4823411671064</v>
      </c>
      <c r="C146">
        <f t="shared" si="41"/>
        <v>81.823390409766489</v>
      </c>
      <c r="D146">
        <f t="shared" si="42"/>
        <v>2.2930000000014843</v>
      </c>
      <c r="E146">
        <f>MIN(VLOOKUP(C145+0.01,Gearing!$A$2:$G$7,2,TRUE)+1,5)</f>
        <v>2</v>
      </c>
      <c r="F146">
        <f>Misc!$B$4*Misc!$B$5/Misc!$B$2*VLOOKUP(E146,Gearing!$B$2:$G$7,5,FALSE)</f>
        <v>4744155.6024449775</v>
      </c>
      <c r="G146">
        <f t="shared" si="30"/>
        <v>0.90936576714928963</v>
      </c>
      <c r="H146">
        <f t="shared" si="31"/>
        <v>183.0337115465428</v>
      </c>
      <c r="I146">
        <f t="shared" si="33"/>
        <v>0.29700000000000004</v>
      </c>
      <c r="J146">
        <f t="shared" si="34"/>
        <v>5430.7996990100892</v>
      </c>
      <c r="K146">
        <f t="shared" si="35"/>
        <v>-9898079.5729046054</v>
      </c>
      <c r="L146">
        <f t="shared" si="44"/>
        <v>1649.531565807064</v>
      </c>
      <c r="M146">
        <f>2*$Y$1*VLOOKUP(E145,Gearing!$B$3:$D$7,3)+B144</f>
        <v>1464.0994995105159</v>
      </c>
      <c r="N146">
        <f>2*B145-B144+Misc!$B$6*$Y$1^2</f>
        <v>1463.4823411671064</v>
      </c>
      <c r="O146">
        <f t="shared" si="36"/>
        <v>0</v>
      </c>
      <c r="P146">
        <f t="shared" si="37"/>
        <v>1</v>
      </c>
      <c r="Q146">
        <f t="shared" si="38"/>
        <v>0</v>
      </c>
      <c r="R146">
        <f t="shared" si="39"/>
        <v>0</v>
      </c>
      <c r="S146">
        <f t="shared" si="40"/>
        <v>0</v>
      </c>
      <c r="T146">
        <f>C146/Misc!$B$2*60/2/PI()</f>
        <v>2604.5194088504645</v>
      </c>
      <c r="U146">
        <f>C146/Misc!$B$2*60/2/PI()*VLOOKUP(E146,Gearing!$B$2:$G$7,5,FALSE)</f>
        <v>6863436.8411790328</v>
      </c>
      <c r="V146">
        <f ca="1">FORECAST(U146,OFFSET(Engine!$E$3:$E$26,MATCH(U146,Engine!$A$3:$A$26,1)-1,0,2),OFFSET(Engine!$A$3:$A$26,MATCH(U146,Engine!$A$3:$A$26,1)-1,0,2))</f>
        <v>-170644.21821004694</v>
      </c>
    </row>
    <row r="147" spans="1:22" x14ac:dyDescent="0.25">
      <c r="A147">
        <f t="shared" si="32"/>
        <v>36</v>
      </c>
      <c r="B147">
        <f t="shared" si="43"/>
        <v>1484.009845019548</v>
      </c>
      <c r="C147">
        <f t="shared" si="41"/>
        <v>82.39664040976686</v>
      </c>
      <c r="D147">
        <f t="shared" si="42"/>
        <v>2.2930000000014843</v>
      </c>
      <c r="E147">
        <f>MIN(VLOOKUP(C146+0.01,Gearing!$A$2:$G$7,2,TRUE)+1,5)</f>
        <v>2</v>
      </c>
      <c r="F147">
        <f>Misc!$B$4*Misc!$B$5/Misc!$B$2*VLOOKUP(E147,Gearing!$B$2:$G$7,5,FALSE)</f>
        <v>4744155.6024449775</v>
      </c>
      <c r="G147">
        <f t="shared" si="30"/>
        <v>0.92212096669173782</v>
      </c>
      <c r="H147">
        <f t="shared" si="31"/>
        <v>184.3160352759638</v>
      </c>
      <c r="I147">
        <f t="shared" si="33"/>
        <v>0.29700000000000004</v>
      </c>
      <c r="J147">
        <f t="shared" si="34"/>
        <v>5418.6914893467383</v>
      </c>
      <c r="K147">
        <f t="shared" si="35"/>
        <v>-10010460.923134653</v>
      </c>
      <c r="L147">
        <f t="shared" si="44"/>
        <v>1670.0530572022783</v>
      </c>
      <c r="M147">
        <f>2*$Y$1*VLOOKUP(E146,Gearing!$B$3:$D$7,3)+B145</f>
        <v>1484.3403783629574</v>
      </c>
      <c r="N147">
        <f>2*B146-B145+Misc!$B$6*$Y$1^2</f>
        <v>1484.009845019548</v>
      </c>
      <c r="O147">
        <f t="shared" si="36"/>
        <v>0</v>
      </c>
      <c r="P147">
        <f t="shared" si="37"/>
        <v>1</v>
      </c>
      <c r="Q147">
        <f t="shared" si="38"/>
        <v>0</v>
      </c>
      <c r="R147">
        <f t="shared" si="39"/>
        <v>0</v>
      </c>
      <c r="S147">
        <f t="shared" si="40"/>
        <v>0</v>
      </c>
      <c r="T147">
        <f>C147/Misc!$B$2*60/2/PI()</f>
        <v>2622.7665230759617</v>
      </c>
      <c r="U147">
        <f>C147/Misc!$B$2*60/2/PI()*VLOOKUP(E147,Gearing!$B$2:$G$7,5,FALSE)</f>
        <v>6911521.6876942506</v>
      </c>
      <c r="V147">
        <f ca="1">FORECAST(U147,OFFSET(Engine!$E$3:$E$26,MATCH(U147,Engine!$A$3:$A$26,1)-1,0,2),OFFSET(Engine!$A$3:$A$26,MATCH(U147,Engine!$A$3:$A$26,1)-1,0,2))</f>
        <v>-171845.08232159397</v>
      </c>
    </row>
    <row r="148" spans="1:22" x14ac:dyDescent="0.25">
      <c r="A148">
        <f t="shared" si="32"/>
        <v>36.25</v>
      </c>
      <c r="B148">
        <f t="shared" si="43"/>
        <v>1504.6806613719898</v>
      </c>
      <c r="C148">
        <f t="shared" si="41"/>
        <v>82.484457096585174</v>
      </c>
      <c r="D148">
        <f t="shared" si="42"/>
        <v>-1.5904665054549696</v>
      </c>
      <c r="E148">
        <f>MIN(VLOOKUP(C147+0.01,Gearing!$A$2:$G$7,2,TRUE)+1,5)</f>
        <v>2</v>
      </c>
      <c r="F148">
        <f>Misc!$B$4*Misc!$B$5/Misc!$B$2*VLOOKUP(E148,Gearing!$B$2:$G$7,5,FALSE)</f>
        <v>4744155.6024449775</v>
      </c>
      <c r="G148">
        <f t="shared" si="30"/>
        <v>0.93496521649317355</v>
      </c>
      <c r="H148">
        <f t="shared" si="31"/>
        <v>184.51247560975568</v>
      </c>
      <c r="I148">
        <f t="shared" si="33"/>
        <v>0.29700000000000004</v>
      </c>
      <c r="J148">
        <f t="shared" si="34"/>
        <v>5406.4981520583879</v>
      </c>
      <c r="K148">
        <f t="shared" si="35"/>
        <v>-10123370.282168332</v>
      </c>
      <c r="L148">
        <f t="shared" si="44"/>
        <v>1690.7178538152675</v>
      </c>
      <c r="M148">
        <f>2*$Y$1*VLOOKUP(E147,Gearing!$B$3:$D$7,3)+B146</f>
        <v>1504.724569715399</v>
      </c>
      <c r="N148">
        <f>2*B147-B146+Misc!$B$6*$Y$1^2</f>
        <v>1504.6806613719898</v>
      </c>
      <c r="O148">
        <f t="shared" si="36"/>
        <v>0</v>
      </c>
      <c r="P148">
        <f t="shared" si="37"/>
        <v>1</v>
      </c>
      <c r="Q148">
        <f t="shared" si="38"/>
        <v>0</v>
      </c>
      <c r="R148">
        <f t="shared" si="39"/>
        <v>0</v>
      </c>
      <c r="S148">
        <f t="shared" si="40"/>
        <v>0</v>
      </c>
      <c r="T148">
        <f>C148/Misc!$B$2*60/2/PI()</f>
        <v>2625.5618150345799</v>
      </c>
      <c r="U148">
        <f>C148/Misc!$B$2*60/2/PI()*VLOOKUP(E148,Gearing!$B$2:$G$7,5,FALSE)</f>
        <v>6918887.8488929104</v>
      </c>
      <c r="V148">
        <f ca="1">FORECAST(U148,OFFSET(Engine!$E$3:$E$26,MATCH(U148,Engine!$A$3:$A$26,1)-1,0,2),OFFSET(Engine!$A$3:$A$26,MATCH(U148,Engine!$A$3:$A$26,1)-1,0,2))</f>
        <v>-172029.04378272794</v>
      </c>
    </row>
    <row r="149" spans="1:22" x14ac:dyDescent="0.25">
      <c r="A149">
        <f t="shared" si="32"/>
        <v>36.5</v>
      </c>
      <c r="B149">
        <f t="shared" si="43"/>
        <v>1525.2520735678406</v>
      </c>
      <c r="C149">
        <f t="shared" si="41"/>
        <v>82.572273783403489</v>
      </c>
      <c r="D149">
        <f t="shared" si="42"/>
        <v>2.2930000000014843</v>
      </c>
      <c r="E149">
        <f>MIN(VLOOKUP(C148+0.01,Gearing!$A$2:$G$7,2,TRUE)+1,5)</f>
        <v>3</v>
      </c>
      <c r="F149">
        <f>Misc!$B$4*Misc!$B$5/Misc!$B$2*VLOOKUP(E149,Gearing!$B$2:$G$7,5,FALSE)</f>
        <v>5919499.0823314488</v>
      </c>
      <c r="G149">
        <f t="shared" si="30"/>
        <v>0.947747699415315</v>
      </c>
      <c r="H149">
        <f t="shared" si="31"/>
        <v>184.70891594354754</v>
      </c>
      <c r="I149">
        <f t="shared" si="33"/>
        <v>0.29700000000000004</v>
      </c>
      <c r="J149">
        <f t="shared" si="34"/>
        <v>5394.2196871450378</v>
      </c>
      <c r="K149">
        <f t="shared" si="35"/>
        <v>-10527585.87293102</v>
      </c>
      <c r="L149">
        <f t="shared" si="44"/>
        <v>1711.5259556465965</v>
      </c>
      <c r="M149">
        <f>2*$Y$1*VLOOKUP(E148,Gearing!$B$3:$D$7,3)+B147</f>
        <v>1525.2520735678406</v>
      </c>
      <c r="N149">
        <f>2*B148-B147+Misc!$B$6*$Y$1^2</f>
        <v>1525.4947902244317</v>
      </c>
      <c r="O149">
        <f t="shared" si="36"/>
        <v>0</v>
      </c>
      <c r="P149">
        <f t="shared" si="37"/>
        <v>0</v>
      </c>
      <c r="Q149">
        <f t="shared" si="38"/>
        <v>1</v>
      </c>
      <c r="R149">
        <f t="shared" si="39"/>
        <v>0</v>
      </c>
      <c r="S149">
        <f t="shared" si="40"/>
        <v>0</v>
      </c>
      <c r="T149">
        <f>C149/Misc!$B$2*60/2/PI()</f>
        <v>2628.3571069931968</v>
      </c>
      <c r="U149">
        <f>C149/Misc!$B$2*60/2/PI()*VLOOKUP(E149,Gearing!$B$2:$G$7,5,FALSE)</f>
        <v>8642202.6789343841</v>
      </c>
      <c r="V149">
        <f ca="1">FORECAST(U149,OFFSET(Engine!$E$3:$E$26,MATCH(U149,Engine!$A$3:$A$26,1)-1,0,2),OFFSET(Engine!$A$3:$A$26,MATCH(U149,Engine!$A$3:$A$26,1)-1,0,2))</f>
        <v>-215066.86301832955</v>
      </c>
    </row>
    <row r="150" spans="1:22" x14ac:dyDescent="0.25">
      <c r="A150">
        <f t="shared" si="32"/>
        <v>36.75</v>
      </c>
      <c r="B150">
        <f t="shared" si="43"/>
        <v>1545.9667982636915</v>
      </c>
      <c r="C150">
        <f t="shared" si="41"/>
        <v>83.14552378340386</v>
      </c>
      <c r="D150">
        <f t="shared" si="42"/>
        <v>2.2930000000014843</v>
      </c>
      <c r="E150">
        <f>MIN(VLOOKUP(C149+0.01,Gearing!$A$2:$G$7,2,TRUE)+1,5)</f>
        <v>3</v>
      </c>
      <c r="F150">
        <f>Misc!$B$4*Misc!$B$5/Misc!$B$2*VLOOKUP(E150,Gearing!$B$2:$G$7,5,FALSE)</f>
        <v>5919499.0823314488</v>
      </c>
      <c r="G150">
        <f t="shared" si="30"/>
        <v>0.96061923259644399</v>
      </c>
      <c r="H150">
        <f t="shared" si="31"/>
        <v>185.99123967296856</v>
      </c>
      <c r="I150">
        <f t="shared" si="33"/>
        <v>0.29700000000000004</v>
      </c>
      <c r="J150">
        <f t="shared" si="34"/>
        <v>5382.0002683007024</v>
      </c>
      <c r="K150">
        <f t="shared" si="35"/>
        <v>-10640229.202239335</v>
      </c>
      <c r="L150">
        <f t="shared" si="44"/>
        <v>1777.6530244120233</v>
      </c>
      <c r="M150">
        <f>2*$Y$1*VLOOKUP(E149,Gearing!$B$3:$D$7,3)+B148</f>
        <v>1555.6365784666239</v>
      </c>
      <c r="N150">
        <f>2*B149-B148+Misc!$B$6*$Y$1^2</f>
        <v>1545.9667982636915</v>
      </c>
      <c r="O150">
        <f t="shared" si="36"/>
        <v>0</v>
      </c>
      <c r="P150">
        <f t="shared" si="37"/>
        <v>0</v>
      </c>
      <c r="Q150">
        <f t="shared" si="38"/>
        <v>1</v>
      </c>
      <c r="R150">
        <f t="shared" si="39"/>
        <v>0</v>
      </c>
      <c r="S150">
        <f t="shared" si="40"/>
        <v>0</v>
      </c>
      <c r="T150">
        <f>C150/Misc!$B$2*60/2/PI()</f>
        <v>2646.6042212186944</v>
      </c>
      <c r="U150">
        <f>C150/Misc!$B$2*60/2/PI()*VLOOKUP(E150,Gearing!$B$2:$G$7,5,FALSE)</f>
        <v>8702200.3326104544</v>
      </c>
      <c r="V150">
        <f ca="1">FORECAST(U150,OFFSET(Engine!$E$3:$E$26,MATCH(U150,Engine!$A$3:$A$26,1)-1,0,2),OFFSET(Engine!$A$3:$A$26,MATCH(U150,Engine!$A$3:$A$26,1)-1,0,2))</f>
        <v>-216565.23588001309</v>
      </c>
    </row>
    <row r="151" spans="1:22" x14ac:dyDescent="0.25">
      <c r="A151">
        <f t="shared" si="32"/>
        <v>37</v>
      </c>
      <c r="B151">
        <f t="shared" si="43"/>
        <v>1566.8248354595426</v>
      </c>
      <c r="C151">
        <f t="shared" si="41"/>
        <v>83.718773783404231</v>
      </c>
      <c r="D151">
        <f t="shared" si="42"/>
        <v>2.2930000000014843</v>
      </c>
      <c r="E151">
        <f>MIN(VLOOKUP(C150+0.01,Gearing!$A$2:$G$7,2,TRUE)+1,5)</f>
        <v>3</v>
      </c>
      <c r="F151">
        <f>Misc!$B$4*Misc!$B$5/Misc!$B$2*VLOOKUP(E151,Gearing!$B$2:$G$7,5,FALSE)</f>
        <v>5919499.0823314488</v>
      </c>
      <c r="G151">
        <f t="shared" si="30"/>
        <v>0.97357981603656063</v>
      </c>
      <c r="H151">
        <f t="shared" si="31"/>
        <v>187.27356340238956</v>
      </c>
      <c r="I151">
        <f t="shared" si="33"/>
        <v>0.29700000000000004</v>
      </c>
      <c r="J151">
        <f t="shared" si="34"/>
        <v>5369.6957218313673</v>
      </c>
      <c r="K151">
        <f t="shared" si="35"/>
        <v>-10753390.71146387</v>
      </c>
      <c r="L151">
        <f t="shared" si="44"/>
        <v>1798.5038527526476</v>
      </c>
      <c r="M151">
        <f>2*$Y$1*VLOOKUP(E150,Gearing!$B$3:$D$7,3)+B149</f>
        <v>1576.2079906624747</v>
      </c>
      <c r="N151">
        <f>2*B150-B149+Misc!$B$6*$Y$1^2</f>
        <v>1566.8248354595426</v>
      </c>
      <c r="O151">
        <f t="shared" si="36"/>
        <v>0</v>
      </c>
      <c r="P151">
        <f t="shared" si="37"/>
        <v>0</v>
      </c>
      <c r="Q151">
        <f t="shared" si="38"/>
        <v>1</v>
      </c>
      <c r="R151">
        <f t="shared" si="39"/>
        <v>0</v>
      </c>
      <c r="S151">
        <f t="shared" si="40"/>
        <v>0</v>
      </c>
      <c r="T151">
        <f>C151/Misc!$B$2*60/2/PI()</f>
        <v>2664.8513354441925</v>
      </c>
      <c r="U151">
        <f>C151/Misc!$B$2*60/2/PI()*VLOOKUP(E151,Gearing!$B$2:$G$7,5,FALSE)</f>
        <v>8762197.9862865284</v>
      </c>
      <c r="V151">
        <f ca="1">FORECAST(U151,OFFSET(Engine!$E$3:$E$26,MATCH(U151,Engine!$A$3:$A$26,1)-1,0,2),OFFSET(Engine!$A$3:$A$26,MATCH(U151,Engine!$A$3:$A$26,1)-1,0,2))</f>
        <v>-218063.60874169672</v>
      </c>
    </row>
    <row r="152" spans="1:22" x14ac:dyDescent="0.25">
      <c r="A152">
        <f t="shared" si="32"/>
        <v>37.25</v>
      </c>
      <c r="B152">
        <f t="shared" si="43"/>
        <v>1587.8261851553937</v>
      </c>
      <c r="C152">
        <f t="shared" si="41"/>
        <v>84.292023783404602</v>
      </c>
      <c r="D152">
        <f t="shared" si="42"/>
        <v>2.2930000000014843</v>
      </c>
      <c r="E152">
        <f>MIN(VLOOKUP(C151+0.01,Gearing!$A$2:$G$7,2,TRUE)+1,5)</f>
        <v>3</v>
      </c>
      <c r="F152">
        <f>Misc!$B$4*Misc!$B$5/Misc!$B$2*VLOOKUP(E152,Gearing!$B$2:$G$7,5,FALSE)</f>
        <v>5919499.0823314488</v>
      </c>
      <c r="G152">
        <f t="shared" si="30"/>
        <v>0.9866294497356648</v>
      </c>
      <c r="H152">
        <f t="shared" si="31"/>
        <v>188.55588713181058</v>
      </c>
      <c r="I152">
        <f t="shared" si="33"/>
        <v>0.29700000000000004</v>
      </c>
      <c r="J152">
        <f t="shared" si="34"/>
        <v>5357.3060477370318</v>
      </c>
      <c r="K152">
        <f t="shared" si="35"/>
        <v>-10867065.110418681</v>
      </c>
      <c r="L152">
        <f t="shared" si="44"/>
        <v>1819.4979864037907</v>
      </c>
      <c r="M152">
        <f>2*$Y$1*VLOOKUP(E151,Gearing!$B$3:$D$7,3)+B150</f>
        <v>1596.9227153583256</v>
      </c>
      <c r="N152">
        <f>2*B151-B150+Misc!$B$6*$Y$1^2</f>
        <v>1587.8261851553937</v>
      </c>
      <c r="O152">
        <f t="shared" si="36"/>
        <v>0</v>
      </c>
      <c r="P152">
        <f t="shared" si="37"/>
        <v>0</v>
      </c>
      <c r="Q152">
        <f t="shared" si="38"/>
        <v>1</v>
      </c>
      <c r="R152">
        <f t="shared" si="39"/>
        <v>0</v>
      </c>
      <c r="S152">
        <f t="shared" si="40"/>
        <v>0</v>
      </c>
      <c r="T152">
        <f>C152/Misc!$B$2*60/2/PI()</f>
        <v>2683.0984496696897</v>
      </c>
      <c r="U152">
        <f>C152/Misc!$B$2*60/2/PI()*VLOOKUP(E152,Gearing!$B$2:$G$7,5,FALSE)</f>
        <v>8822195.6399625968</v>
      </c>
      <c r="V152">
        <f ca="1">FORECAST(U152,OFFSET(Engine!$E$3:$E$26,MATCH(U152,Engine!$A$3:$A$26,1)-1,0,2),OFFSET(Engine!$A$3:$A$26,MATCH(U152,Engine!$A$3:$A$26,1)-1,0,2))</f>
        <v>-219561.98160338023</v>
      </c>
    </row>
    <row r="153" spans="1:22" x14ac:dyDescent="0.25">
      <c r="A153">
        <f t="shared" si="32"/>
        <v>37.5</v>
      </c>
      <c r="B153">
        <f t="shared" si="43"/>
        <v>1608.9708473512449</v>
      </c>
      <c r="C153">
        <f t="shared" si="41"/>
        <v>84.865273783404973</v>
      </c>
      <c r="D153">
        <f t="shared" si="42"/>
        <v>2.2930000000014843</v>
      </c>
      <c r="E153">
        <f>MIN(VLOOKUP(C152+0.01,Gearing!$A$2:$G$7,2,TRUE)+1,5)</f>
        <v>3</v>
      </c>
      <c r="F153">
        <f>Misc!$B$4*Misc!$B$5/Misc!$B$2*VLOOKUP(E153,Gearing!$B$2:$G$7,5,FALSE)</f>
        <v>5919499.0823314488</v>
      </c>
      <c r="G153">
        <f t="shared" si="30"/>
        <v>0.9997681336937565</v>
      </c>
      <c r="H153">
        <f t="shared" si="31"/>
        <v>189.8382108612316</v>
      </c>
      <c r="I153">
        <f t="shared" si="33"/>
        <v>0.29700000000000004</v>
      </c>
      <c r="J153">
        <f t="shared" si="34"/>
        <v>5344.8312460176958</v>
      </c>
      <c r="K153">
        <f t="shared" si="35"/>
        <v>-10981247.07231826</v>
      </c>
      <c r="L153">
        <f t="shared" si="44"/>
        <v>1840.6354253660068</v>
      </c>
      <c r="M153">
        <f>2*$Y$1*VLOOKUP(E152,Gearing!$B$3:$D$7,3)+B151</f>
        <v>1617.7807525541766</v>
      </c>
      <c r="N153">
        <f>2*B152-B151+Misc!$B$6*$Y$1^2</f>
        <v>1608.9708473512449</v>
      </c>
      <c r="O153">
        <f t="shared" si="36"/>
        <v>0</v>
      </c>
      <c r="P153">
        <f t="shared" si="37"/>
        <v>0</v>
      </c>
      <c r="Q153">
        <f t="shared" si="38"/>
        <v>1</v>
      </c>
      <c r="R153">
        <f t="shared" si="39"/>
        <v>0</v>
      </c>
      <c r="S153">
        <f t="shared" si="40"/>
        <v>0</v>
      </c>
      <c r="T153">
        <f>C153/Misc!$B$2*60/2/PI()</f>
        <v>2701.3455638951873</v>
      </c>
      <c r="U153">
        <f>C153/Misc!$B$2*60/2/PI()*VLOOKUP(E153,Gearing!$B$2:$G$7,5,FALSE)</f>
        <v>8882193.2936386671</v>
      </c>
      <c r="V153">
        <f ca="1">FORECAST(U153,OFFSET(Engine!$E$3:$E$26,MATCH(U153,Engine!$A$3:$A$26,1)-1,0,2),OFFSET(Engine!$A$3:$A$26,MATCH(U153,Engine!$A$3:$A$26,1)-1,0,2))</f>
        <v>-221060.35446506378</v>
      </c>
    </row>
    <row r="154" spans="1:22" x14ac:dyDescent="0.25">
      <c r="A154">
        <f t="shared" si="32"/>
        <v>37.75</v>
      </c>
      <c r="B154">
        <f t="shared" si="43"/>
        <v>1630.2588220470961</v>
      </c>
      <c r="C154">
        <f t="shared" si="41"/>
        <v>85.438523783405344</v>
      </c>
      <c r="D154">
        <f t="shared" si="42"/>
        <v>2.2930000000014843</v>
      </c>
      <c r="E154">
        <f>MIN(VLOOKUP(C153+0.01,Gearing!$A$2:$G$7,2,TRUE)+1,5)</f>
        <v>3</v>
      </c>
      <c r="F154">
        <f>Misc!$B$4*Misc!$B$5/Misc!$B$2*VLOOKUP(E154,Gearing!$B$2:$G$7,5,FALSE)</f>
        <v>5919499.0823314488</v>
      </c>
      <c r="G154">
        <f t="shared" si="30"/>
        <v>1.0129958679108357</v>
      </c>
      <c r="H154">
        <f t="shared" si="31"/>
        <v>191.12053459065262</v>
      </c>
      <c r="I154">
        <f t="shared" si="33"/>
        <v>0.29700000000000004</v>
      </c>
      <c r="J154">
        <f t="shared" si="34"/>
        <v>5332.2713166733602</v>
      </c>
      <c r="K154">
        <f t="shared" si="35"/>
        <v>-11095931.23377754</v>
      </c>
      <c r="L154">
        <f t="shared" si="44"/>
        <v>1861.9161696398514</v>
      </c>
      <c r="M154">
        <f>2*$Y$1*VLOOKUP(E153,Gearing!$B$3:$D$7,3)+B152</f>
        <v>1638.7821022500277</v>
      </c>
      <c r="N154">
        <f>2*B153-B152+Misc!$B$6*$Y$1^2</f>
        <v>1630.2588220470961</v>
      </c>
      <c r="O154">
        <f t="shared" si="36"/>
        <v>0</v>
      </c>
      <c r="P154">
        <f t="shared" si="37"/>
        <v>0</v>
      </c>
      <c r="Q154">
        <f t="shared" si="38"/>
        <v>1</v>
      </c>
      <c r="R154">
        <f t="shared" si="39"/>
        <v>0</v>
      </c>
      <c r="S154">
        <f t="shared" si="40"/>
        <v>0</v>
      </c>
      <c r="T154">
        <f>C154/Misc!$B$2*60/2/PI()</f>
        <v>2719.5926781206854</v>
      </c>
      <c r="U154">
        <f>C154/Misc!$B$2*60/2/PI()*VLOOKUP(E154,Gearing!$B$2:$G$7,5,FALSE)</f>
        <v>8942190.9473147411</v>
      </c>
      <c r="V154">
        <f ca="1">FORECAST(U154,OFFSET(Engine!$E$3:$E$26,MATCH(U154,Engine!$A$3:$A$26,1)-1,0,2),OFFSET(Engine!$A$3:$A$26,MATCH(U154,Engine!$A$3:$A$26,1)-1,0,2))</f>
        <v>-222558.72732674741</v>
      </c>
    </row>
    <row r="155" spans="1:22" x14ac:dyDescent="0.25">
      <c r="A155">
        <f t="shared" si="32"/>
        <v>38</v>
      </c>
      <c r="B155">
        <f t="shared" si="43"/>
        <v>1651.6901092429475</v>
      </c>
      <c r="C155">
        <f t="shared" si="41"/>
        <v>86.011773783405715</v>
      </c>
      <c r="D155">
        <f t="shared" si="42"/>
        <v>2.2930000000014843</v>
      </c>
      <c r="E155">
        <f>MIN(VLOOKUP(C154+0.01,Gearing!$A$2:$G$7,2,TRUE)+1,5)</f>
        <v>3</v>
      </c>
      <c r="F155">
        <f>Misc!$B$4*Misc!$B$5/Misc!$B$2*VLOOKUP(E155,Gearing!$B$2:$G$7,5,FALSE)</f>
        <v>5919499.0823314488</v>
      </c>
      <c r="G155">
        <f t="shared" si="30"/>
        <v>1.0263126523869026</v>
      </c>
      <c r="H155">
        <f t="shared" si="31"/>
        <v>192.40285832007362</v>
      </c>
      <c r="I155">
        <f t="shared" si="33"/>
        <v>0.29700000000000004</v>
      </c>
      <c r="J155">
        <f t="shared" si="34"/>
        <v>5319.626259704025</v>
      </c>
      <c r="K155">
        <f t="shared" si="35"/>
        <v>-11211112.194811901</v>
      </c>
      <c r="L155">
        <f t="shared" si="44"/>
        <v>1883.3402192258777</v>
      </c>
      <c r="M155">
        <f>2*$Y$1*VLOOKUP(E154,Gearing!$B$3:$D$7,3)+B153</f>
        <v>1659.9267644458789</v>
      </c>
      <c r="N155">
        <f>2*B154-B153+Misc!$B$6*$Y$1^2</f>
        <v>1651.6901092429475</v>
      </c>
      <c r="O155">
        <f t="shared" si="36"/>
        <v>0</v>
      </c>
      <c r="P155">
        <f t="shared" si="37"/>
        <v>0</v>
      </c>
      <c r="Q155">
        <f t="shared" si="38"/>
        <v>1</v>
      </c>
      <c r="R155">
        <f t="shared" si="39"/>
        <v>0</v>
      </c>
      <c r="S155">
        <f t="shared" si="40"/>
        <v>0</v>
      </c>
      <c r="T155">
        <f>C155/Misc!$B$2*60/2/PI()</f>
        <v>2737.8397923461825</v>
      </c>
      <c r="U155">
        <f>C155/Misc!$B$2*60/2/PI()*VLOOKUP(E155,Gearing!$B$2:$G$7,5,FALSE)</f>
        <v>9002188.6009908095</v>
      </c>
      <c r="V155">
        <f ca="1">FORECAST(U155,OFFSET(Engine!$E$3:$E$26,MATCH(U155,Engine!$A$3:$A$26,1)-1,0,2),OFFSET(Engine!$A$3:$A$26,MATCH(U155,Engine!$A$3:$A$26,1)-1,0,2))</f>
        <v>-224057.10018843092</v>
      </c>
    </row>
    <row r="156" spans="1:22" x14ac:dyDescent="0.25">
      <c r="A156">
        <f t="shared" si="32"/>
        <v>38.25</v>
      </c>
      <c r="B156">
        <f t="shared" si="43"/>
        <v>1673.264708938799</v>
      </c>
      <c r="C156">
        <f t="shared" si="41"/>
        <v>86.585023783406086</v>
      </c>
      <c r="D156">
        <f t="shared" si="42"/>
        <v>2.2930000000014843</v>
      </c>
      <c r="E156">
        <f>MIN(VLOOKUP(C155+0.01,Gearing!$A$2:$G$7,2,TRUE)+1,5)</f>
        <v>3</v>
      </c>
      <c r="F156">
        <f>Misc!$B$4*Misc!$B$5/Misc!$B$2*VLOOKUP(E156,Gearing!$B$2:$G$7,5,FALSE)</f>
        <v>5919499.0823314488</v>
      </c>
      <c r="G156">
        <f t="shared" si="30"/>
        <v>1.0397184871219571</v>
      </c>
      <c r="H156">
        <f t="shared" si="31"/>
        <v>193.68518204949464</v>
      </c>
      <c r="I156">
        <f t="shared" si="33"/>
        <v>0.29700000000000004</v>
      </c>
      <c r="J156">
        <f t="shared" si="34"/>
        <v>5306.8960751096893</v>
      </c>
      <c r="K156">
        <f t="shared" si="35"/>
        <v>-11326784.518837163</v>
      </c>
      <c r="L156">
        <f t="shared" si="44"/>
        <v>1904.9075741246429</v>
      </c>
      <c r="M156">
        <f>2*$Y$1*VLOOKUP(E155,Gearing!$B$3:$D$7,3)+B154</f>
        <v>1681.2147391417302</v>
      </c>
      <c r="N156">
        <f>2*B155-B154+Misc!$B$6*$Y$1^2</f>
        <v>1673.264708938799</v>
      </c>
      <c r="O156">
        <f t="shared" si="36"/>
        <v>0</v>
      </c>
      <c r="P156">
        <f t="shared" si="37"/>
        <v>0</v>
      </c>
      <c r="Q156">
        <f t="shared" si="38"/>
        <v>1</v>
      </c>
      <c r="R156">
        <f t="shared" si="39"/>
        <v>0</v>
      </c>
      <c r="S156">
        <f t="shared" si="40"/>
        <v>0</v>
      </c>
      <c r="T156">
        <f>C156/Misc!$B$2*60/2/PI()</f>
        <v>2756.0869065716802</v>
      </c>
      <c r="U156">
        <f>C156/Misc!$B$2*60/2/PI()*VLOOKUP(E156,Gearing!$B$2:$G$7,5,FALSE)</f>
        <v>9062186.2546668798</v>
      </c>
      <c r="V156">
        <f ca="1">FORECAST(U156,OFFSET(Engine!$E$3:$E$26,MATCH(U156,Engine!$A$3:$A$26,1)-1,0,2),OFFSET(Engine!$A$3:$A$26,MATCH(U156,Engine!$A$3:$A$26,1)-1,0,2))</f>
        <v>-225555.47305011447</v>
      </c>
    </row>
    <row r="157" spans="1:22" x14ac:dyDescent="0.25">
      <c r="A157">
        <f t="shared" si="32"/>
        <v>38.5</v>
      </c>
      <c r="B157">
        <f t="shared" si="43"/>
        <v>1694.9826211346506</v>
      </c>
      <c r="C157">
        <f t="shared" si="41"/>
        <v>87.158273783406457</v>
      </c>
      <c r="D157">
        <f t="shared" si="42"/>
        <v>2.2930000000014843</v>
      </c>
      <c r="E157">
        <f>MIN(VLOOKUP(C156+0.01,Gearing!$A$2:$G$7,2,TRUE)+1,5)</f>
        <v>3</v>
      </c>
      <c r="F157">
        <f>Misc!$B$4*Misc!$B$5/Misc!$B$2*VLOOKUP(E157,Gearing!$B$2:$G$7,5,FALSE)</f>
        <v>5919499.0823314488</v>
      </c>
      <c r="G157">
        <f t="shared" si="30"/>
        <v>1.0532133721159991</v>
      </c>
      <c r="H157">
        <f t="shared" si="31"/>
        <v>194.96750577891567</v>
      </c>
      <c r="I157">
        <f t="shared" si="33"/>
        <v>0.29700000000000004</v>
      </c>
      <c r="J157">
        <f t="shared" si="34"/>
        <v>5294.0807628903531</v>
      </c>
      <c r="K157">
        <f t="shared" si="35"/>
        <v>-11442942.732669586</v>
      </c>
      <c r="L157">
        <f t="shared" si="44"/>
        <v>1926.6182343367013</v>
      </c>
      <c r="M157">
        <f>2*$Y$1*VLOOKUP(E156,Gearing!$B$3:$D$7,3)+B155</f>
        <v>1702.6460263375816</v>
      </c>
      <c r="N157">
        <f>2*B156-B155+Misc!$B$6*$Y$1^2</f>
        <v>1694.9826211346506</v>
      </c>
      <c r="O157">
        <f t="shared" si="36"/>
        <v>0</v>
      </c>
      <c r="P157">
        <f t="shared" si="37"/>
        <v>0</v>
      </c>
      <c r="Q157">
        <f t="shared" si="38"/>
        <v>1</v>
      </c>
      <c r="R157">
        <f t="shared" si="39"/>
        <v>0</v>
      </c>
      <c r="S157">
        <f t="shared" si="40"/>
        <v>0</v>
      </c>
      <c r="T157">
        <f>C157/Misc!$B$2*60/2/PI()</f>
        <v>2774.3340207971783</v>
      </c>
      <c r="U157">
        <f>C157/Misc!$B$2*60/2/PI()*VLOOKUP(E157,Gearing!$B$2:$G$7,5,FALSE)</f>
        <v>9122183.9083429519</v>
      </c>
      <c r="V157">
        <f ca="1">FORECAST(U157,OFFSET(Engine!$E$3:$E$26,MATCH(U157,Engine!$A$3:$A$26,1)-1,0,2),OFFSET(Engine!$A$3:$A$26,MATCH(U157,Engine!$A$3:$A$26,1)-1,0,2))</f>
        <v>-227053.84591179807</v>
      </c>
    </row>
    <row r="158" spans="1:22" x14ac:dyDescent="0.25">
      <c r="A158">
        <f t="shared" si="32"/>
        <v>38.75</v>
      </c>
      <c r="B158">
        <f t="shared" si="43"/>
        <v>1716.8438458305022</v>
      </c>
      <c r="C158">
        <f t="shared" si="41"/>
        <v>87.731523783406828</v>
      </c>
      <c r="D158">
        <f t="shared" si="42"/>
        <v>2.2930000000014843</v>
      </c>
      <c r="E158">
        <f>MIN(VLOOKUP(C157+0.01,Gearing!$A$2:$G$7,2,TRUE)+1,5)</f>
        <v>3</v>
      </c>
      <c r="F158">
        <f>Misc!$B$4*Misc!$B$5/Misc!$B$2*VLOOKUP(E158,Gearing!$B$2:$G$7,5,FALSE)</f>
        <v>5919499.0823314488</v>
      </c>
      <c r="G158">
        <f t="shared" si="30"/>
        <v>1.0667973073690287</v>
      </c>
      <c r="H158">
        <f t="shared" si="31"/>
        <v>196.24982950833669</v>
      </c>
      <c r="I158">
        <f t="shared" si="33"/>
        <v>0.29700000000000004</v>
      </c>
      <c r="J158">
        <f t="shared" si="34"/>
        <v>5281.1803230460173</v>
      </c>
      <c r="K158">
        <f t="shared" si="35"/>
        <v>-11559581.326525874</v>
      </c>
      <c r="L158">
        <f t="shared" si="44"/>
        <v>1948.4721998626069</v>
      </c>
      <c r="M158">
        <f>2*$Y$1*VLOOKUP(E157,Gearing!$B$3:$D$7,3)+B156</f>
        <v>1724.2206260334331</v>
      </c>
      <c r="N158">
        <f>2*B157-B156+Misc!$B$6*$Y$1^2</f>
        <v>1716.8438458305022</v>
      </c>
      <c r="O158">
        <f t="shared" si="36"/>
        <v>0</v>
      </c>
      <c r="P158">
        <f t="shared" si="37"/>
        <v>0</v>
      </c>
      <c r="Q158">
        <f t="shared" si="38"/>
        <v>1</v>
      </c>
      <c r="R158">
        <f t="shared" si="39"/>
        <v>0</v>
      </c>
      <c r="S158">
        <f t="shared" si="40"/>
        <v>0</v>
      </c>
      <c r="T158">
        <f>C158/Misc!$B$2*60/2/PI()</f>
        <v>2792.5811350226754</v>
      </c>
      <c r="U158">
        <f>C158/Misc!$B$2*60/2/PI()*VLOOKUP(E158,Gearing!$B$2:$G$7,5,FALSE)</f>
        <v>9182181.5620190222</v>
      </c>
      <c r="V158">
        <f ca="1">FORECAST(U158,OFFSET(Engine!$E$3:$E$26,MATCH(U158,Engine!$A$3:$A$26,1)-1,0,2),OFFSET(Engine!$A$3:$A$26,MATCH(U158,Engine!$A$3:$A$26,1)-1,0,2))</f>
        <v>-228552.21877348161</v>
      </c>
    </row>
    <row r="159" spans="1:22" x14ac:dyDescent="0.25">
      <c r="A159">
        <f t="shared" si="32"/>
        <v>39</v>
      </c>
      <c r="B159">
        <f t="shared" si="43"/>
        <v>1738.848383026354</v>
      </c>
      <c r="C159">
        <f t="shared" si="41"/>
        <v>88.3047737834072</v>
      </c>
      <c r="D159">
        <f t="shared" si="42"/>
        <v>2.2930000000014843</v>
      </c>
      <c r="E159">
        <f>MIN(VLOOKUP(C158+0.01,Gearing!$A$2:$G$7,2,TRUE)+1,5)</f>
        <v>3</v>
      </c>
      <c r="F159">
        <f>Misc!$B$4*Misc!$B$5/Misc!$B$2*VLOOKUP(E159,Gearing!$B$2:$G$7,5,FALSE)</f>
        <v>5919499.0823314488</v>
      </c>
      <c r="G159">
        <f t="shared" si="30"/>
        <v>1.0804702928810459</v>
      </c>
      <c r="H159">
        <f t="shared" si="31"/>
        <v>197.53215323775768</v>
      </c>
      <c r="I159">
        <f t="shared" si="33"/>
        <v>0.29700000000000004</v>
      </c>
      <c r="J159">
        <f t="shared" si="34"/>
        <v>5268.1947555766819</v>
      </c>
      <c r="K159">
        <f t="shared" si="35"/>
        <v>-11676694.75402317</v>
      </c>
      <c r="L159">
        <f t="shared" si="44"/>
        <v>1970.4694707029128</v>
      </c>
      <c r="M159">
        <f>2*$Y$1*VLOOKUP(E158,Gearing!$B$3:$D$7,3)+B157</f>
        <v>1745.9385382292846</v>
      </c>
      <c r="N159">
        <f>2*B158-B157+Misc!$B$6*$Y$1^2</f>
        <v>1738.848383026354</v>
      </c>
      <c r="O159">
        <f t="shared" si="36"/>
        <v>0</v>
      </c>
      <c r="P159">
        <f t="shared" si="37"/>
        <v>0</v>
      </c>
      <c r="Q159">
        <f t="shared" si="38"/>
        <v>1</v>
      </c>
      <c r="R159">
        <f t="shared" si="39"/>
        <v>0</v>
      </c>
      <c r="S159">
        <f t="shared" si="40"/>
        <v>0</v>
      </c>
      <c r="T159">
        <f>C159/Misc!$B$2*60/2/PI()</f>
        <v>2810.8282492481731</v>
      </c>
      <c r="U159">
        <f>C159/Misc!$B$2*60/2/PI()*VLOOKUP(E159,Gearing!$B$2:$G$7,5,FALSE)</f>
        <v>9242179.2156950925</v>
      </c>
      <c r="V159">
        <f ca="1">FORECAST(U159,OFFSET(Engine!$E$3:$E$26,MATCH(U159,Engine!$A$3:$A$26,1)-1,0,2),OFFSET(Engine!$A$3:$A$26,MATCH(U159,Engine!$A$3:$A$26,1)-1,0,2))</f>
        <v>-230050.59163516515</v>
      </c>
    </row>
    <row r="160" spans="1:22" x14ac:dyDescent="0.25">
      <c r="A160">
        <f t="shared" si="32"/>
        <v>39.25</v>
      </c>
      <c r="B160">
        <f t="shared" si="43"/>
        <v>1760.9962327222058</v>
      </c>
      <c r="C160">
        <f t="shared" si="41"/>
        <v>88.878023783407571</v>
      </c>
      <c r="D160">
        <f t="shared" si="42"/>
        <v>2.2930000000014843</v>
      </c>
      <c r="E160">
        <f>MIN(VLOOKUP(C159+0.01,Gearing!$A$2:$G$7,2,TRUE)+1,5)</f>
        <v>3</v>
      </c>
      <c r="F160">
        <f>Misc!$B$4*Misc!$B$5/Misc!$B$2*VLOOKUP(E160,Gearing!$B$2:$G$7,5,FALSE)</f>
        <v>5919499.0823314488</v>
      </c>
      <c r="G160">
        <f t="shared" si="30"/>
        <v>1.0942323286520508</v>
      </c>
      <c r="H160">
        <f t="shared" si="31"/>
        <v>198.81447696717871</v>
      </c>
      <c r="I160">
        <f t="shared" si="33"/>
        <v>0.29700000000000004</v>
      </c>
      <c r="J160">
        <f t="shared" si="34"/>
        <v>5255.1240604823452</v>
      </c>
      <c r="K160">
        <f t="shared" si="35"/>
        <v>-11794277.432179058</v>
      </c>
      <c r="L160">
        <f t="shared" si="44"/>
        <v>1992.610046858176</v>
      </c>
      <c r="M160">
        <f>2*$Y$1*VLOOKUP(E159,Gearing!$B$3:$D$7,3)+B158</f>
        <v>1767.7997629251363</v>
      </c>
      <c r="N160">
        <f>2*B159-B158+Misc!$B$6*$Y$1^2</f>
        <v>1760.9962327222058</v>
      </c>
      <c r="O160">
        <f t="shared" si="36"/>
        <v>0</v>
      </c>
      <c r="P160">
        <f t="shared" si="37"/>
        <v>0</v>
      </c>
      <c r="Q160">
        <f t="shared" si="38"/>
        <v>1</v>
      </c>
      <c r="R160">
        <f t="shared" si="39"/>
        <v>0</v>
      </c>
      <c r="S160">
        <f t="shared" si="40"/>
        <v>0</v>
      </c>
      <c r="T160">
        <f>C160/Misc!$B$2*60/2/PI()</f>
        <v>2829.0753634736711</v>
      </c>
      <c r="U160">
        <f>C160/Misc!$B$2*60/2/PI()*VLOOKUP(E160,Gearing!$B$2:$G$7,5,FALSE)</f>
        <v>9302176.8693711646</v>
      </c>
      <c r="V160">
        <f ca="1">FORECAST(U160,OFFSET(Engine!$E$3:$E$26,MATCH(U160,Engine!$A$3:$A$26,1)-1,0,2),OFFSET(Engine!$A$3:$A$26,MATCH(U160,Engine!$A$3:$A$26,1)-1,0,2))</f>
        <v>-231548.96449684876</v>
      </c>
    </row>
    <row r="161" spans="1:22" x14ac:dyDescent="0.25">
      <c r="A161">
        <f t="shared" si="32"/>
        <v>39.5</v>
      </c>
      <c r="B161">
        <f t="shared" si="43"/>
        <v>1783.2873949180578</v>
      </c>
      <c r="C161">
        <f t="shared" si="41"/>
        <v>89.451273783407942</v>
      </c>
      <c r="D161">
        <f t="shared" si="42"/>
        <v>2.2930000000014843</v>
      </c>
      <c r="E161">
        <f>MIN(VLOOKUP(C160+0.01,Gearing!$A$2:$G$7,2,TRUE)+1,5)</f>
        <v>3</v>
      </c>
      <c r="F161">
        <f>Misc!$B$4*Misc!$B$5/Misc!$B$2*VLOOKUP(E161,Gearing!$B$2:$G$7,5,FALSE)</f>
        <v>5919499.0823314488</v>
      </c>
      <c r="G161">
        <f t="shared" si="30"/>
        <v>1.1080834146820431</v>
      </c>
      <c r="H161">
        <f t="shared" si="31"/>
        <v>200.09680069659973</v>
      </c>
      <c r="I161">
        <f t="shared" si="33"/>
        <v>0.29700000000000004</v>
      </c>
      <c r="J161">
        <f t="shared" si="34"/>
        <v>5241.9682377630097</v>
      </c>
      <c r="K161">
        <f t="shared" si="35"/>
        <v>-11912323.741411572</v>
      </c>
      <c r="L161">
        <f t="shared" si="44"/>
        <v>2014.893928328948</v>
      </c>
      <c r="M161">
        <f>2*$Y$1*VLOOKUP(E160,Gearing!$B$3:$D$7,3)+B159</f>
        <v>1789.804300120988</v>
      </c>
      <c r="N161">
        <f>2*B160-B159+Misc!$B$6*$Y$1^2</f>
        <v>1783.2873949180578</v>
      </c>
      <c r="O161">
        <f t="shared" si="36"/>
        <v>0</v>
      </c>
      <c r="P161">
        <f t="shared" si="37"/>
        <v>0</v>
      </c>
      <c r="Q161">
        <f t="shared" si="38"/>
        <v>1</v>
      </c>
      <c r="R161">
        <f t="shared" si="39"/>
        <v>0</v>
      </c>
      <c r="S161">
        <f t="shared" si="40"/>
        <v>0</v>
      </c>
      <c r="T161">
        <f>C161/Misc!$B$2*60/2/PI()</f>
        <v>2847.3224776991683</v>
      </c>
      <c r="U161">
        <f>C161/Misc!$B$2*60/2/PI()*VLOOKUP(E161,Gearing!$B$2:$G$7,5,FALSE)</f>
        <v>9362174.5230472349</v>
      </c>
      <c r="V161">
        <f ca="1">FORECAST(U161,OFFSET(Engine!$E$3:$E$26,MATCH(U161,Engine!$A$3:$A$26,1)-1,0,2),OFFSET(Engine!$A$3:$A$26,MATCH(U161,Engine!$A$3:$A$26,1)-1,0,2))</f>
        <v>-233047.3373585323</v>
      </c>
    </row>
    <row r="162" spans="1:22" x14ac:dyDescent="0.25">
      <c r="A162">
        <f t="shared" si="32"/>
        <v>39.75</v>
      </c>
      <c r="B162">
        <f t="shared" si="43"/>
        <v>1805.7218696139098</v>
      </c>
      <c r="C162">
        <f t="shared" si="41"/>
        <v>90.024523783408313</v>
      </c>
      <c r="D162">
        <f t="shared" si="42"/>
        <v>2.2930000000014843</v>
      </c>
      <c r="E162">
        <f>MIN(VLOOKUP(C161+0.01,Gearing!$A$2:$G$7,2,TRUE)+1,5)</f>
        <v>3</v>
      </c>
      <c r="F162">
        <f>Misc!$B$4*Misc!$B$5/Misc!$B$2*VLOOKUP(E162,Gearing!$B$2:$G$7,5,FALSE)</f>
        <v>5919499.0823314488</v>
      </c>
      <c r="G162">
        <f t="shared" si="30"/>
        <v>1.1220235509710228</v>
      </c>
      <c r="H162">
        <f t="shared" si="31"/>
        <v>201.37912442602075</v>
      </c>
      <c r="I162">
        <f t="shared" si="33"/>
        <v>0.29700000000000004</v>
      </c>
      <c r="J162">
        <f t="shared" si="34"/>
        <v>5228.7272874186738</v>
      </c>
      <c r="K162">
        <f t="shared" si="35"/>
        <v>-12030828.025539175</v>
      </c>
      <c r="L162">
        <f t="shared" si="44"/>
        <v>2037.3211151157861</v>
      </c>
      <c r="M162">
        <f>2*$Y$1*VLOOKUP(E161,Gearing!$B$3:$D$7,3)+B160</f>
        <v>1811.9521498168399</v>
      </c>
      <c r="N162">
        <f>2*B161-B160+Misc!$B$6*$Y$1^2</f>
        <v>1805.7218696139098</v>
      </c>
      <c r="O162">
        <f t="shared" si="36"/>
        <v>0</v>
      </c>
      <c r="P162">
        <f t="shared" si="37"/>
        <v>0</v>
      </c>
      <c r="Q162">
        <f t="shared" si="38"/>
        <v>1</v>
      </c>
      <c r="R162">
        <f t="shared" si="39"/>
        <v>0</v>
      </c>
      <c r="S162">
        <f t="shared" si="40"/>
        <v>0</v>
      </c>
      <c r="T162">
        <f>C162/Misc!$B$2*60/2/PI()</f>
        <v>2865.5695919246659</v>
      </c>
      <c r="U162">
        <f>C162/Misc!$B$2*60/2/PI()*VLOOKUP(E162,Gearing!$B$2:$G$7,5,FALSE)</f>
        <v>9422172.1767233051</v>
      </c>
      <c r="V162">
        <f ca="1">FORECAST(U162,OFFSET(Engine!$E$3:$E$26,MATCH(U162,Engine!$A$3:$A$26,1)-1,0,2),OFFSET(Engine!$A$3:$A$26,MATCH(U162,Engine!$A$3:$A$26,1)-1,0,2))</f>
        <v>-234545.71022021584</v>
      </c>
    </row>
    <row r="163" spans="1:22" x14ac:dyDescent="0.25">
      <c r="A163">
        <f t="shared" si="32"/>
        <v>40</v>
      </c>
      <c r="B163">
        <f t="shared" si="43"/>
        <v>1828.2996568097619</v>
      </c>
      <c r="C163">
        <f t="shared" si="41"/>
        <v>90.597773783408684</v>
      </c>
      <c r="D163">
        <f t="shared" si="42"/>
        <v>2.2930000000014843</v>
      </c>
      <c r="E163">
        <f>MIN(VLOOKUP(C162+0.01,Gearing!$A$2:$G$7,2,TRUE)+1,5)</f>
        <v>3</v>
      </c>
      <c r="F163">
        <f>Misc!$B$4*Misc!$B$5/Misc!$B$2*VLOOKUP(E163,Gearing!$B$2:$G$7,5,FALSE)</f>
        <v>5919499.0823314488</v>
      </c>
      <c r="G163">
        <f t="shared" si="30"/>
        <v>1.1360527375189904</v>
      </c>
      <c r="H163">
        <f t="shared" si="31"/>
        <v>202.66144815544178</v>
      </c>
      <c r="I163">
        <f t="shared" si="33"/>
        <v>0.29700000000000004</v>
      </c>
      <c r="J163">
        <f t="shared" si="34"/>
        <v>5215.4012094493373</v>
      </c>
      <c r="K163">
        <f t="shared" si="35"/>
        <v>-12149784.591780782</v>
      </c>
      <c r="L163">
        <f t="shared" si="44"/>
        <v>2059.8916072192428</v>
      </c>
      <c r="M163">
        <f>2*$Y$1*VLOOKUP(E162,Gearing!$B$3:$D$7,3)+B161</f>
        <v>1834.2433120126918</v>
      </c>
      <c r="N163">
        <f>2*B162-B161+Misc!$B$6*$Y$1^2</f>
        <v>1828.2996568097619</v>
      </c>
      <c r="O163">
        <f t="shared" si="36"/>
        <v>0</v>
      </c>
      <c r="P163">
        <f t="shared" si="37"/>
        <v>0</v>
      </c>
      <c r="Q163">
        <f t="shared" si="38"/>
        <v>1</v>
      </c>
      <c r="R163">
        <f t="shared" si="39"/>
        <v>0</v>
      </c>
      <c r="S163">
        <f t="shared" si="40"/>
        <v>0</v>
      </c>
      <c r="T163">
        <f>C163/Misc!$B$2*60/2/PI()</f>
        <v>2883.816706150164</v>
      </c>
      <c r="U163">
        <f>C163/Misc!$B$2*60/2/PI()*VLOOKUP(E163,Gearing!$B$2:$G$7,5,FALSE)</f>
        <v>9482169.8303993773</v>
      </c>
      <c r="V163">
        <f ca="1">FORECAST(U163,OFFSET(Engine!$E$3:$E$26,MATCH(U163,Engine!$A$3:$A$26,1)-1,0,2),OFFSET(Engine!$A$3:$A$26,MATCH(U163,Engine!$A$3:$A$26,1)-1,0,2))</f>
        <v>-236044.08308189944</v>
      </c>
    </row>
    <row r="164" spans="1:22" x14ac:dyDescent="0.25">
      <c r="A164">
        <f t="shared" si="32"/>
        <v>40.25</v>
      </c>
      <c r="B164">
        <f t="shared" si="43"/>
        <v>1851.0207565056141</v>
      </c>
      <c r="C164">
        <f t="shared" si="41"/>
        <v>91.171023783409055</v>
      </c>
      <c r="D164">
        <f t="shared" si="42"/>
        <v>2.2930000000014843</v>
      </c>
      <c r="E164">
        <f>MIN(VLOOKUP(C163+0.01,Gearing!$A$2:$G$7,2,TRUE)+1,5)</f>
        <v>3</v>
      </c>
      <c r="F164">
        <f>Misc!$B$4*Misc!$B$5/Misc!$B$2*VLOOKUP(E164,Gearing!$B$2:$G$7,5,FALSE)</f>
        <v>5919499.0823314488</v>
      </c>
      <c r="G164">
        <f t="shared" si="30"/>
        <v>1.1501709743259452</v>
      </c>
      <c r="H164">
        <f t="shared" si="31"/>
        <v>203.94377188486277</v>
      </c>
      <c r="I164">
        <f t="shared" si="33"/>
        <v>0.29700000000000004</v>
      </c>
      <c r="J164">
        <f t="shared" si="34"/>
        <v>5201.9900038550013</v>
      </c>
      <c r="K164">
        <f t="shared" si="35"/>
        <v>-12269187.710755747</v>
      </c>
      <c r="L164">
        <f t="shared" si="44"/>
        <v>2082.605404639874</v>
      </c>
      <c r="M164">
        <f>2*$Y$1*VLOOKUP(E163,Gearing!$B$3:$D$7,3)+B162</f>
        <v>1856.6777867085439</v>
      </c>
      <c r="N164">
        <f>2*B163-B162+Misc!$B$6*$Y$1^2</f>
        <v>1851.0207565056141</v>
      </c>
      <c r="O164">
        <f t="shared" si="36"/>
        <v>0</v>
      </c>
      <c r="P164">
        <f t="shared" si="37"/>
        <v>0</v>
      </c>
      <c r="Q164">
        <f t="shared" si="38"/>
        <v>1</v>
      </c>
      <c r="R164">
        <f t="shared" si="39"/>
        <v>0</v>
      </c>
      <c r="S164">
        <f t="shared" si="40"/>
        <v>0</v>
      </c>
      <c r="T164">
        <f>C164/Misc!$B$2*60/2/PI()</f>
        <v>2902.0638203756612</v>
      </c>
      <c r="U164">
        <f>C164/Misc!$B$2*60/2/PI()*VLOOKUP(E164,Gearing!$B$2:$G$7,5,FALSE)</f>
        <v>9542167.4840754475</v>
      </c>
      <c r="V164">
        <f ca="1">FORECAST(U164,OFFSET(Engine!$E$3:$E$26,MATCH(U164,Engine!$A$3:$A$26,1)-1,0,2),OFFSET(Engine!$A$3:$A$26,MATCH(U164,Engine!$A$3:$A$26,1)-1,0,2))</f>
        <v>-237542.45594358299</v>
      </c>
    </row>
    <row r="165" spans="1:22" x14ac:dyDescent="0.25">
      <c r="A165">
        <f t="shared" si="32"/>
        <v>40.5</v>
      </c>
      <c r="B165">
        <f t="shared" si="43"/>
        <v>1873.8851687014665</v>
      </c>
      <c r="C165">
        <f t="shared" si="41"/>
        <v>91.744273783409426</v>
      </c>
      <c r="D165">
        <f t="shared" si="42"/>
        <v>2.2930000000014843</v>
      </c>
      <c r="E165">
        <f>MIN(VLOOKUP(C164+0.01,Gearing!$A$2:$G$7,2,TRUE)+1,5)</f>
        <v>3</v>
      </c>
      <c r="F165">
        <f>Misc!$B$4*Misc!$B$5/Misc!$B$2*VLOOKUP(E165,Gearing!$B$2:$G$7,5,FALSE)</f>
        <v>5919499.0823314488</v>
      </c>
      <c r="G165">
        <f t="shared" si="30"/>
        <v>1.1643782613918878</v>
      </c>
      <c r="H165">
        <f t="shared" si="31"/>
        <v>205.22609561428379</v>
      </c>
      <c r="I165">
        <f t="shared" si="33"/>
        <v>0.29700000000000004</v>
      </c>
      <c r="J165">
        <f t="shared" si="34"/>
        <v>5188.4936706356648</v>
      </c>
      <c r="K165">
        <f t="shared" si="35"/>
        <v>-12389031.616483862</v>
      </c>
      <c r="L165">
        <f t="shared" si="44"/>
        <v>2105.4625073782313</v>
      </c>
      <c r="M165">
        <f>2*$Y$1*VLOOKUP(E164,Gearing!$B$3:$D$7,3)+B163</f>
        <v>1879.255573904396</v>
      </c>
      <c r="N165">
        <f>2*B164-B163+Misc!$B$6*$Y$1^2</f>
        <v>1873.8851687014665</v>
      </c>
      <c r="O165">
        <f t="shared" si="36"/>
        <v>0</v>
      </c>
      <c r="P165">
        <f t="shared" si="37"/>
        <v>0</v>
      </c>
      <c r="Q165">
        <f t="shared" si="38"/>
        <v>1</v>
      </c>
      <c r="R165">
        <f t="shared" si="39"/>
        <v>0</v>
      </c>
      <c r="S165">
        <f t="shared" si="40"/>
        <v>0</v>
      </c>
      <c r="T165">
        <f>C165/Misc!$B$2*60/2/PI()</f>
        <v>2920.3109346011588</v>
      </c>
      <c r="U165">
        <f>C165/Misc!$B$2*60/2/PI()*VLOOKUP(E165,Gearing!$B$2:$G$7,5,FALSE)</f>
        <v>9602165.1377515178</v>
      </c>
      <c r="V165">
        <f ca="1">FORECAST(U165,OFFSET(Engine!$E$3:$E$26,MATCH(U165,Engine!$A$3:$A$26,1)-1,0,2),OFFSET(Engine!$A$3:$A$26,MATCH(U165,Engine!$A$3:$A$26,1)-1,0,2))</f>
        <v>-239040.82880526656</v>
      </c>
    </row>
    <row r="166" spans="1:22" x14ac:dyDescent="0.25">
      <c r="A166">
        <f t="shared" si="32"/>
        <v>40.75</v>
      </c>
      <c r="B166">
        <f t="shared" si="43"/>
        <v>1896.8928933973189</v>
      </c>
      <c r="C166">
        <f t="shared" si="41"/>
        <v>92.317523783409797</v>
      </c>
      <c r="D166">
        <f t="shared" si="42"/>
        <v>2.2930000000014843</v>
      </c>
      <c r="E166">
        <f>MIN(VLOOKUP(C165+0.01,Gearing!$A$2:$G$7,2,TRUE)+1,5)</f>
        <v>3</v>
      </c>
      <c r="F166">
        <f>Misc!$B$4*Misc!$B$5/Misc!$B$2*VLOOKUP(E166,Gearing!$B$2:$G$7,5,FALSE)</f>
        <v>5919499.0823314488</v>
      </c>
      <c r="G166">
        <f t="shared" si="30"/>
        <v>1.1786745987168179</v>
      </c>
      <c r="H166">
        <f t="shared" si="31"/>
        <v>206.50841934370482</v>
      </c>
      <c r="I166">
        <f t="shared" si="33"/>
        <v>0.29700000000000004</v>
      </c>
      <c r="J166">
        <f t="shared" si="34"/>
        <v>5174.9122097913287</v>
      </c>
      <c r="K166">
        <f t="shared" si="35"/>
        <v>-12509310.506385364</v>
      </c>
      <c r="L166">
        <f t="shared" si="44"/>
        <v>2128.46291543487</v>
      </c>
      <c r="M166">
        <f>2*$Y$1*VLOOKUP(E165,Gearing!$B$3:$D$7,3)+B164</f>
        <v>1901.9766736002482</v>
      </c>
      <c r="N166">
        <f>2*B165-B164+Misc!$B$6*$Y$1^2</f>
        <v>1896.8928933973189</v>
      </c>
      <c r="O166">
        <f t="shared" si="36"/>
        <v>0</v>
      </c>
      <c r="P166">
        <f t="shared" si="37"/>
        <v>0</v>
      </c>
      <c r="Q166">
        <f t="shared" si="38"/>
        <v>1</v>
      </c>
      <c r="R166">
        <f t="shared" si="39"/>
        <v>0</v>
      </c>
      <c r="S166">
        <f t="shared" si="40"/>
        <v>0</v>
      </c>
      <c r="T166">
        <f>C166/Misc!$B$2*60/2/PI()</f>
        <v>2938.5580488266569</v>
      </c>
      <c r="U166">
        <f>C166/Misc!$B$2*60/2/PI()*VLOOKUP(E166,Gearing!$B$2:$G$7,5,FALSE)</f>
        <v>9662162.79142759</v>
      </c>
      <c r="V166">
        <f ca="1">FORECAST(U166,OFFSET(Engine!$E$3:$E$26,MATCH(U166,Engine!$A$3:$A$26,1)-1,0,2),OFFSET(Engine!$A$3:$A$26,MATCH(U166,Engine!$A$3:$A$26,1)-1,0,2))</f>
        <v>-240539.20166695013</v>
      </c>
    </row>
    <row r="167" spans="1:22" x14ac:dyDescent="0.25">
      <c r="A167">
        <f t="shared" si="32"/>
        <v>41</v>
      </c>
      <c r="B167">
        <f t="shared" si="43"/>
        <v>1920.0439305931714</v>
      </c>
      <c r="C167">
        <f t="shared" si="41"/>
        <v>92.890773783410168</v>
      </c>
      <c r="D167">
        <f t="shared" si="42"/>
        <v>2.2930000000014843</v>
      </c>
      <c r="E167">
        <f>MIN(VLOOKUP(C166+0.01,Gearing!$A$2:$G$7,2,TRUE)+1,5)</f>
        <v>3</v>
      </c>
      <c r="F167">
        <f>Misc!$B$4*Misc!$B$5/Misc!$B$2*VLOOKUP(E167,Gearing!$B$2:$G$7,5,FALSE)</f>
        <v>5919499.0823314488</v>
      </c>
      <c r="G167">
        <f t="shared" si="30"/>
        <v>1.1930599863007358</v>
      </c>
      <c r="H167">
        <f t="shared" si="31"/>
        <v>207.79074307312584</v>
      </c>
      <c r="I167">
        <f t="shared" si="33"/>
        <v>0.29700000000000004</v>
      </c>
      <c r="J167">
        <f t="shared" si="34"/>
        <v>5161.2456213219921</v>
      </c>
      <c r="K167">
        <f t="shared" si="35"/>
        <v>-12630018.541280933</v>
      </c>
      <c r="L167">
        <f t="shared" si="44"/>
        <v>2151.606628810343</v>
      </c>
      <c r="M167">
        <f>2*$Y$1*VLOOKUP(E166,Gearing!$B$3:$D$7,3)+B165</f>
        <v>1924.8410857961005</v>
      </c>
      <c r="N167">
        <f>2*B166-B165+Misc!$B$6*$Y$1^2</f>
        <v>1920.0439305931714</v>
      </c>
      <c r="O167">
        <f t="shared" si="36"/>
        <v>0</v>
      </c>
      <c r="P167">
        <f t="shared" si="37"/>
        <v>0</v>
      </c>
      <c r="Q167">
        <f t="shared" si="38"/>
        <v>1</v>
      </c>
      <c r="R167">
        <f t="shared" si="39"/>
        <v>0</v>
      </c>
      <c r="S167">
        <f t="shared" si="40"/>
        <v>0</v>
      </c>
      <c r="T167">
        <f>C167/Misc!$B$2*60/2/PI()</f>
        <v>2956.8051630521536</v>
      </c>
      <c r="U167">
        <f>C167/Misc!$B$2*60/2/PI()*VLOOKUP(E167,Gearing!$B$2:$G$7,5,FALSE)</f>
        <v>9722160.4451036584</v>
      </c>
      <c r="V167">
        <f ca="1">FORECAST(U167,OFFSET(Engine!$E$3:$E$26,MATCH(U167,Engine!$A$3:$A$26,1)-1,0,2),OFFSET(Engine!$A$3:$A$26,MATCH(U167,Engine!$A$3:$A$26,1)-1,0,2))</f>
        <v>-242037.57452863365</v>
      </c>
    </row>
    <row r="168" spans="1:22" x14ac:dyDescent="0.25">
      <c r="A168">
        <f t="shared" si="32"/>
        <v>41.25</v>
      </c>
      <c r="B168">
        <f t="shared" si="43"/>
        <v>1943.3382802890239</v>
      </c>
      <c r="C168">
        <f t="shared" si="41"/>
        <v>93.464023783410539</v>
      </c>
      <c r="D168">
        <f t="shared" si="42"/>
        <v>2.2930000000014843</v>
      </c>
      <c r="E168">
        <f>MIN(VLOOKUP(C167+0.01,Gearing!$A$2:$G$7,2,TRUE)+1,5)</f>
        <v>3</v>
      </c>
      <c r="F168">
        <f>Misc!$B$4*Misc!$B$5/Misc!$B$2*VLOOKUP(E168,Gearing!$B$2:$G$7,5,FALSE)</f>
        <v>5919499.0823314488</v>
      </c>
      <c r="G168">
        <f t="shared" si="30"/>
        <v>1.207534424143641</v>
      </c>
      <c r="H168">
        <f t="shared" si="31"/>
        <v>209.07306680254683</v>
      </c>
      <c r="I168">
        <f t="shared" si="33"/>
        <v>0.29700000000000004</v>
      </c>
      <c r="J168">
        <f t="shared" si="34"/>
        <v>5147.4939052276559</v>
      </c>
      <c r="K168">
        <f t="shared" si="35"/>
        <v>-12751149.845391687</v>
      </c>
      <c r="L168">
        <f t="shared" si="44"/>
        <v>2174.893647505206</v>
      </c>
      <c r="M168">
        <f>2*$Y$1*VLOOKUP(E167,Gearing!$B$3:$D$7,3)+B166</f>
        <v>1947.8488104919529</v>
      </c>
      <c r="N168">
        <f>2*B167-B166+Misc!$B$6*$Y$1^2</f>
        <v>1943.3382802890239</v>
      </c>
      <c r="O168">
        <f t="shared" si="36"/>
        <v>0</v>
      </c>
      <c r="P168">
        <f t="shared" si="37"/>
        <v>0</v>
      </c>
      <c r="Q168">
        <f t="shared" si="38"/>
        <v>1</v>
      </c>
      <c r="R168">
        <f t="shared" si="39"/>
        <v>0</v>
      </c>
      <c r="S168">
        <f t="shared" si="40"/>
        <v>0</v>
      </c>
      <c r="T168">
        <f>C168/Misc!$B$2*60/2/PI()</f>
        <v>2975.0522772776512</v>
      </c>
      <c r="U168">
        <f>C168/Misc!$B$2*60/2/PI()*VLOOKUP(E168,Gearing!$B$2:$G$7,5,FALSE)</f>
        <v>9782158.0987797286</v>
      </c>
      <c r="V168">
        <f ca="1">FORECAST(U168,OFFSET(Engine!$E$3:$E$26,MATCH(U168,Engine!$A$3:$A$26,1)-1,0,2),OFFSET(Engine!$A$3:$A$26,MATCH(U168,Engine!$A$3:$A$26,1)-1,0,2))</f>
        <v>-243535.94739031719</v>
      </c>
    </row>
    <row r="169" spans="1:22" x14ac:dyDescent="0.25">
      <c r="A169">
        <f t="shared" si="32"/>
        <v>41.5</v>
      </c>
      <c r="B169">
        <f t="shared" si="43"/>
        <v>1966.7759424848766</v>
      </c>
      <c r="C169">
        <f t="shared" si="41"/>
        <v>94.03727378341091</v>
      </c>
      <c r="D169">
        <f t="shared" si="42"/>
        <v>2.2930000000014843</v>
      </c>
      <c r="E169">
        <f>MIN(VLOOKUP(C168+0.01,Gearing!$A$2:$G$7,2,TRUE)+1,5)</f>
        <v>3</v>
      </c>
      <c r="F169">
        <f>Misc!$B$4*Misc!$B$5/Misc!$B$2*VLOOKUP(E169,Gearing!$B$2:$G$7,5,FALSE)</f>
        <v>5919499.0823314488</v>
      </c>
      <c r="G169">
        <f t="shared" si="30"/>
        <v>1.222097912245534</v>
      </c>
      <c r="H169">
        <f t="shared" si="31"/>
        <v>210.35539053196786</v>
      </c>
      <c r="I169">
        <f t="shared" si="33"/>
        <v>0.29700000000000004</v>
      </c>
      <c r="J169">
        <f t="shared" si="34"/>
        <v>5133.6570615083201</v>
      </c>
      <c r="K169">
        <f t="shared" si="35"/>
        <v>-12872698.506339189</v>
      </c>
      <c r="L169">
        <f t="shared" si="44"/>
        <v>2198.3239715200102</v>
      </c>
      <c r="M169">
        <f>2*$Y$1*VLOOKUP(E168,Gearing!$B$3:$D$7,3)+B167</f>
        <v>1970.9998476878054</v>
      </c>
      <c r="N169">
        <f>2*B168-B167+Misc!$B$6*$Y$1^2</f>
        <v>1966.7759424848766</v>
      </c>
      <c r="O169">
        <f t="shared" si="36"/>
        <v>0</v>
      </c>
      <c r="P169">
        <f t="shared" si="37"/>
        <v>0</v>
      </c>
      <c r="Q169">
        <f t="shared" si="38"/>
        <v>1</v>
      </c>
      <c r="R169">
        <f t="shared" si="39"/>
        <v>0</v>
      </c>
      <c r="S169">
        <f t="shared" si="40"/>
        <v>0</v>
      </c>
      <c r="T169">
        <f>C169/Misc!$B$2*60/2/PI()</f>
        <v>2993.2993915031498</v>
      </c>
      <c r="U169">
        <f>C169/Misc!$B$2*60/2/PI()*VLOOKUP(E169,Gearing!$B$2:$G$7,5,FALSE)</f>
        <v>9842155.7524558026</v>
      </c>
      <c r="V169">
        <f ca="1">FORECAST(U169,OFFSET(Engine!$E$3:$E$26,MATCH(U169,Engine!$A$3:$A$26,1)-1,0,2),OFFSET(Engine!$A$3:$A$26,MATCH(U169,Engine!$A$3:$A$26,1)-1,0,2))</f>
        <v>-245034.32025200082</v>
      </c>
    </row>
    <row r="170" spans="1:22" x14ac:dyDescent="0.25">
      <c r="A170">
        <f t="shared" si="32"/>
        <v>41.75</v>
      </c>
      <c r="B170">
        <f t="shared" si="43"/>
        <v>1990.3569171807294</v>
      </c>
      <c r="C170">
        <f t="shared" si="41"/>
        <v>94.610523783411281</v>
      </c>
      <c r="D170">
        <f t="shared" si="42"/>
        <v>2.2930000000014843</v>
      </c>
      <c r="E170">
        <f>MIN(VLOOKUP(C169+0.01,Gearing!$A$2:$G$7,2,TRUE)+1,5)</f>
        <v>3</v>
      </c>
      <c r="F170">
        <f>Misc!$B$4*Misc!$B$5/Misc!$B$2*VLOOKUP(E170,Gearing!$B$2:$G$7,5,FALSE)</f>
        <v>5919499.0823314488</v>
      </c>
      <c r="G170">
        <f t="shared" si="30"/>
        <v>1.2367504506064144</v>
      </c>
      <c r="H170">
        <f t="shared" si="31"/>
        <v>211.63771426138888</v>
      </c>
      <c r="I170">
        <f t="shared" si="33"/>
        <v>0.29700000000000004</v>
      </c>
      <c r="J170">
        <f t="shared" si="34"/>
        <v>5119.7350901639829</v>
      </c>
      <c r="K170">
        <f t="shared" si="35"/>
        <v>-12994658.57514544</v>
      </c>
      <c r="L170">
        <f t="shared" si="44"/>
        <v>2221.8976008553118</v>
      </c>
      <c r="M170">
        <f>2*$Y$1*VLOOKUP(E169,Gearing!$B$3:$D$7,3)+B168</f>
        <v>1994.294197383658</v>
      </c>
      <c r="N170">
        <f>2*B169-B168+Misc!$B$6*$Y$1^2</f>
        <v>1990.3569171807294</v>
      </c>
      <c r="O170">
        <f t="shared" si="36"/>
        <v>0</v>
      </c>
      <c r="P170">
        <f t="shared" si="37"/>
        <v>0</v>
      </c>
      <c r="Q170">
        <f t="shared" si="38"/>
        <v>1</v>
      </c>
      <c r="R170">
        <f t="shared" si="39"/>
        <v>0</v>
      </c>
      <c r="S170">
        <f t="shared" si="40"/>
        <v>0</v>
      </c>
      <c r="T170">
        <f>C170/Misc!$B$2*60/2/PI()</f>
        <v>3011.5465057286465</v>
      </c>
      <c r="U170">
        <f>C170/Misc!$B$2*60/2/PI()*VLOOKUP(E170,Gearing!$B$2:$G$7,5,FALSE)</f>
        <v>9902153.406131871</v>
      </c>
      <c r="V170">
        <f ca="1">FORECAST(U170,OFFSET(Engine!$E$3:$E$26,MATCH(U170,Engine!$A$3:$A$26,1)-1,0,2),OFFSET(Engine!$A$3:$A$26,MATCH(U170,Engine!$A$3:$A$26,1)-1,0,2))</f>
        <v>-246532.69311368433</v>
      </c>
    </row>
    <row r="171" spans="1:22" x14ac:dyDescent="0.25">
      <c r="A171">
        <f t="shared" si="32"/>
        <v>42</v>
      </c>
      <c r="B171">
        <f t="shared" si="43"/>
        <v>2014.0812043765823</v>
      </c>
      <c r="C171">
        <f t="shared" si="41"/>
        <v>95.183773783411652</v>
      </c>
      <c r="D171">
        <f t="shared" si="42"/>
        <v>2.2930000000014843</v>
      </c>
      <c r="E171">
        <f>MIN(VLOOKUP(C170+0.01,Gearing!$A$2:$G$7,2,TRUE)+1,5)</f>
        <v>3</v>
      </c>
      <c r="F171">
        <f>Misc!$B$4*Misc!$B$5/Misc!$B$2*VLOOKUP(E171,Gearing!$B$2:$G$7,5,FALSE)</f>
        <v>5919499.0823314488</v>
      </c>
      <c r="G171">
        <f t="shared" si="30"/>
        <v>1.2514920392262825</v>
      </c>
      <c r="H171">
        <f t="shared" si="31"/>
        <v>212.9200379908099</v>
      </c>
      <c r="I171">
        <f t="shared" si="33"/>
        <v>0.29700000000000004</v>
      </c>
      <c r="J171">
        <f t="shared" si="34"/>
        <v>5105.7279911946462</v>
      </c>
      <c r="K171">
        <f t="shared" si="35"/>
        <v>-13117024.06623289</v>
      </c>
      <c r="L171">
        <f t="shared" si="44"/>
        <v>2245.6145355116651</v>
      </c>
      <c r="M171">
        <f>2*$Y$1*VLOOKUP(E170,Gearing!$B$3:$D$7,3)+B169</f>
        <v>2017.7318595795107</v>
      </c>
      <c r="N171">
        <f>2*B170-B169+Misc!$B$6*$Y$1^2</f>
        <v>2014.0812043765823</v>
      </c>
      <c r="O171">
        <f t="shared" si="36"/>
        <v>0</v>
      </c>
      <c r="P171">
        <f t="shared" si="37"/>
        <v>0</v>
      </c>
      <c r="Q171">
        <f t="shared" si="38"/>
        <v>1</v>
      </c>
      <c r="R171">
        <f t="shared" si="39"/>
        <v>0</v>
      </c>
      <c r="S171">
        <f t="shared" si="40"/>
        <v>0</v>
      </c>
      <c r="T171">
        <f>C171/Misc!$B$2*60/2/PI()</f>
        <v>3029.7936199541441</v>
      </c>
      <c r="U171">
        <f>C171/Misc!$B$2*60/2/PI()*VLOOKUP(E171,Gearing!$B$2:$G$7,5,FALSE)</f>
        <v>9962151.0598079413</v>
      </c>
      <c r="V171">
        <f ca="1">FORECAST(U171,OFFSET(Engine!$E$3:$E$26,MATCH(U171,Engine!$A$3:$A$26,1)-1,0,2),OFFSET(Engine!$A$3:$A$26,MATCH(U171,Engine!$A$3:$A$26,1)-1,0,2))</f>
        <v>-248031.06597536788</v>
      </c>
    </row>
    <row r="172" spans="1:22" x14ac:dyDescent="0.25">
      <c r="A172">
        <f t="shared" si="32"/>
        <v>42.25</v>
      </c>
      <c r="B172">
        <f t="shared" si="43"/>
        <v>2037.9488040724352</v>
      </c>
      <c r="C172">
        <f t="shared" si="41"/>
        <v>95.757023783411569</v>
      </c>
      <c r="D172">
        <f t="shared" si="42"/>
        <v>2.2929999999978463</v>
      </c>
      <c r="E172">
        <f>MIN(VLOOKUP(C171+0.01,Gearing!$A$2:$G$7,2,TRUE)+1,5)</f>
        <v>3</v>
      </c>
      <c r="F172">
        <f>Misc!$B$4*Misc!$B$5/Misc!$B$2*VLOOKUP(E172,Gearing!$B$2:$G$7,5,FALSE)</f>
        <v>5919499.0823314488</v>
      </c>
      <c r="G172">
        <f t="shared" si="30"/>
        <v>1.266322678105138</v>
      </c>
      <c r="H172">
        <f t="shared" si="31"/>
        <v>214.2023617202299</v>
      </c>
      <c r="I172">
        <f t="shared" si="33"/>
        <v>0.29700000000000004</v>
      </c>
      <c r="J172">
        <f t="shared" si="34"/>
        <v>5091.6357646003098</v>
      </c>
      <c r="K172">
        <f t="shared" si="35"/>
        <v>-13239788.957424419</v>
      </c>
      <c r="L172">
        <f t="shared" si="44"/>
        <v>2269.4747754896202</v>
      </c>
      <c r="M172">
        <f>2*$Y$1*VLOOKUP(E171,Gearing!$B$3:$D$7,3)+B170</f>
        <v>2041.3128342753635</v>
      </c>
      <c r="N172">
        <f>2*B171-B170+Misc!$B$6*$Y$1^2</f>
        <v>2037.9488040724352</v>
      </c>
      <c r="O172">
        <f t="shared" si="36"/>
        <v>0</v>
      </c>
      <c r="P172">
        <f t="shared" si="37"/>
        <v>0</v>
      </c>
      <c r="Q172">
        <f t="shared" si="38"/>
        <v>1</v>
      </c>
      <c r="R172">
        <f t="shared" si="39"/>
        <v>0</v>
      </c>
      <c r="S172">
        <f t="shared" si="40"/>
        <v>0</v>
      </c>
      <c r="T172">
        <f>C172/Misc!$B$2*60/2/PI()</f>
        <v>3048.0407341796272</v>
      </c>
      <c r="U172">
        <f>C172/Misc!$B$2*60/2/PI()*VLOOKUP(E172,Gearing!$B$2:$G$7,5,FALSE)</f>
        <v>10022148.713483965</v>
      </c>
      <c r="V172">
        <f ca="1">FORECAST(U172,OFFSET(Engine!$E$3:$E$26,MATCH(U172,Engine!$A$3:$A$26,1)-1,0,2),OFFSET(Engine!$A$3:$A$26,MATCH(U172,Engine!$A$3:$A$26,1)-1,0,2))</f>
        <v>-249529.43883705026</v>
      </c>
    </row>
    <row r="173" spans="1:22" x14ac:dyDescent="0.25">
      <c r="A173">
        <f t="shared" si="32"/>
        <v>42.5</v>
      </c>
      <c r="B173">
        <f t="shared" si="43"/>
        <v>2061.959716268288</v>
      </c>
      <c r="C173">
        <f t="shared" si="41"/>
        <v>96.330273783410576</v>
      </c>
      <c r="D173">
        <f t="shared" si="42"/>
        <v>2.2929999999942083</v>
      </c>
      <c r="E173">
        <f>MIN(VLOOKUP(C172+0.01,Gearing!$A$2:$G$7,2,TRUE)+1,5)</f>
        <v>3</v>
      </c>
      <c r="F173">
        <f>Misc!$B$4*Misc!$B$5/Misc!$B$2*VLOOKUP(E173,Gearing!$B$2:$G$7,5,FALSE)</f>
        <v>5919499.0823314488</v>
      </c>
      <c r="G173">
        <f t="shared" si="30"/>
        <v>1.2812423672429809</v>
      </c>
      <c r="H173">
        <f t="shared" si="31"/>
        <v>215.48468544964786</v>
      </c>
      <c r="I173">
        <f t="shared" si="33"/>
        <v>0.29700000000000004</v>
      </c>
      <c r="J173">
        <f t="shared" si="34"/>
        <v>5077.4584103809739</v>
      </c>
      <c r="K173">
        <f t="shared" si="35"/>
        <v>-13362947.189943358</v>
      </c>
      <c r="L173">
        <f t="shared" si="44"/>
        <v>2293.4783207897326</v>
      </c>
      <c r="M173">
        <f>2*$Y$1*VLOOKUP(E172,Gearing!$B$3:$D$7,3)+B171</f>
        <v>2065.0371214712163</v>
      </c>
      <c r="N173">
        <f>2*B172-B171+Misc!$B$6*$Y$1^2</f>
        <v>2061.959716268288</v>
      </c>
      <c r="O173">
        <f t="shared" si="36"/>
        <v>0</v>
      </c>
      <c r="P173">
        <f t="shared" si="37"/>
        <v>0</v>
      </c>
      <c r="Q173">
        <f t="shared" si="38"/>
        <v>1</v>
      </c>
      <c r="R173">
        <f t="shared" si="39"/>
        <v>0</v>
      </c>
      <c r="S173">
        <f t="shared" si="40"/>
        <v>0</v>
      </c>
      <c r="T173">
        <f>C173/Misc!$B$2*60/2/PI()</f>
        <v>3066.2878484050816</v>
      </c>
      <c r="U173">
        <f>C173/Misc!$B$2*60/2/PI()*VLOOKUP(E173,Gearing!$B$2:$G$7,5,FALSE)</f>
        <v>10082146.367159894</v>
      </c>
      <c r="V173">
        <f ca="1">FORECAST(U173,OFFSET(Engine!$E$3:$E$26,MATCH(U173,Engine!$A$3:$A$26,1)-1,0,2),OFFSET(Engine!$A$3:$A$26,MATCH(U173,Engine!$A$3:$A$26,1)-1,0,2))</f>
        <v>-251027.81169873028</v>
      </c>
    </row>
    <row r="174" spans="1:22" x14ac:dyDescent="0.25">
      <c r="A174">
        <f t="shared" si="32"/>
        <v>42.75</v>
      </c>
      <c r="B174">
        <f t="shared" si="43"/>
        <v>2086.1139409641405</v>
      </c>
      <c r="C174">
        <f t="shared" si="41"/>
        <v>96.903523783409582</v>
      </c>
      <c r="D174">
        <f t="shared" si="42"/>
        <v>2.2929999999978463</v>
      </c>
      <c r="E174">
        <f>MIN(VLOOKUP(C173+0.01,Gearing!$A$2:$G$7,2,TRUE)+1,5)</f>
        <v>3</v>
      </c>
      <c r="F174">
        <f>Misc!$B$4*Misc!$B$5/Misc!$B$2*VLOOKUP(E174,Gearing!$B$2:$G$7,5,FALSE)</f>
        <v>5919499.0823314488</v>
      </c>
      <c r="G174">
        <f t="shared" si="30"/>
        <v>1.2962511066398115</v>
      </c>
      <c r="H174">
        <f t="shared" si="31"/>
        <v>216.76700917906581</v>
      </c>
      <c r="I174">
        <f t="shared" si="33"/>
        <v>0.29700000000000004</v>
      </c>
      <c r="J174">
        <f t="shared" si="34"/>
        <v>5063.1959285366365</v>
      </c>
      <c r="K174">
        <f t="shared" si="35"/>
        <v>-13486492.668413479</v>
      </c>
      <c r="L174">
        <f t="shared" si="44"/>
        <v>2317.6251714125547</v>
      </c>
      <c r="M174">
        <f>2*$Y$1*VLOOKUP(E173,Gearing!$B$3:$D$7,3)+B172</f>
        <v>2088.9047211670695</v>
      </c>
      <c r="N174">
        <f>2*B173-B172+Misc!$B$6*$Y$1^2</f>
        <v>2086.1139409641405</v>
      </c>
      <c r="O174">
        <f t="shared" si="36"/>
        <v>0</v>
      </c>
      <c r="P174">
        <f t="shared" si="37"/>
        <v>0</v>
      </c>
      <c r="Q174">
        <f t="shared" si="38"/>
        <v>1</v>
      </c>
      <c r="R174">
        <f t="shared" si="39"/>
        <v>0</v>
      </c>
      <c r="S174">
        <f t="shared" si="40"/>
        <v>0</v>
      </c>
      <c r="T174">
        <f>C174/Misc!$B$2*60/2/PI()</f>
        <v>3084.5349626305365</v>
      </c>
      <c r="U174">
        <f>C174/Misc!$B$2*60/2/PI()*VLOOKUP(E174,Gearing!$B$2:$G$7,5,FALSE)</f>
        <v>10142144.020835824</v>
      </c>
      <c r="V174">
        <f ca="1">FORECAST(U174,OFFSET(Engine!$E$3:$E$26,MATCH(U174,Engine!$A$3:$A$26,1)-1,0,2),OFFSET(Engine!$A$3:$A$26,MATCH(U174,Engine!$A$3:$A$26,1)-1,0,2))</f>
        <v>-252526.18456041033</v>
      </c>
    </row>
    <row r="175" spans="1:22" x14ac:dyDescent="0.25">
      <c r="A175">
        <f t="shared" si="32"/>
        <v>43</v>
      </c>
      <c r="B175">
        <f t="shared" si="43"/>
        <v>2110.4114781599928</v>
      </c>
      <c r="C175">
        <f t="shared" si="41"/>
        <v>97.476773783409044</v>
      </c>
      <c r="D175">
        <f t="shared" si="42"/>
        <v>2.2929999999978463</v>
      </c>
      <c r="E175">
        <f>MIN(VLOOKUP(C174+0.01,Gearing!$A$2:$G$7,2,TRUE)+1,5)</f>
        <v>3</v>
      </c>
      <c r="F175">
        <f>Misc!$B$4*Misc!$B$5/Misc!$B$2*VLOOKUP(E175,Gearing!$B$2:$G$7,5,FALSE)</f>
        <v>5919499.0823314488</v>
      </c>
      <c r="G175">
        <f t="shared" si="30"/>
        <v>1.3113488962956292</v>
      </c>
      <c r="H175">
        <f t="shared" si="31"/>
        <v>218.04933290848481</v>
      </c>
      <c r="I175">
        <f t="shared" si="33"/>
        <v>0.29700000000000004</v>
      </c>
      <c r="J175">
        <f t="shared" si="34"/>
        <v>5048.8483190673005</v>
      </c>
      <c r="K175">
        <f t="shared" si="35"/>
        <v>-13610419.260858988</v>
      </c>
      <c r="L175">
        <f t="shared" si="44"/>
        <v>2341.9153273586439</v>
      </c>
      <c r="M175">
        <f>2*$Y$1*VLOOKUP(E174,Gearing!$B$3:$D$7,3)+B173</f>
        <v>2112.9156333629221</v>
      </c>
      <c r="N175">
        <f>2*B174-B173+Misc!$B$6*$Y$1^2</f>
        <v>2110.4114781599928</v>
      </c>
      <c r="O175">
        <f t="shared" si="36"/>
        <v>0</v>
      </c>
      <c r="P175">
        <f t="shared" si="37"/>
        <v>0</v>
      </c>
      <c r="Q175">
        <f t="shared" si="38"/>
        <v>1</v>
      </c>
      <c r="R175">
        <f t="shared" si="39"/>
        <v>0</v>
      </c>
      <c r="S175">
        <f t="shared" si="40"/>
        <v>0</v>
      </c>
      <c r="T175">
        <f>C175/Misc!$B$2*60/2/PI()</f>
        <v>3102.782076856005</v>
      </c>
      <c r="U175">
        <f>C175/Misc!$B$2*60/2/PI()*VLOOKUP(E175,Gearing!$B$2:$G$7,5,FALSE)</f>
        <v>10202141.6745118</v>
      </c>
      <c r="V175">
        <f ca="1">FORECAST(U175,OFFSET(Engine!$E$3:$E$26,MATCH(U175,Engine!$A$3:$A$26,1)-1,0,2),OFFSET(Engine!$A$3:$A$26,MATCH(U175,Engine!$A$3:$A$26,1)-1,0,2))</f>
        <v>-254024.55742209152</v>
      </c>
    </row>
    <row r="176" spans="1:22" x14ac:dyDescent="0.25">
      <c r="A176">
        <f t="shared" si="32"/>
        <v>43.25</v>
      </c>
      <c r="B176">
        <f t="shared" si="43"/>
        <v>2134.852327855845</v>
      </c>
      <c r="C176">
        <f t="shared" si="41"/>
        <v>98.050023783408506</v>
      </c>
      <c r="D176">
        <f t="shared" si="42"/>
        <v>2.2929999999978463</v>
      </c>
      <c r="E176">
        <f>MIN(VLOOKUP(C175+0.01,Gearing!$A$2:$G$7,2,TRUE)+1,5)</f>
        <v>3</v>
      </c>
      <c r="F176">
        <f>Misc!$B$4*Misc!$B$5/Misc!$B$2*VLOOKUP(E176,Gearing!$B$2:$G$7,5,FALSE)</f>
        <v>5919499.0823314488</v>
      </c>
      <c r="G176">
        <f t="shared" si="30"/>
        <v>1.3265357362104342</v>
      </c>
      <c r="H176">
        <f t="shared" si="31"/>
        <v>219.33165663790379</v>
      </c>
      <c r="I176">
        <f t="shared" si="33"/>
        <v>0.29700000000000004</v>
      </c>
      <c r="J176">
        <f t="shared" si="34"/>
        <v>5034.415581972964</v>
      </c>
      <c r="K176">
        <f t="shared" si="35"/>
        <v>-13734720.798704548</v>
      </c>
      <c r="L176">
        <f t="shared" si="44"/>
        <v>2366.3487886285461</v>
      </c>
      <c r="M176">
        <f>2*$Y$1*VLOOKUP(E175,Gearing!$B$3:$D$7,3)+B174</f>
        <v>2137.0698580587746</v>
      </c>
      <c r="N176">
        <f>2*B175-B174+Misc!$B$6*$Y$1^2</f>
        <v>2134.852327855845</v>
      </c>
      <c r="O176">
        <f t="shared" si="36"/>
        <v>0</v>
      </c>
      <c r="P176">
        <f t="shared" si="37"/>
        <v>0</v>
      </c>
      <c r="Q176">
        <f t="shared" si="38"/>
        <v>1</v>
      </c>
      <c r="R176">
        <f t="shared" si="39"/>
        <v>0</v>
      </c>
      <c r="S176">
        <f t="shared" si="40"/>
        <v>0</v>
      </c>
      <c r="T176">
        <f>C176/Misc!$B$2*60/2/PI()</f>
        <v>3121.0291910814735</v>
      </c>
      <c r="U176">
        <f>C176/Misc!$B$2*60/2/PI()*VLOOKUP(E176,Gearing!$B$2:$G$7,5,FALSE)</f>
        <v>10262139.328187773</v>
      </c>
      <c r="V176">
        <f ca="1">FORECAST(U176,OFFSET(Engine!$E$3:$E$26,MATCH(U176,Engine!$A$3:$A$26,1)-1,0,2),OFFSET(Engine!$A$3:$A$26,MATCH(U176,Engine!$A$3:$A$26,1)-1,0,2))</f>
        <v>-255522.93028377264</v>
      </c>
    </row>
    <row r="177" spans="1:22" x14ac:dyDescent="0.25">
      <c r="A177">
        <f t="shared" si="32"/>
        <v>43.5</v>
      </c>
      <c r="B177">
        <f t="shared" si="43"/>
        <v>2159.4364900516971</v>
      </c>
      <c r="C177">
        <f t="shared" si="41"/>
        <v>98.623273783407967</v>
      </c>
      <c r="D177">
        <f t="shared" si="42"/>
        <v>2.2929999999978463</v>
      </c>
      <c r="E177">
        <f>MIN(VLOOKUP(C176+0.01,Gearing!$A$2:$G$7,2,TRUE)+1,5)</f>
        <v>3</v>
      </c>
      <c r="F177">
        <f>Misc!$B$4*Misc!$B$5/Misc!$B$2*VLOOKUP(E177,Gearing!$B$2:$G$7,5,FALSE)</f>
        <v>5919499.0823314488</v>
      </c>
      <c r="G177">
        <f t="shared" si="30"/>
        <v>1.3418116263842268</v>
      </c>
      <c r="H177">
        <f t="shared" si="31"/>
        <v>220.61398036732277</v>
      </c>
      <c r="I177">
        <f t="shared" si="33"/>
        <v>0.29700000000000004</v>
      </c>
      <c r="J177">
        <f t="shared" si="34"/>
        <v>5019.8977172536279</v>
      </c>
      <c r="K177">
        <f t="shared" si="35"/>
        <v>-13859391.076775251</v>
      </c>
      <c r="L177">
        <f t="shared" si="44"/>
        <v>2390.9255552228215</v>
      </c>
      <c r="M177">
        <f>2*$Y$1*VLOOKUP(E176,Gearing!$B$3:$D$7,3)+B175</f>
        <v>2161.3673952546269</v>
      </c>
      <c r="N177">
        <f>2*B176-B175+Misc!$B$6*$Y$1^2</f>
        <v>2159.4364900516971</v>
      </c>
      <c r="O177">
        <f t="shared" si="36"/>
        <v>0</v>
      </c>
      <c r="P177">
        <f t="shared" si="37"/>
        <v>0</v>
      </c>
      <c r="Q177">
        <f t="shared" si="38"/>
        <v>1</v>
      </c>
      <c r="R177">
        <f t="shared" si="39"/>
        <v>0</v>
      </c>
      <c r="S177">
        <f t="shared" si="40"/>
        <v>0</v>
      </c>
      <c r="T177">
        <f>C177/Misc!$B$2*60/2/PI()</f>
        <v>3139.2763053069425</v>
      </c>
      <c r="U177">
        <f>C177/Misc!$B$2*60/2/PI()*VLOOKUP(E177,Gearing!$B$2:$G$7,5,FALSE)</f>
        <v>10322136.98186375</v>
      </c>
      <c r="V177">
        <f ca="1">FORECAST(U177,OFFSET(Engine!$E$3:$E$26,MATCH(U177,Engine!$A$3:$A$26,1)-1,0,2),OFFSET(Engine!$A$3:$A$26,MATCH(U177,Engine!$A$3:$A$26,1)-1,0,2))</f>
        <v>-257021.30314545386</v>
      </c>
    </row>
    <row r="178" spans="1:22" x14ac:dyDescent="0.25">
      <c r="A178">
        <f t="shared" si="32"/>
        <v>43.75</v>
      </c>
      <c r="B178">
        <f t="shared" si="43"/>
        <v>2184.163964747549</v>
      </c>
      <c r="C178">
        <f t="shared" si="41"/>
        <v>99.196523783407429</v>
      </c>
      <c r="D178">
        <f t="shared" si="42"/>
        <v>2.2929999999978463</v>
      </c>
      <c r="E178">
        <f>MIN(VLOOKUP(C177+0.01,Gearing!$A$2:$G$7,2,TRUE)+1,5)</f>
        <v>3</v>
      </c>
      <c r="F178">
        <f>Misc!$B$4*Misc!$B$5/Misc!$B$2*VLOOKUP(E178,Gearing!$B$2:$G$7,5,FALSE)</f>
        <v>5919499.0823314488</v>
      </c>
      <c r="G178">
        <f t="shared" si="30"/>
        <v>1.3571765668170066</v>
      </c>
      <c r="H178">
        <f t="shared" si="31"/>
        <v>221.89630409674174</v>
      </c>
      <c r="I178">
        <f t="shared" si="33"/>
        <v>0.29700000000000004</v>
      </c>
      <c r="J178">
        <f t="shared" si="34"/>
        <v>5005.2947249092922</v>
      </c>
      <c r="K178">
        <f t="shared" si="35"/>
        <v>-13984423.853296628</v>
      </c>
      <c r="L178">
        <f t="shared" si="44"/>
        <v>2415.6456271420197</v>
      </c>
      <c r="M178">
        <f>2*$Y$1*VLOOKUP(E177,Gearing!$B$3:$D$7,3)+B176</f>
        <v>2185.8082449504791</v>
      </c>
      <c r="N178">
        <f>2*B177-B176+Misc!$B$6*$Y$1^2</f>
        <v>2184.163964747549</v>
      </c>
      <c r="O178">
        <f t="shared" si="36"/>
        <v>0</v>
      </c>
      <c r="P178">
        <f t="shared" si="37"/>
        <v>0</v>
      </c>
      <c r="Q178">
        <f t="shared" si="38"/>
        <v>1</v>
      </c>
      <c r="R178">
        <f t="shared" si="39"/>
        <v>0</v>
      </c>
      <c r="S178">
        <f t="shared" si="40"/>
        <v>0</v>
      </c>
      <c r="T178">
        <f>C178/Misc!$B$2*60/2/PI()</f>
        <v>3157.523419532411</v>
      </c>
      <c r="U178">
        <f>C178/Misc!$B$2*60/2/PI()*VLOOKUP(E178,Gearing!$B$2:$G$7,5,FALSE)</f>
        <v>10382134.635539725</v>
      </c>
      <c r="V178">
        <f ca="1">FORECAST(U178,OFFSET(Engine!$E$3:$E$26,MATCH(U178,Engine!$A$3:$A$26,1)-1,0,2),OFFSET(Engine!$A$3:$A$26,MATCH(U178,Engine!$A$3:$A$26,1)-1,0,2))</f>
        <v>-258519.67600713504</v>
      </c>
    </row>
    <row r="179" spans="1:22" x14ac:dyDescent="0.25">
      <c r="A179">
        <f t="shared" si="32"/>
        <v>44</v>
      </c>
      <c r="B179">
        <f t="shared" si="43"/>
        <v>2209.0347519434008</v>
      </c>
      <c r="C179">
        <f t="shared" si="41"/>
        <v>99.76977378340689</v>
      </c>
      <c r="D179">
        <f t="shared" si="42"/>
        <v>2.2929999999978463</v>
      </c>
      <c r="E179">
        <f>MIN(VLOOKUP(C178+0.01,Gearing!$A$2:$G$7,2,TRUE)+1,5)</f>
        <v>3</v>
      </c>
      <c r="F179">
        <f>Misc!$B$4*Misc!$B$5/Misc!$B$2*VLOOKUP(E179,Gearing!$B$2:$G$7,5,FALSE)</f>
        <v>5919499.0823314488</v>
      </c>
      <c r="G179">
        <f t="shared" si="30"/>
        <v>1.3726305575087743</v>
      </c>
      <c r="H179">
        <f t="shared" si="31"/>
        <v>223.17862782616072</v>
      </c>
      <c r="I179">
        <f t="shared" si="33"/>
        <v>0.29700000000000004</v>
      </c>
      <c r="J179">
        <f t="shared" si="34"/>
        <v>4990.606604939956</v>
      </c>
      <c r="K179">
        <f t="shared" si="35"/>
        <v>-14109812.849894669</v>
      </c>
      <c r="L179">
        <f t="shared" si="44"/>
        <v>2440.5090043866935</v>
      </c>
      <c r="M179">
        <f>2*$Y$1*VLOOKUP(E178,Gearing!$B$3:$D$7,3)+B177</f>
        <v>2210.3924071463312</v>
      </c>
      <c r="N179">
        <f>2*B178-B177+Misc!$B$6*$Y$1^2</f>
        <v>2209.0347519434008</v>
      </c>
      <c r="O179">
        <f t="shared" si="36"/>
        <v>0</v>
      </c>
      <c r="P179">
        <f t="shared" si="37"/>
        <v>0</v>
      </c>
      <c r="Q179">
        <f t="shared" si="38"/>
        <v>1</v>
      </c>
      <c r="R179">
        <f t="shared" si="39"/>
        <v>0</v>
      </c>
      <c r="S179">
        <f t="shared" si="40"/>
        <v>0</v>
      </c>
      <c r="T179">
        <f>C179/Misc!$B$2*60/2/PI()</f>
        <v>3175.7705337578795</v>
      </c>
      <c r="U179">
        <f>C179/Misc!$B$2*60/2/PI()*VLOOKUP(E179,Gearing!$B$2:$G$7,5,FALSE)</f>
        <v>10442132.289215701</v>
      </c>
      <c r="V179">
        <f ca="1">FORECAST(U179,OFFSET(Engine!$E$3:$E$26,MATCH(U179,Engine!$A$3:$A$26,1)-1,0,2),OFFSET(Engine!$A$3:$A$26,MATCH(U179,Engine!$A$3:$A$26,1)-1,0,2))</f>
        <v>-260018.04886881623</v>
      </c>
    </row>
    <row r="180" spans="1:22" x14ac:dyDescent="0.25">
      <c r="A180">
        <f t="shared" si="32"/>
        <v>44.25</v>
      </c>
      <c r="B180">
        <f t="shared" si="43"/>
        <v>2234.0488516392525</v>
      </c>
      <c r="C180">
        <f t="shared" si="41"/>
        <v>100.34302378340635</v>
      </c>
      <c r="D180">
        <f t="shared" si="42"/>
        <v>2.2929999999978463</v>
      </c>
      <c r="E180">
        <f>MIN(VLOOKUP(C179+0.01,Gearing!$A$2:$G$7,2,TRUE)+1,5)</f>
        <v>3</v>
      </c>
      <c r="F180">
        <f>Misc!$B$4*Misc!$B$5/Misc!$B$2*VLOOKUP(E180,Gearing!$B$2:$G$7,5,FALSE)</f>
        <v>5919499.0823314488</v>
      </c>
      <c r="G180">
        <f t="shared" si="30"/>
        <v>1.3881735984595291</v>
      </c>
      <c r="H180">
        <f t="shared" si="31"/>
        <v>224.4609515555797</v>
      </c>
      <c r="I180">
        <f t="shared" si="33"/>
        <v>0.29700000000000004</v>
      </c>
      <c r="J180">
        <f t="shared" si="34"/>
        <v>4975.8333573456202</v>
      </c>
      <c r="K180">
        <f t="shared" si="35"/>
        <v>-14235551.751595784</v>
      </c>
      <c r="L180">
        <f t="shared" si="44"/>
        <v>2465.5156869573989</v>
      </c>
      <c r="M180">
        <f>2*$Y$1*VLOOKUP(E179,Gearing!$B$3:$D$7,3)+B178</f>
        <v>2235.1198818421831</v>
      </c>
      <c r="N180">
        <f>2*B179-B178+Misc!$B$6*$Y$1^2</f>
        <v>2234.0488516392525</v>
      </c>
      <c r="O180">
        <f t="shared" si="36"/>
        <v>0</v>
      </c>
      <c r="P180">
        <f t="shared" si="37"/>
        <v>0</v>
      </c>
      <c r="Q180">
        <f t="shared" si="38"/>
        <v>1</v>
      </c>
      <c r="R180">
        <f t="shared" si="39"/>
        <v>0</v>
      </c>
      <c r="S180">
        <f t="shared" si="40"/>
        <v>0</v>
      </c>
      <c r="T180">
        <f>C180/Misc!$B$2*60/2/PI()</f>
        <v>3194.0176479833485</v>
      </c>
      <c r="U180">
        <f>C180/Misc!$B$2*60/2/PI()*VLOOKUP(E180,Gearing!$B$2:$G$7,5,FALSE)</f>
        <v>10502129.942891678</v>
      </c>
      <c r="V180">
        <f ca="1">FORECAST(U180,OFFSET(Engine!$E$3:$E$26,MATCH(U180,Engine!$A$3:$A$26,1)-1,0,2),OFFSET(Engine!$A$3:$A$26,MATCH(U180,Engine!$A$3:$A$26,1)-1,0,2))</f>
        <v>-261516.42173049742</v>
      </c>
    </row>
    <row r="181" spans="1:22" x14ac:dyDescent="0.25">
      <c r="A181">
        <f t="shared" si="32"/>
        <v>44.5</v>
      </c>
      <c r="B181">
        <f t="shared" si="43"/>
        <v>2259.206263835104</v>
      </c>
      <c r="C181">
        <f t="shared" si="41"/>
        <v>100.91627378340581</v>
      </c>
      <c r="D181">
        <f t="shared" si="42"/>
        <v>2.2929999999978463</v>
      </c>
      <c r="E181">
        <f>MIN(VLOOKUP(C180+0.01,Gearing!$A$2:$G$7,2,TRUE)+1,5)</f>
        <v>3</v>
      </c>
      <c r="F181">
        <f>Misc!$B$4*Misc!$B$5/Misc!$B$2*VLOOKUP(E181,Gearing!$B$2:$G$7,5,FALSE)</f>
        <v>5919499.0823314488</v>
      </c>
      <c r="G181">
        <f t="shared" si="30"/>
        <v>1.4038056896692714</v>
      </c>
      <c r="H181">
        <f t="shared" si="31"/>
        <v>225.7432752849987</v>
      </c>
      <c r="I181">
        <f t="shared" si="33"/>
        <v>0.29700000000000004</v>
      </c>
      <c r="J181">
        <f t="shared" si="34"/>
        <v>4960.974982126284</v>
      </c>
      <c r="K181">
        <f t="shared" si="35"/>
        <v>-14361634.206826843</v>
      </c>
      <c r="L181">
        <f t="shared" si="44"/>
        <v>2490.6656748546848</v>
      </c>
      <c r="M181">
        <f>2*$Y$1*VLOOKUP(E180,Gearing!$B$3:$D$7,3)+B179</f>
        <v>2259.9906690380349</v>
      </c>
      <c r="N181">
        <f>2*B180-B179+Misc!$B$6*$Y$1^2</f>
        <v>2259.206263835104</v>
      </c>
      <c r="O181">
        <f t="shared" si="36"/>
        <v>0</v>
      </c>
      <c r="P181">
        <f t="shared" si="37"/>
        <v>0</v>
      </c>
      <c r="Q181">
        <f t="shared" si="38"/>
        <v>1</v>
      </c>
      <c r="R181">
        <f t="shared" si="39"/>
        <v>0</v>
      </c>
      <c r="S181">
        <f t="shared" si="40"/>
        <v>0</v>
      </c>
      <c r="T181">
        <f>C181/Misc!$B$2*60/2/PI()</f>
        <v>3212.264762208817</v>
      </c>
      <c r="U181">
        <f>C181/Misc!$B$2*60/2/PI()*VLOOKUP(E181,Gearing!$B$2:$G$7,5,FALSE)</f>
        <v>10562127.596567653</v>
      </c>
      <c r="V181">
        <f ca="1">FORECAST(U181,OFFSET(Engine!$E$3:$E$26,MATCH(U181,Engine!$A$3:$A$26,1)-1,0,2),OFFSET(Engine!$A$3:$A$26,MATCH(U181,Engine!$A$3:$A$26,1)-1,0,2))</f>
        <v>-263014.7945921786</v>
      </c>
    </row>
    <row r="182" spans="1:22" x14ac:dyDescent="0.25">
      <c r="A182">
        <f t="shared" si="32"/>
        <v>44.75</v>
      </c>
      <c r="B182">
        <f t="shared" si="43"/>
        <v>2284.5069885309554</v>
      </c>
      <c r="C182">
        <f t="shared" si="41"/>
        <v>101.48952378340528</v>
      </c>
      <c r="D182">
        <f t="shared" si="42"/>
        <v>2.2929999999978463</v>
      </c>
      <c r="E182">
        <f>MIN(VLOOKUP(C181+0.01,Gearing!$A$2:$G$7,2,TRUE)+1,5)</f>
        <v>3</v>
      </c>
      <c r="F182">
        <f>Misc!$B$4*Misc!$B$5/Misc!$B$2*VLOOKUP(E182,Gearing!$B$2:$G$7,5,FALSE)</f>
        <v>5919499.0823314488</v>
      </c>
      <c r="G182">
        <f t="shared" si="30"/>
        <v>1.4195268311380012</v>
      </c>
      <c r="H182">
        <f t="shared" si="31"/>
        <v>227.02559901441768</v>
      </c>
      <c r="I182">
        <f t="shared" si="33"/>
        <v>0.29700000000000004</v>
      </c>
      <c r="J182">
        <f t="shared" si="34"/>
        <v>4946.0314792819481</v>
      </c>
      <c r="K182">
        <f t="shared" si="35"/>
        <v>-14488053.827415148</v>
      </c>
      <c r="L182">
        <f t="shared" si="44"/>
        <v>2515.9589680791055</v>
      </c>
      <c r="M182">
        <f>2*$Y$1*VLOOKUP(E181,Gearing!$B$3:$D$7,3)+B180</f>
        <v>2285.0047687338865</v>
      </c>
      <c r="N182">
        <f>2*B181-B180+Misc!$B$6*$Y$1^2</f>
        <v>2284.5069885309554</v>
      </c>
      <c r="O182">
        <f t="shared" si="36"/>
        <v>0</v>
      </c>
      <c r="P182">
        <f t="shared" si="37"/>
        <v>0</v>
      </c>
      <c r="Q182">
        <f t="shared" si="38"/>
        <v>1</v>
      </c>
      <c r="R182">
        <f t="shared" si="39"/>
        <v>0</v>
      </c>
      <c r="S182">
        <f t="shared" si="40"/>
        <v>0</v>
      </c>
      <c r="T182">
        <f>C182/Misc!$B$2*60/2/PI()</f>
        <v>3230.5118764342856</v>
      </c>
      <c r="U182">
        <f>C182/Misc!$B$2*60/2/PI()*VLOOKUP(E182,Gearing!$B$2:$G$7,5,FALSE)</f>
        <v>10622125.250243628</v>
      </c>
      <c r="V182">
        <f ca="1">FORECAST(U182,OFFSET(Engine!$E$3:$E$26,MATCH(U182,Engine!$A$3:$A$26,1)-1,0,2),OFFSET(Engine!$A$3:$A$26,MATCH(U182,Engine!$A$3:$A$26,1)-1,0,2))</f>
        <v>-264513.16745385976</v>
      </c>
    </row>
    <row r="183" spans="1:22" x14ac:dyDescent="0.25">
      <c r="A183">
        <f t="shared" si="32"/>
        <v>45</v>
      </c>
      <c r="B183">
        <f t="shared" si="43"/>
        <v>2309.9510257268066</v>
      </c>
      <c r="C183">
        <f t="shared" si="41"/>
        <v>101.91183418926812</v>
      </c>
      <c r="D183">
        <f t="shared" si="42"/>
        <v>1.0854832469049143</v>
      </c>
      <c r="E183">
        <f>MIN(VLOOKUP(C182+0.01,Gearing!$A$2:$G$7,2,TRUE)+1,5)</f>
        <v>3</v>
      </c>
      <c r="F183">
        <f>Misc!$B$4*Misc!$B$5/Misc!$B$2*VLOOKUP(E183,Gearing!$B$2:$G$7,5,FALSE)</f>
        <v>5919499.0823314488</v>
      </c>
      <c r="G183">
        <f t="shared" si="30"/>
        <v>1.4353370228657183</v>
      </c>
      <c r="H183">
        <f t="shared" si="31"/>
        <v>227.9702804878045</v>
      </c>
      <c r="I183">
        <f t="shared" si="33"/>
        <v>0.29700000000000004</v>
      </c>
      <c r="J183">
        <f t="shared" si="34"/>
        <v>4931.0028488126118</v>
      </c>
      <c r="K183">
        <f t="shared" si="35"/>
        <v>-14614804.188588442</v>
      </c>
      <c r="L183">
        <f t="shared" si="44"/>
        <v>2541.3955666312163</v>
      </c>
      <c r="M183">
        <f>2*$Y$1*VLOOKUP(E182,Gearing!$B$3:$D$7,3)+B181</f>
        <v>2310.162180929738</v>
      </c>
      <c r="N183">
        <f>2*B182-B181+Misc!$B$6*$Y$1^2</f>
        <v>2309.9510257268066</v>
      </c>
      <c r="O183">
        <f t="shared" si="36"/>
        <v>0</v>
      </c>
      <c r="P183">
        <f t="shared" si="37"/>
        <v>0</v>
      </c>
      <c r="Q183">
        <f t="shared" si="38"/>
        <v>1</v>
      </c>
      <c r="R183">
        <f t="shared" si="39"/>
        <v>0</v>
      </c>
      <c r="S183">
        <f t="shared" si="40"/>
        <v>0</v>
      </c>
      <c r="T183">
        <f>C183/Misc!$B$2*60/2/PI()</f>
        <v>3243.9544341567284</v>
      </c>
      <c r="U183">
        <f>C183/Misc!$B$2*60/2/PI()*VLOOKUP(E183,Gearing!$B$2:$G$7,5,FALSE)</f>
        <v>10666325.221416315</v>
      </c>
      <c r="V183">
        <f ca="1">FORECAST(U183,OFFSET(Engine!$E$3:$E$26,MATCH(U183,Engine!$A$3:$A$26,1)-1,0,2),OFFSET(Engine!$A$3:$A$26,MATCH(U183,Engine!$A$3:$A$26,1)-1,0,2))</f>
        <v>-265617.0112416505</v>
      </c>
    </row>
    <row r="184" spans="1:22" x14ac:dyDescent="0.25">
      <c r="A184">
        <f t="shared" si="32"/>
        <v>45.25</v>
      </c>
      <c r="B184">
        <f t="shared" si="43"/>
        <v>2335.4629056255894</v>
      </c>
      <c r="C184">
        <f t="shared" si="41"/>
        <v>102.33414459513097</v>
      </c>
      <c r="D184">
        <f t="shared" si="42"/>
        <v>2.2929999999978463</v>
      </c>
      <c r="E184">
        <f>MIN(VLOOKUP(C183+0.01,Gearing!$A$2:$G$7,2,TRUE)+1,5)</f>
        <v>4</v>
      </c>
      <c r="F184">
        <f>Misc!$B$4*Misc!$B$5/Misc!$B$2*VLOOKUP(E184,Gearing!$B$2:$G$7,5,FALSE)</f>
        <v>6854044.9612116721</v>
      </c>
      <c r="G184">
        <f t="shared" si="30"/>
        <v>1.4511893700946408</v>
      </c>
      <c r="H184">
        <f t="shared" si="31"/>
        <v>228.91496196119132</v>
      </c>
      <c r="I184">
        <f t="shared" si="33"/>
        <v>0.29700000000000004</v>
      </c>
      <c r="J184">
        <f t="shared" si="34"/>
        <v>4915.8890907182767</v>
      </c>
      <c r="K184">
        <f t="shared" si="35"/>
        <v>-14974566.190527042</v>
      </c>
      <c r="L184">
        <f t="shared" si="44"/>
        <v>2566.9754705115674</v>
      </c>
      <c r="M184">
        <f>2*$Y$1*VLOOKUP(E183,Gearing!$B$3:$D$7,3)+B182</f>
        <v>2335.4629056255894</v>
      </c>
      <c r="N184">
        <f>2*B183-B182+Misc!$B$6*$Y$1^2</f>
        <v>2335.5383754226577</v>
      </c>
      <c r="O184">
        <f t="shared" si="36"/>
        <v>0</v>
      </c>
      <c r="P184">
        <f t="shared" si="37"/>
        <v>0</v>
      </c>
      <c r="Q184">
        <f t="shared" si="38"/>
        <v>0</v>
      </c>
      <c r="R184">
        <f t="shared" si="39"/>
        <v>1</v>
      </c>
      <c r="S184">
        <f t="shared" si="40"/>
        <v>0</v>
      </c>
      <c r="T184">
        <f>C184/Misc!$B$2*60/2/PI()</f>
        <v>3257.3969918791718</v>
      </c>
      <c r="U184">
        <f>C184/Misc!$B$2*60/2/PI()*VLOOKUP(E184,Gearing!$B$2:$G$7,5,FALSE)</f>
        <v>12401458.334086264</v>
      </c>
      <c r="V184">
        <f ca="1">FORECAST(U184,OFFSET(Engine!$E$3:$E$26,MATCH(U184,Engine!$A$3:$A$26,1)-1,0,2),OFFSET(Engine!$A$3:$A$26,MATCH(U184,Engine!$A$3:$A$26,1)-1,0,2))</f>
        <v>-308949.97858517343</v>
      </c>
    </row>
    <row r="185" spans="1:22" x14ac:dyDescent="0.25">
      <c r="A185">
        <f t="shared" si="32"/>
        <v>45.5</v>
      </c>
      <c r="B185">
        <f t="shared" si="43"/>
        <v>2361.1180980243721</v>
      </c>
      <c r="C185">
        <f t="shared" si="41"/>
        <v>102.90739459513043</v>
      </c>
      <c r="D185">
        <f t="shared" si="42"/>
        <v>2.2929999999978463</v>
      </c>
      <c r="E185">
        <f>MIN(VLOOKUP(C184+0.01,Gearing!$A$2:$G$7,2,TRUE)+1,5)</f>
        <v>4</v>
      </c>
      <c r="F185">
        <f>Misc!$B$4*Misc!$B$5/Misc!$B$2*VLOOKUP(E185,Gearing!$B$2:$G$7,5,FALSE)</f>
        <v>6854044.9612116721</v>
      </c>
      <c r="G185">
        <f t="shared" si="30"/>
        <v>1.4671307675825507</v>
      </c>
      <c r="H185">
        <f t="shared" si="31"/>
        <v>230.1972856906103</v>
      </c>
      <c r="I185">
        <f t="shared" si="33"/>
        <v>0.29700000000000004</v>
      </c>
      <c r="J185">
        <f t="shared" si="34"/>
        <v>4900.7350340583998</v>
      </c>
      <c r="K185">
        <f t="shared" si="35"/>
        <v>-15101588.756368438</v>
      </c>
      <c r="L185">
        <f t="shared" si="44"/>
        <v>2628.6814154676981</v>
      </c>
      <c r="M185">
        <f>2*$Y$1*VLOOKUP(E184,Gearing!$B$3:$D$7,3)+B183</f>
        <v>2369.7538844101282</v>
      </c>
      <c r="N185">
        <f>2*B184-B183+Misc!$B$6*$Y$1^2</f>
        <v>2361.1180980243721</v>
      </c>
      <c r="O185">
        <f t="shared" si="36"/>
        <v>0</v>
      </c>
      <c r="P185">
        <f t="shared" si="37"/>
        <v>0</v>
      </c>
      <c r="Q185">
        <f t="shared" si="38"/>
        <v>0</v>
      </c>
      <c r="R185">
        <f t="shared" si="39"/>
        <v>1</v>
      </c>
      <c r="S185">
        <f t="shared" si="40"/>
        <v>0</v>
      </c>
      <c r="T185">
        <f>C185/Misc!$B$2*60/2/PI()</f>
        <v>3275.6441061046403</v>
      </c>
      <c r="U185">
        <f>C185/Misc!$B$2*60/2/PI()*VLOOKUP(E185,Gearing!$B$2:$G$7,5,FALSE)</f>
        <v>12470928.167621633</v>
      </c>
      <c r="V185">
        <f ca="1">FORECAST(U185,OFFSET(Engine!$E$3:$E$26,MATCH(U185,Engine!$A$3:$A$26,1)-1,0,2),OFFSET(Engine!$A$3:$A$26,MATCH(U185,Engine!$A$3:$A$26,1)-1,0,2))</f>
        <v>-310684.90831821045</v>
      </c>
    </row>
    <row r="186" spans="1:22" x14ac:dyDescent="0.25">
      <c r="A186">
        <f t="shared" si="32"/>
        <v>45.75</v>
      </c>
      <c r="B186">
        <f t="shared" si="43"/>
        <v>2386.9166029231546</v>
      </c>
      <c r="C186">
        <f t="shared" si="41"/>
        <v>103.48064459512989</v>
      </c>
      <c r="D186">
        <f t="shared" si="42"/>
        <v>2.2929999999978463</v>
      </c>
      <c r="E186">
        <f>MIN(VLOOKUP(C185+0.01,Gearing!$A$2:$G$7,2,TRUE)+1,5)</f>
        <v>4</v>
      </c>
      <c r="F186">
        <f>Misc!$B$4*Misc!$B$5/Misc!$B$2*VLOOKUP(E186,Gearing!$B$2:$G$7,5,FALSE)</f>
        <v>6854044.9612116721</v>
      </c>
      <c r="G186">
        <f t="shared" si="30"/>
        <v>1.4831612153294478</v>
      </c>
      <c r="H186">
        <f t="shared" si="31"/>
        <v>231.47960942002928</v>
      </c>
      <c r="I186">
        <f t="shared" si="33"/>
        <v>0.29700000000000004</v>
      </c>
      <c r="J186">
        <f t="shared" si="34"/>
        <v>4885.4958497735224</v>
      </c>
      <c r="K186">
        <f t="shared" si="35"/>
        <v>-15228924.872460246</v>
      </c>
      <c r="L186">
        <f t="shared" si="44"/>
        <v>2654.471539050327</v>
      </c>
      <c r="M186">
        <f>2*$Y$1*VLOOKUP(E185,Gearing!$B$3:$D$7,3)+B184</f>
        <v>2395.265764308911</v>
      </c>
      <c r="N186">
        <f>2*B185-B184+Misc!$B$6*$Y$1^2</f>
        <v>2386.9166029231546</v>
      </c>
      <c r="O186">
        <f t="shared" si="36"/>
        <v>0</v>
      </c>
      <c r="P186">
        <f t="shared" si="37"/>
        <v>0</v>
      </c>
      <c r="Q186">
        <f t="shared" si="38"/>
        <v>0</v>
      </c>
      <c r="R186">
        <f t="shared" si="39"/>
        <v>1</v>
      </c>
      <c r="S186">
        <f t="shared" si="40"/>
        <v>0</v>
      </c>
      <c r="T186">
        <f>C186/Misc!$B$2*60/2/PI()</f>
        <v>3293.8912203301088</v>
      </c>
      <c r="U186">
        <f>C186/Misc!$B$2*60/2/PI()*VLOOKUP(E186,Gearing!$B$2:$G$7,5,FALSE)</f>
        <v>12540398.001157003</v>
      </c>
      <c r="V186">
        <f ca="1">FORECAST(U186,OFFSET(Engine!$E$3:$E$26,MATCH(U186,Engine!$A$3:$A$26,1)-1,0,2),OFFSET(Engine!$A$3:$A$26,MATCH(U186,Engine!$A$3:$A$26,1)-1,0,2))</f>
        <v>-312419.83805124747</v>
      </c>
    </row>
    <row r="187" spans="1:22" x14ac:dyDescent="0.25">
      <c r="A187">
        <f t="shared" si="32"/>
        <v>46</v>
      </c>
      <c r="B187">
        <f t="shared" si="43"/>
        <v>2412.858420321937</v>
      </c>
      <c r="C187">
        <f t="shared" si="41"/>
        <v>104.05389459512935</v>
      </c>
      <c r="D187">
        <f t="shared" si="42"/>
        <v>2.2929999999978463</v>
      </c>
      <c r="E187">
        <f>MIN(VLOOKUP(C186+0.01,Gearing!$A$2:$G$7,2,TRUE)+1,5)</f>
        <v>4</v>
      </c>
      <c r="F187">
        <f>Misc!$B$4*Misc!$B$5/Misc!$B$2*VLOOKUP(E187,Gearing!$B$2:$G$7,5,FALSE)</f>
        <v>6854044.9612116721</v>
      </c>
      <c r="G187">
        <f t="shared" si="30"/>
        <v>1.4992807133353323</v>
      </c>
      <c r="H187">
        <f t="shared" si="31"/>
        <v>232.76193314944825</v>
      </c>
      <c r="I187">
        <f t="shared" si="33"/>
        <v>0.29700000000000004</v>
      </c>
      <c r="J187">
        <f t="shared" si="34"/>
        <v>4870.1715378636454</v>
      </c>
      <c r="K187">
        <f t="shared" si="35"/>
        <v>-15356567.986905668</v>
      </c>
      <c r="L187">
        <f t="shared" si="44"/>
        <v>2680.4049680335957</v>
      </c>
      <c r="M187">
        <f>2*$Y$1*VLOOKUP(E186,Gearing!$B$3:$D$7,3)+B185</f>
        <v>2420.9209567076937</v>
      </c>
      <c r="N187">
        <f>2*B186-B185+Misc!$B$6*$Y$1^2</f>
        <v>2412.858420321937</v>
      </c>
      <c r="O187">
        <f t="shared" si="36"/>
        <v>0</v>
      </c>
      <c r="P187">
        <f t="shared" si="37"/>
        <v>0</v>
      </c>
      <c r="Q187">
        <f t="shared" si="38"/>
        <v>0</v>
      </c>
      <c r="R187">
        <f t="shared" si="39"/>
        <v>1</v>
      </c>
      <c r="S187">
        <f t="shared" si="40"/>
        <v>0</v>
      </c>
      <c r="T187">
        <f>C187/Misc!$B$2*60/2/PI()</f>
        <v>3312.1383345555778</v>
      </c>
      <c r="U187">
        <f>C187/Misc!$B$2*60/2/PI()*VLOOKUP(E187,Gearing!$B$2:$G$7,5,FALSE)</f>
        <v>12609867.834692374</v>
      </c>
      <c r="V187">
        <f ca="1">FORECAST(U187,OFFSET(Engine!$E$3:$E$26,MATCH(U187,Engine!$A$3:$A$26,1)-1,0,2),OFFSET(Engine!$A$3:$A$26,MATCH(U187,Engine!$A$3:$A$26,1)-1,0,2))</f>
        <v>-314154.76778428449</v>
      </c>
    </row>
    <row r="188" spans="1:22" x14ac:dyDescent="0.25">
      <c r="A188">
        <f t="shared" si="32"/>
        <v>46.25</v>
      </c>
      <c r="B188">
        <f t="shared" si="43"/>
        <v>2438.9435502207193</v>
      </c>
      <c r="C188">
        <f t="shared" si="41"/>
        <v>104.62714459512881</v>
      </c>
      <c r="D188">
        <f t="shared" si="42"/>
        <v>2.2929999999978463</v>
      </c>
      <c r="E188">
        <f>MIN(VLOOKUP(C187+0.01,Gearing!$A$2:$G$7,2,TRUE)+1,5)</f>
        <v>4</v>
      </c>
      <c r="F188">
        <f>Misc!$B$4*Misc!$B$5/Misc!$B$2*VLOOKUP(E188,Gearing!$B$2:$G$7,5,FALSE)</f>
        <v>6854044.9612116721</v>
      </c>
      <c r="G188">
        <f t="shared" si="30"/>
        <v>1.5154892616002043</v>
      </c>
      <c r="H188">
        <f t="shared" si="31"/>
        <v>234.04425687886726</v>
      </c>
      <c r="I188">
        <f t="shared" si="33"/>
        <v>0.29700000000000004</v>
      </c>
      <c r="J188">
        <f t="shared" si="34"/>
        <v>4854.7620983287688</v>
      </c>
      <c r="K188">
        <f t="shared" si="35"/>
        <v>-15484511.511208357</v>
      </c>
      <c r="L188">
        <f t="shared" si="44"/>
        <v>2706.4817024180493</v>
      </c>
      <c r="M188">
        <f>2*$Y$1*VLOOKUP(E187,Gearing!$B$3:$D$7,3)+B186</f>
        <v>2446.7194616064762</v>
      </c>
      <c r="N188">
        <f>2*B187-B186+Misc!$B$6*$Y$1^2</f>
        <v>2438.9435502207193</v>
      </c>
      <c r="O188">
        <f t="shared" si="36"/>
        <v>0</v>
      </c>
      <c r="P188">
        <f t="shared" si="37"/>
        <v>0</v>
      </c>
      <c r="Q188">
        <f t="shared" si="38"/>
        <v>0</v>
      </c>
      <c r="R188">
        <f t="shared" si="39"/>
        <v>1</v>
      </c>
      <c r="S188">
        <f t="shared" si="40"/>
        <v>0</v>
      </c>
      <c r="T188">
        <f>C188/Misc!$B$2*60/2/PI()</f>
        <v>3330.3854487810463</v>
      </c>
      <c r="U188">
        <f>C188/Misc!$B$2*60/2/PI()*VLOOKUP(E188,Gearing!$B$2:$G$7,5,FALSE)</f>
        <v>12679337.668227743</v>
      </c>
      <c r="V188">
        <f ca="1">FORECAST(U188,OFFSET(Engine!$E$3:$E$26,MATCH(U188,Engine!$A$3:$A$26,1)-1,0,2),OFFSET(Engine!$A$3:$A$26,MATCH(U188,Engine!$A$3:$A$26,1)-1,0,2))</f>
        <v>-315889.6975173215</v>
      </c>
    </row>
    <row r="189" spans="1:22" x14ac:dyDescent="0.25">
      <c r="A189">
        <f t="shared" si="32"/>
        <v>46.5</v>
      </c>
      <c r="B189">
        <f t="shared" si="43"/>
        <v>2465.1719926195015</v>
      </c>
      <c r="C189">
        <f t="shared" si="41"/>
        <v>105.20039459512827</v>
      </c>
      <c r="D189">
        <f t="shared" si="42"/>
        <v>2.2929999999978463</v>
      </c>
      <c r="E189">
        <f>MIN(VLOOKUP(C188+0.01,Gearing!$A$2:$G$7,2,TRUE)+1,5)</f>
        <v>4</v>
      </c>
      <c r="F189">
        <f>Misc!$B$4*Misc!$B$5/Misc!$B$2*VLOOKUP(E189,Gearing!$B$2:$G$7,5,FALSE)</f>
        <v>6854044.9612116721</v>
      </c>
      <c r="G189">
        <f t="shared" si="30"/>
        <v>1.5317868601240638</v>
      </c>
      <c r="H189">
        <f t="shared" si="31"/>
        <v>235.32658060828624</v>
      </c>
      <c r="I189">
        <f t="shared" si="33"/>
        <v>0.29700000000000004</v>
      </c>
      <c r="J189">
        <f t="shared" si="34"/>
        <v>4839.2675311688927</v>
      </c>
      <c r="K189">
        <f t="shared" si="35"/>
        <v>-15612748.820272401</v>
      </c>
      <c r="L189">
        <f t="shared" si="44"/>
        <v>2732.7017422042286</v>
      </c>
      <c r="M189">
        <f>2*$Y$1*VLOOKUP(E188,Gearing!$B$3:$D$7,3)+B187</f>
        <v>2472.6612790052586</v>
      </c>
      <c r="N189">
        <f>2*B188-B187+Misc!$B$6*$Y$1^2</f>
        <v>2465.1719926195015</v>
      </c>
      <c r="O189">
        <f t="shared" si="36"/>
        <v>0</v>
      </c>
      <c r="P189">
        <f t="shared" si="37"/>
        <v>0</v>
      </c>
      <c r="Q189">
        <f t="shared" si="38"/>
        <v>0</v>
      </c>
      <c r="R189">
        <f t="shared" si="39"/>
        <v>1</v>
      </c>
      <c r="S189">
        <f t="shared" si="40"/>
        <v>0</v>
      </c>
      <c r="T189">
        <f>C189/Misc!$B$2*60/2/PI()</f>
        <v>3348.6325630065148</v>
      </c>
      <c r="U189">
        <f>C189/Misc!$B$2*60/2/PI()*VLOOKUP(E189,Gearing!$B$2:$G$7,5,FALSE)</f>
        <v>12748807.501763115</v>
      </c>
      <c r="V189">
        <f ca="1">FORECAST(U189,OFFSET(Engine!$E$3:$E$26,MATCH(U189,Engine!$A$3:$A$26,1)-1,0,2),OFFSET(Engine!$A$3:$A$26,MATCH(U189,Engine!$A$3:$A$26,1)-1,0,2))</f>
        <v>-317624.62725035858</v>
      </c>
    </row>
    <row r="190" spans="1:22" x14ac:dyDescent="0.25">
      <c r="A190">
        <f t="shared" si="32"/>
        <v>46.75</v>
      </c>
      <c r="B190">
        <f t="shared" si="43"/>
        <v>2491.5437475182835</v>
      </c>
      <c r="C190">
        <f t="shared" si="41"/>
        <v>105.77364459512773</v>
      </c>
      <c r="D190">
        <f t="shared" si="42"/>
        <v>2.2929999999978463</v>
      </c>
      <c r="E190">
        <f>MIN(VLOOKUP(C189+0.01,Gearing!$A$2:$G$7,2,TRUE)+1,5)</f>
        <v>4</v>
      </c>
      <c r="F190">
        <f>Misc!$B$4*Misc!$B$5/Misc!$B$2*VLOOKUP(E190,Gearing!$B$2:$G$7,5,FALSE)</f>
        <v>6854044.9612116721</v>
      </c>
      <c r="G190">
        <f t="shared" si="30"/>
        <v>1.5481735089069109</v>
      </c>
      <c r="H190">
        <f t="shared" si="31"/>
        <v>236.60890433770521</v>
      </c>
      <c r="I190">
        <f t="shared" si="33"/>
        <v>0.29700000000000004</v>
      </c>
      <c r="J190">
        <f t="shared" si="34"/>
        <v>4823.687836384016</v>
      </c>
      <c r="K190">
        <f t="shared" si="35"/>
        <v>-15741273.252402332</v>
      </c>
      <c r="L190">
        <f t="shared" si="44"/>
        <v>2759.0650873926797</v>
      </c>
      <c r="M190">
        <f>2*$Y$1*VLOOKUP(E189,Gearing!$B$3:$D$7,3)+B188</f>
        <v>2498.7464089040409</v>
      </c>
      <c r="N190">
        <f>2*B189-B188+Misc!$B$6*$Y$1^2</f>
        <v>2491.5437475182835</v>
      </c>
      <c r="O190">
        <f t="shared" si="36"/>
        <v>0</v>
      </c>
      <c r="P190">
        <f t="shared" si="37"/>
        <v>0</v>
      </c>
      <c r="Q190">
        <f t="shared" si="38"/>
        <v>0</v>
      </c>
      <c r="R190">
        <f t="shared" si="39"/>
        <v>1</v>
      </c>
      <c r="S190">
        <f t="shared" si="40"/>
        <v>0</v>
      </c>
      <c r="T190">
        <f>C190/Misc!$B$2*60/2/PI()</f>
        <v>3366.8796772319838</v>
      </c>
      <c r="U190">
        <f>C190/Misc!$B$2*60/2/PI()*VLOOKUP(E190,Gearing!$B$2:$G$7,5,FALSE)</f>
        <v>12818277.335298486</v>
      </c>
      <c r="V190">
        <f ca="1">FORECAST(U190,OFFSET(Engine!$E$3:$E$26,MATCH(U190,Engine!$A$3:$A$26,1)-1,0,2),OFFSET(Engine!$A$3:$A$26,MATCH(U190,Engine!$A$3:$A$26,1)-1,0,2))</f>
        <v>-319359.5569833956</v>
      </c>
    </row>
    <row r="191" spans="1:22" x14ac:dyDescent="0.25">
      <c r="A191">
        <f t="shared" si="32"/>
        <v>47</v>
      </c>
      <c r="B191">
        <f t="shared" si="43"/>
        <v>2518.0588149170653</v>
      </c>
      <c r="C191">
        <f t="shared" si="41"/>
        <v>106.3468945951272</v>
      </c>
      <c r="D191">
        <f t="shared" si="42"/>
        <v>2.2929999999978463</v>
      </c>
      <c r="E191">
        <f>MIN(VLOOKUP(C190+0.01,Gearing!$A$2:$G$7,2,TRUE)+1,5)</f>
        <v>4</v>
      </c>
      <c r="F191">
        <f>Misc!$B$4*Misc!$B$5/Misc!$B$2*VLOOKUP(E191,Gearing!$B$2:$G$7,5,FALSE)</f>
        <v>6854044.9612116721</v>
      </c>
      <c r="G191">
        <f t="shared" si="30"/>
        <v>1.5646492079487451</v>
      </c>
      <c r="H191">
        <f t="shared" si="31"/>
        <v>237.89122806712419</v>
      </c>
      <c r="I191">
        <f t="shared" si="33"/>
        <v>0.29700000000000004</v>
      </c>
      <c r="J191">
        <f t="shared" si="34"/>
        <v>4808.0230139741398</v>
      </c>
      <c r="K191">
        <f t="shared" si="35"/>
        <v>-15870078.109303122</v>
      </c>
      <c r="L191">
        <f t="shared" si="44"/>
        <v>2785.571737983943</v>
      </c>
      <c r="M191">
        <f>2*$Y$1*VLOOKUP(E190,Gearing!$B$3:$D$7,3)+B189</f>
        <v>2524.974851302823</v>
      </c>
      <c r="N191">
        <f>2*B190-B189+Misc!$B$6*$Y$1^2</f>
        <v>2518.0588149170653</v>
      </c>
      <c r="O191">
        <f t="shared" si="36"/>
        <v>0</v>
      </c>
      <c r="P191">
        <f t="shared" si="37"/>
        <v>0</v>
      </c>
      <c r="Q191">
        <f t="shared" si="38"/>
        <v>0</v>
      </c>
      <c r="R191">
        <f t="shared" si="39"/>
        <v>1</v>
      </c>
      <c r="S191">
        <f t="shared" si="40"/>
        <v>0</v>
      </c>
      <c r="T191">
        <f>C191/Misc!$B$2*60/2/PI()</f>
        <v>3385.1267914574523</v>
      </c>
      <c r="U191">
        <f>C191/Misc!$B$2*60/2/PI()*VLOOKUP(E191,Gearing!$B$2:$G$7,5,FALSE)</f>
        <v>12887747.168833856</v>
      </c>
      <c r="V191">
        <f ca="1">FORECAST(U191,OFFSET(Engine!$E$3:$E$26,MATCH(U191,Engine!$A$3:$A$26,1)-1,0,2),OFFSET(Engine!$A$3:$A$26,MATCH(U191,Engine!$A$3:$A$26,1)-1,0,2))</f>
        <v>-321094.48671643261</v>
      </c>
    </row>
    <row r="192" spans="1:22" x14ac:dyDescent="0.25">
      <c r="A192">
        <f t="shared" si="32"/>
        <v>47.25</v>
      </c>
      <c r="B192">
        <f t="shared" si="43"/>
        <v>2544.7171948158471</v>
      </c>
      <c r="C192">
        <f t="shared" si="41"/>
        <v>106.92014459512666</v>
      </c>
      <c r="D192">
        <f t="shared" si="42"/>
        <v>2.2929999999978463</v>
      </c>
      <c r="E192">
        <f>MIN(VLOOKUP(C191+0.01,Gearing!$A$2:$G$7,2,TRUE)+1,5)</f>
        <v>4</v>
      </c>
      <c r="F192">
        <f>Misc!$B$4*Misc!$B$5/Misc!$B$2*VLOOKUP(E192,Gearing!$B$2:$G$7,5,FALSE)</f>
        <v>6854044.9612116721</v>
      </c>
      <c r="G192">
        <f t="shared" si="30"/>
        <v>1.5812139572495669</v>
      </c>
      <c r="H192">
        <f t="shared" si="31"/>
        <v>239.17355179654317</v>
      </c>
      <c r="I192">
        <f t="shared" si="33"/>
        <v>0.29700000000000004</v>
      </c>
      <c r="J192">
        <f t="shared" si="34"/>
        <v>4792.273063939263</v>
      </c>
      <c r="K192">
        <f t="shared" si="35"/>
        <v>-15999156.656080188</v>
      </c>
      <c r="L192">
        <f t="shared" si="44"/>
        <v>2812.2216939785644</v>
      </c>
      <c r="M192">
        <f>2*$Y$1*VLOOKUP(E191,Gearing!$B$3:$D$7,3)+B190</f>
        <v>2551.346606201605</v>
      </c>
      <c r="N192">
        <f>2*B191-B190+Misc!$B$6*$Y$1^2</f>
        <v>2544.7171948158471</v>
      </c>
      <c r="O192">
        <f t="shared" si="36"/>
        <v>0</v>
      </c>
      <c r="P192">
        <f t="shared" si="37"/>
        <v>0</v>
      </c>
      <c r="Q192">
        <f t="shared" si="38"/>
        <v>0</v>
      </c>
      <c r="R192">
        <f t="shared" si="39"/>
        <v>1</v>
      </c>
      <c r="S192">
        <f t="shared" si="40"/>
        <v>0</v>
      </c>
      <c r="T192">
        <f>C192/Misc!$B$2*60/2/PI()</f>
        <v>3403.3739056829208</v>
      </c>
      <c r="U192">
        <f>C192/Misc!$B$2*60/2/PI()*VLOOKUP(E192,Gearing!$B$2:$G$7,5,FALSE)</f>
        <v>12957217.002369225</v>
      </c>
      <c r="V192">
        <f ca="1">FORECAST(U192,OFFSET(Engine!$E$3:$E$26,MATCH(U192,Engine!$A$3:$A$26,1)-1,0,2),OFFSET(Engine!$A$3:$A$26,MATCH(U192,Engine!$A$3:$A$26,1)-1,0,2))</f>
        <v>-322829.41644946963</v>
      </c>
    </row>
    <row r="193" spans="1:22" x14ac:dyDescent="0.25">
      <c r="A193">
        <f t="shared" si="32"/>
        <v>47.5</v>
      </c>
      <c r="B193">
        <f t="shared" si="43"/>
        <v>2571.5188872146286</v>
      </c>
      <c r="C193">
        <f t="shared" si="41"/>
        <v>107.49339459512612</v>
      </c>
      <c r="D193">
        <f t="shared" si="42"/>
        <v>2.2929999999978463</v>
      </c>
      <c r="E193">
        <f>MIN(VLOOKUP(C192+0.01,Gearing!$A$2:$G$7,2,TRUE)+1,5)</f>
        <v>4</v>
      </c>
      <c r="F193">
        <f>Misc!$B$4*Misc!$B$5/Misc!$B$2*VLOOKUP(E193,Gearing!$B$2:$G$7,5,FALSE)</f>
        <v>6854044.9612116721</v>
      </c>
      <c r="G193">
        <f t="shared" si="30"/>
        <v>1.597867756809376</v>
      </c>
      <c r="H193">
        <f t="shared" si="31"/>
        <v>240.45587552596214</v>
      </c>
      <c r="I193">
        <f t="shared" si="33"/>
        <v>0.29700000000000004</v>
      </c>
      <c r="J193">
        <f t="shared" si="34"/>
        <v>4776.4379862793867</v>
      </c>
      <c r="K193">
        <f t="shared" si="35"/>
        <v>-16128502.121239386</v>
      </c>
      <c r="L193">
        <f t="shared" si="44"/>
        <v>2839.0149553770834</v>
      </c>
      <c r="M193">
        <f>2*$Y$1*VLOOKUP(E192,Gearing!$B$3:$D$7,3)+B191</f>
        <v>2577.8616736003869</v>
      </c>
      <c r="N193">
        <f>2*B192-B191+Misc!$B$6*$Y$1^2</f>
        <v>2571.5188872146286</v>
      </c>
      <c r="O193">
        <f t="shared" si="36"/>
        <v>0</v>
      </c>
      <c r="P193">
        <f t="shared" si="37"/>
        <v>0</v>
      </c>
      <c r="Q193">
        <f t="shared" si="38"/>
        <v>0</v>
      </c>
      <c r="R193">
        <f t="shared" si="39"/>
        <v>1</v>
      </c>
      <c r="S193">
        <f t="shared" si="40"/>
        <v>0</v>
      </c>
      <c r="T193">
        <f>C193/Misc!$B$2*60/2/PI()</f>
        <v>3421.6210199083894</v>
      </c>
      <c r="U193">
        <f>C193/Misc!$B$2*60/2/PI()*VLOOKUP(E193,Gearing!$B$2:$G$7,5,FALSE)</f>
        <v>13026686.835904595</v>
      </c>
      <c r="V193">
        <f ca="1">FORECAST(U193,OFFSET(Engine!$E$3:$E$26,MATCH(U193,Engine!$A$3:$A$26,1)-1,0,2),OFFSET(Engine!$A$3:$A$26,MATCH(U193,Engine!$A$3:$A$26,1)-1,0,2))</f>
        <v>-324564.34618250665</v>
      </c>
    </row>
    <row r="194" spans="1:22" x14ac:dyDescent="0.25">
      <c r="A194">
        <f t="shared" si="32"/>
        <v>47.75</v>
      </c>
      <c r="B194">
        <f t="shared" si="43"/>
        <v>2598.4638921134101</v>
      </c>
      <c r="C194">
        <f t="shared" si="41"/>
        <v>108.06664459512558</v>
      </c>
      <c r="D194">
        <f t="shared" si="42"/>
        <v>2.2929999999978463</v>
      </c>
      <c r="E194">
        <f>MIN(VLOOKUP(C193+0.01,Gearing!$A$2:$G$7,2,TRUE)+1,5)</f>
        <v>4</v>
      </c>
      <c r="F194">
        <f>Misc!$B$4*Misc!$B$5/Misc!$B$2*VLOOKUP(E194,Gearing!$B$2:$G$7,5,FALSE)</f>
        <v>6854044.9612116721</v>
      </c>
      <c r="G194">
        <f t="shared" si="30"/>
        <v>1.6146106066281729</v>
      </c>
      <c r="H194">
        <f t="shared" si="31"/>
        <v>241.73819925538115</v>
      </c>
      <c r="I194">
        <f t="shared" si="33"/>
        <v>0.29700000000000004</v>
      </c>
      <c r="J194">
        <f t="shared" si="34"/>
        <v>4760.5177809945108</v>
      </c>
      <c r="K194">
        <f t="shared" si="35"/>
        <v>-16258107.696687015</v>
      </c>
      <c r="L194">
        <f t="shared" si="44"/>
        <v>2865.9515221800475</v>
      </c>
      <c r="M194">
        <f>2*$Y$1*VLOOKUP(E193,Gearing!$B$3:$D$7,3)+B192</f>
        <v>2604.5200534991686</v>
      </c>
      <c r="N194">
        <f>2*B193-B192+Misc!$B$6*$Y$1^2</f>
        <v>2598.4638921134101</v>
      </c>
      <c r="O194">
        <f t="shared" si="36"/>
        <v>0</v>
      </c>
      <c r="P194">
        <f t="shared" si="37"/>
        <v>0</v>
      </c>
      <c r="Q194">
        <f t="shared" si="38"/>
        <v>0</v>
      </c>
      <c r="R194">
        <f t="shared" si="39"/>
        <v>1</v>
      </c>
      <c r="S194">
        <f t="shared" si="40"/>
        <v>0</v>
      </c>
      <c r="T194">
        <f>C194/Misc!$B$2*60/2/PI()</f>
        <v>3439.8681341338583</v>
      </c>
      <c r="U194">
        <f>C194/Misc!$B$2*60/2/PI()*VLOOKUP(E194,Gearing!$B$2:$G$7,5,FALSE)</f>
        <v>13096156.669439966</v>
      </c>
      <c r="V194">
        <f ca="1">FORECAST(U194,OFFSET(Engine!$E$3:$E$26,MATCH(U194,Engine!$A$3:$A$26,1)-1,0,2),OFFSET(Engine!$A$3:$A$26,MATCH(U194,Engine!$A$3:$A$26,1)-1,0,2))</f>
        <v>-326299.27591554367</v>
      </c>
    </row>
    <row r="195" spans="1:22" x14ac:dyDescent="0.25">
      <c r="A195">
        <f t="shared" si="32"/>
        <v>48</v>
      </c>
      <c r="B195">
        <f t="shared" si="43"/>
        <v>2625.5522095121914</v>
      </c>
      <c r="C195">
        <f t="shared" si="41"/>
        <v>108.63989459512504</v>
      </c>
      <c r="D195">
        <f t="shared" si="42"/>
        <v>2.2929999999978463</v>
      </c>
      <c r="E195">
        <f>MIN(VLOOKUP(C194+0.01,Gearing!$A$2:$G$7,2,TRUE)+1,5)</f>
        <v>4</v>
      </c>
      <c r="F195">
        <f>Misc!$B$4*Misc!$B$5/Misc!$B$2*VLOOKUP(E195,Gearing!$B$2:$G$7,5,FALSE)</f>
        <v>6854044.9612116721</v>
      </c>
      <c r="G195">
        <f t="shared" ref="G195:G258" si="45">CONVERT(B195,$B$1,$G$1)</f>
        <v>1.6314425067059568</v>
      </c>
      <c r="H195">
        <f t="shared" ref="H195:H258" si="46">CONVERT(C195,$C$1,$H$1)</f>
        <v>243.02052298480012</v>
      </c>
      <c r="I195">
        <f t="shared" si="33"/>
        <v>0.29700000000000004</v>
      </c>
      <c r="J195">
        <f t="shared" si="34"/>
        <v>4744.5124480846343</v>
      </c>
      <c r="K195">
        <f t="shared" si="35"/>
        <v>-16387966.537729815</v>
      </c>
      <c r="L195">
        <f t="shared" si="44"/>
        <v>2893.0313943879951</v>
      </c>
      <c r="M195">
        <f>2*$Y$1*VLOOKUP(E194,Gearing!$B$3:$D$7,3)+B193</f>
        <v>2631.3217458979502</v>
      </c>
      <c r="N195">
        <f>2*B194-B193+Misc!$B$6*$Y$1^2</f>
        <v>2625.5522095121914</v>
      </c>
      <c r="O195">
        <f t="shared" si="36"/>
        <v>0</v>
      </c>
      <c r="P195">
        <f t="shared" si="37"/>
        <v>0</v>
      </c>
      <c r="Q195">
        <f t="shared" si="38"/>
        <v>0</v>
      </c>
      <c r="R195">
        <f t="shared" si="39"/>
        <v>1</v>
      </c>
      <c r="S195">
        <f t="shared" si="40"/>
        <v>0</v>
      </c>
      <c r="T195">
        <f>C195/Misc!$B$2*60/2/PI()</f>
        <v>3458.1152483593269</v>
      </c>
      <c r="U195">
        <f>C195/Misc!$B$2*60/2/PI()*VLOOKUP(E195,Gearing!$B$2:$G$7,5,FALSE)</f>
        <v>13165626.502975337</v>
      </c>
      <c r="V195">
        <f ca="1">FORECAST(U195,OFFSET(Engine!$E$3:$E$26,MATCH(U195,Engine!$A$3:$A$26,1)-1,0,2),OFFSET(Engine!$A$3:$A$26,MATCH(U195,Engine!$A$3:$A$26,1)-1,0,2))</f>
        <v>-328034.20564858074</v>
      </c>
    </row>
    <row r="196" spans="1:22" x14ac:dyDescent="0.25">
      <c r="A196">
        <f t="shared" ref="A196:A259" si="47">A195+$Y$1</f>
        <v>48.25</v>
      </c>
      <c r="B196">
        <f t="shared" si="43"/>
        <v>2652.7838394109726</v>
      </c>
      <c r="C196">
        <f t="shared" si="41"/>
        <v>109.2131445951245</v>
      </c>
      <c r="D196">
        <f t="shared" si="42"/>
        <v>2.2929999999978463</v>
      </c>
      <c r="E196">
        <f>MIN(VLOOKUP(C195+0.01,Gearing!$A$2:$G$7,2,TRUE)+1,5)</f>
        <v>4</v>
      </c>
      <c r="F196">
        <f>Misc!$B$4*Misc!$B$5/Misc!$B$2*VLOOKUP(E196,Gearing!$B$2:$G$7,5,FALSE)</f>
        <v>6854044.9612116721</v>
      </c>
      <c r="G196">
        <f t="shared" si="45"/>
        <v>1.6483634570427284</v>
      </c>
      <c r="H196">
        <f t="shared" si="46"/>
        <v>244.3028467142191</v>
      </c>
      <c r="I196">
        <f t="shared" ref="I196:I259" si="48">$Y$3</f>
        <v>0.29700000000000004</v>
      </c>
      <c r="J196">
        <f t="shared" ref="J196:J259" si="49">(4*$Y$2-2*$Y$3*B195)</f>
        <v>4728.4219875497583</v>
      </c>
      <c r="K196">
        <f t="shared" ref="K196:K259" si="50">4*$Y$2*(B195-2*B196)+$Y$3*B195*B195-4*F196*$Y$1*$Y$1</f>
        <v>-16518071.763074966</v>
      </c>
      <c r="L196">
        <f t="shared" si="44"/>
        <v>2920.2545720014718</v>
      </c>
      <c r="M196">
        <f>2*$Y$1*VLOOKUP(E195,Gearing!$B$3:$D$7,3)+B194</f>
        <v>2658.2667507967317</v>
      </c>
      <c r="N196">
        <f>2*B195-B194+Misc!$B$6*$Y$1^2</f>
        <v>2652.7838394109726</v>
      </c>
      <c r="O196">
        <f t="shared" ref="O196:O259" si="51">IF(AND(E196=1,G196&lt;=5),1,0)</f>
        <v>0</v>
      </c>
      <c r="P196">
        <f t="shared" ref="P196:P259" si="52">IF(AND(E196=2,G196&lt;=5),1,0)</f>
        <v>0</v>
      </c>
      <c r="Q196">
        <f t="shared" ref="Q196:Q259" si="53">IF(AND(E196=3,G196&lt;=5),1,0)</f>
        <v>0</v>
      </c>
      <c r="R196">
        <f t="shared" ref="R196:R259" si="54">IF(AND(E196=4,G196&lt;=5),1,0)</f>
        <v>1</v>
      </c>
      <c r="S196">
        <f t="shared" ref="S196:S259" si="55">IF(AND(E196=5,G196&lt;=5),1,0)</f>
        <v>0</v>
      </c>
      <c r="T196">
        <f>C196/Misc!$B$2*60/2/PI()</f>
        <v>3476.3623625847954</v>
      </c>
      <c r="U196">
        <f>C196/Misc!$B$2*60/2/PI()*VLOOKUP(E196,Gearing!$B$2:$G$7,5,FALSE)</f>
        <v>13235096.336510707</v>
      </c>
      <c r="V196">
        <f ca="1">FORECAST(U196,OFFSET(Engine!$E$3:$E$26,MATCH(U196,Engine!$A$3:$A$26,1)-1,0,2),OFFSET(Engine!$A$3:$A$26,MATCH(U196,Engine!$A$3:$A$26,1)-1,0,2))</f>
        <v>-329769.13538161776</v>
      </c>
    </row>
    <row r="197" spans="1:22" x14ac:dyDescent="0.25">
      <c r="A197">
        <f t="shared" si="47"/>
        <v>48.5</v>
      </c>
      <c r="B197">
        <f t="shared" si="43"/>
        <v>2680.1587818097537</v>
      </c>
      <c r="C197">
        <f t="shared" ref="C197:C260" si="56">(B198-B196)/2/$Y$1</f>
        <v>109.78639459512397</v>
      </c>
      <c r="D197">
        <f t="shared" ref="D197:D260" si="57">(B198-2*B197+B196)/$Y$1^2</f>
        <v>2.2929999999978463</v>
      </c>
      <c r="E197">
        <f>MIN(VLOOKUP(C196+0.01,Gearing!$A$2:$G$7,2,TRUE)+1,5)</f>
        <v>4</v>
      </c>
      <c r="F197">
        <f>Misc!$B$4*Misc!$B$5/Misc!$B$2*VLOOKUP(E197,Gearing!$B$2:$G$7,5,FALSE)</f>
        <v>6854044.9612116721</v>
      </c>
      <c r="G197">
        <f t="shared" si="45"/>
        <v>1.6653734576384871</v>
      </c>
      <c r="H197">
        <f t="shared" si="46"/>
        <v>245.58517044363808</v>
      </c>
      <c r="I197">
        <f t="shared" si="48"/>
        <v>0.29700000000000004</v>
      </c>
      <c r="J197">
        <f t="shared" si="49"/>
        <v>4712.2463993898818</v>
      </c>
      <c r="K197">
        <f t="shared" si="50"/>
        <v>-16648416.454830099</v>
      </c>
      <c r="L197">
        <f t="shared" si="44"/>
        <v>2947.6210550210203</v>
      </c>
      <c r="M197">
        <f>2*$Y$1*VLOOKUP(E196,Gearing!$B$3:$D$7,3)+B195</f>
        <v>2685.355068195513</v>
      </c>
      <c r="N197">
        <f>2*B196-B195+Misc!$B$6*$Y$1^2</f>
        <v>2680.1587818097537</v>
      </c>
      <c r="O197">
        <f t="shared" si="51"/>
        <v>0</v>
      </c>
      <c r="P197">
        <f t="shared" si="52"/>
        <v>0</v>
      </c>
      <c r="Q197">
        <f t="shared" si="53"/>
        <v>0</v>
      </c>
      <c r="R197">
        <f t="shared" si="54"/>
        <v>1</v>
      </c>
      <c r="S197">
        <f t="shared" si="55"/>
        <v>0</v>
      </c>
      <c r="T197">
        <f>C197/Misc!$B$2*60/2/PI()</f>
        <v>3494.6094768102644</v>
      </c>
      <c r="U197">
        <f>C197/Misc!$B$2*60/2/PI()*VLOOKUP(E197,Gearing!$B$2:$G$7,5,FALSE)</f>
        <v>13304566.170046078</v>
      </c>
      <c r="V197">
        <f ca="1">FORECAST(U197,OFFSET(Engine!$E$3:$E$26,MATCH(U197,Engine!$A$3:$A$26,1)-1,0,2),OFFSET(Engine!$A$3:$A$26,MATCH(U197,Engine!$A$3:$A$26,1)-1,0,2))</f>
        <v>-331504.06511465478</v>
      </c>
    </row>
    <row r="198" spans="1:22" x14ac:dyDescent="0.25">
      <c r="A198">
        <f t="shared" si="47"/>
        <v>48.75</v>
      </c>
      <c r="B198">
        <f t="shared" ref="B198:B261" si="58">MIN(L198:N198)</f>
        <v>2707.6770367085346</v>
      </c>
      <c r="C198">
        <f t="shared" si="56"/>
        <v>110.35964459512343</v>
      </c>
      <c r="D198">
        <f t="shared" si="57"/>
        <v>2.2929999999978463</v>
      </c>
      <c r="E198">
        <f>MIN(VLOOKUP(C197+0.01,Gearing!$A$2:$G$7,2,TRUE)+1,5)</f>
        <v>4</v>
      </c>
      <c r="F198">
        <f>Misc!$B$4*Misc!$B$5/Misc!$B$2*VLOOKUP(E198,Gearing!$B$2:$G$7,5,FALSE)</f>
        <v>6854044.9612116721</v>
      </c>
      <c r="G198">
        <f t="shared" si="45"/>
        <v>1.6824725084932337</v>
      </c>
      <c r="H198">
        <f t="shared" si="46"/>
        <v>246.86749417305705</v>
      </c>
      <c r="I198">
        <f t="shared" si="48"/>
        <v>0.29700000000000004</v>
      </c>
      <c r="J198">
        <f t="shared" si="49"/>
        <v>4695.9856836050058</v>
      </c>
      <c r="K198">
        <f t="shared" si="50"/>
        <v>-16778993.658503268</v>
      </c>
      <c r="L198">
        <f t="shared" ref="L198:L261" si="59">(-J197+SQRT(J197^2-4*I197*K197))/2/I197</f>
        <v>2975.1308434471821</v>
      </c>
      <c r="M198">
        <f>2*$Y$1*VLOOKUP(E197,Gearing!$B$3:$D$7,3)+B196</f>
        <v>2712.5866980942942</v>
      </c>
      <c r="N198">
        <f>2*B197-B196+Misc!$B$6*$Y$1^2</f>
        <v>2707.6770367085346</v>
      </c>
      <c r="O198">
        <f t="shared" si="51"/>
        <v>0</v>
      </c>
      <c r="P198">
        <f t="shared" si="52"/>
        <v>0</v>
      </c>
      <c r="Q198">
        <f t="shared" si="53"/>
        <v>0</v>
      </c>
      <c r="R198">
        <f t="shared" si="54"/>
        <v>1</v>
      </c>
      <c r="S198">
        <f t="shared" si="55"/>
        <v>0</v>
      </c>
      <c r="T198">
        <f>C198/Misc!$B$2*60/2/PI()</f>
        <v>3512.8565910357329</v>
      </c>
      <c r="U198">
        <f>C198/Misc!$B$2*60/2/PI()*VLOOKUP(E198,Gearing!$B$2:$G$7,5,FALSE)</f>
        <v>13374036.003581448</v>
      </c>
      <c r="V198">
        <f ca="1">FORECAST(U198,OFFSET(Engine!$E$3:$E$26,MATCH(U198,Engine!$A$3:$A$26,1)-1,0,2),OFFSET(Engine!$A$3:$A$26,MATCH(U198,Engine!$A$3:$A$26,1)-1,0,2))</f>
        <v>-333238.99484769179</v>
      </c>
    </row>
    <row r="199" spans="1:22" x14ac:dyDescent="0.25">
      <c r="A199">
        <f t="shared" si="47"/>
        <v>49</v>
      </c>
      <c r="B199">
        <f t="shared" si="58"/>
        <v>2735.3386041073154</v>
      </c>
      <c r="C199">
        <f t="shared" si="56"/>
        <v>110.93289459512289</v>
      </c>
      <c r="D199">
        <f t="shared" si="57"/>
        <v>2.2929999999978463</v>
      </c>
      <c r="E199">
        <f>MIN(VLOOKUP(C198+0.01,Gearing!$A$2:$G$7,2,TRUE)+1,5)</f>
        <v>4</v>
      </c>
      <c r="F199">
        <f>Misc!$B$4*Misc!$B$5/Misc!$B$2*VLOOKUP(E199,Gearing!$B$2:$G$7,5,FALSE)</f>
        <v>6854044.9612116721</v>
      </c>
      <c r="G199">
        <f t="shared" si="45"/>
        <v>1.6996606096069673</v>
      </c>
      <c r="H199">
        <f t="shared" si="46"/>
        <v>248.14981790247603</v>
      </c>
      <c r="I199">
        <f t="shared" si="48"/>
        <v>0.29700000000000004</v>
      </c>
      <c r="J199">
        <f t="shared" si="49"/>
        <v>4679.6398401951301</v>
      </c>
      <c r="K199">
        <f t="shared" si="50"/>
        <v>-16909796.383002993</v>
      </c>
      <c r="L199">
        <f t="shared" si="59"/>
        <v>3002.7839372805015</v>
      </c>
      <c r="M199">
        <f>2*$Y$1*VLOOKUP(E198,Gearing!$B$3:$D$7,3)+B197</f>
        <v>2739.9616404930753</v>
      </c>
      <c r="N199">
        <f>2*B198-B197+Misc!$B$6*$Y$1^2</f>
        <v>2735.3386041073154</v>
      </c>
      <c r="O199">
        <f t="shared" si="51"/>
        <v>0</v>
      </c>
      <c r="P199">
        <f t="shared" si="52"/>
        <v>0</v>
      </c>
      <c r="Q199">
        <f t="shared" si="53"/>
        <v>0</v>
      </c>
      <c r="R199">
        <f t="shared" si="54"/>
        <v>1</v>
      </c>
      <c r="S199">
        <f t="shared" si="55"/>
        <v>0</v>
      </c>
      <c r="T199">
        <f>C199/Misc!$B$2*60/2/PI()</f>
        <v>3531.1037052612014</v>
      </c>
      <c r="U199">
        <f>C199/Misc!$B$2*60/2/PI()*VLOOKUP(E199,Gearing!$B$2:$G$7,5,FALSE)</f>
        <v>13443505.837116817</v>
      </c>
      <c r="V199">
        <f ca="1">FORECAST(U199,OFFSET(Engine!$E$3:$E$26,MATCH(U199,Engine!$A$3:$A$26,1)-1,0,2),OFFSET(Engine!$A$3:$A$26,MATCH(U199,Engine!$A$3:$A$26,1)-1,0,2))</f>
        <v>-334973.92458072881</v>
      </c>
    </row>
    <row r="200" spans="1:22" x14ac:dyDescent="0.25">
      <c r="A200">
        <f t="shared" si="47"/>
        <v>49.25</v>
      </c>
      <c r="B200">
        <f t="shared" si="58"/>
        <v>2763.1434840060961</v>
      </c>
      <c r="C200">
        <f t="shared" si="56"/>
        <v>111.50614459512235</v>
      </c>
      <c r="D200">
        <f t="shared" si="57"/>
        <v>2.2929999999978463</v>
      </c>
      <c r="E200">
        <f>MIN(VLOOKUP(C199+0.01,Gearing!$A$2:$G$7,2,TRUE)+1,5)</f>
        <v>4</v>
      </c>
      <c r="F200">
        <f>Misc!$B$4*Misc!$B$5/Misc!$B$2*VLOOKUP(E200,Gearing!$B$2:$G$7,5,FALSE)</f>
        <v>6854044.9612116721</v>
      </c>
      <c r="G200">
        <f t="shared" si="45"/>
        <v>1.7169377609796888</v>
      </c>
      <c r="H200">
        <f t="shared" si="46"/>
        <v>249.43214163189504</v>
      </c>
      <c r="I200">
        <f t="shared" si="48"/>
        <v>0.29700000000000004</v>
      </c>
      <c r="J200">
        <f t="shared" si="49"/>
        <v>4663.2088691602548</v>
      </c>
      <c r="K200">
        <f t="shared" si="50"/>
        <v>-17040817.600638214</v>
      </c>
      <c r="L200">
        <f t="shared" si="59"/>
        <v>3030.5803365215193</v>
      </c>
      <c r="M200">
        <f>2*$Y$1*VLOOKUP(E199,Gearing!$B$3:$D$7,3)+B198</f>
        <v>2767.4798953918562</v>
      </c>
      <c r="N200">
        <f>2*B199-B198+Misc!$B$6*$Y$1^2</f>
        <v>2763.1434840060961</v>
      </c>
      <c r="O200">
        <f t="shared" si="51"/>
        <v>0</v>
      </c>
      <c r="P200">
        <f t="shared" si="52"/>
        <v>0</v>
      </c>
      <c r="Q200">
        <f t="shared" si="53"/>
        <v>0</v>
      </c>
      <c r="R200">
        <f t="shared" si="54"/>
        <v>1</v>
      </c>
      <c r="S200">
        <f t="shared" si="55"/>
        <v>0</v>
      </c>
      <c r="T200">
        <f>C200/Misc!$B$2*60/2/PI()</f>
        <v>3549.3508194866704</v>
      </c>
      <c r="U200">
        <f>C200/Misc!$B$2*60/2/PI()*VLOOKUP(E200,Gearing!$B$2:$G$7,5,FALSE)</f>
        <v>13512975.670652188</v>
      </c>
      <c r="V200">
        <f ca="1">FORECAST(U200,OFFSET(Engine!$E$3:$E$26,MATCH(U200,Engine!$A$3:$A$26,1)-1,0,2),OFFSET(Engine!$A$3:$A$26,MATCH(U200,Engine!$A$3:$A$26,1)-1,0,2))</f>
        <v>-336708.85431376583</v>
      </c>
    </row>
    <row r="201" spans="1:22" x14ac:dyDescent="0.25">
      <c r="A201">
        <f t="shared" si="47"/>
        <v>49.5</v>
      </c>
      <c r="B201">
        <f t="shared" si="58"/>
        <v>2791.0916764048766</v>
      </c>
      <c r="C201">
        <f t="shared" si="56"/>
        <v>112.07939459512181</v>
      </c>
      <c r="D201">
        <f t="shared" si="57"/>
        <v>2.2929999999978463</v>
      </c>
      <c r="E201">
        <f>MIN(VLOOKUP(C200+0.01,Gearing!$A$2:$G$7,2,TRUE)+1,5)</f>
        <v>4</v>
      </c>
      <c r="F201">
        <f>Misc!$B$4*Misc!$B$5/Misc!$B$2*VLOOKUP(E201,Gearing!$B$2:$G$7,5,FALSE)</f>
        <v>6854044.9612116721</v>
      </c>
      <c r="G201">
        <f t="shared" si="45"/>
        <v>1.7343039626113972</v>
      </c>
      <c r="H201">
        <f t="shared" si="46"/>
        <v>250.71446536131401</v>
      </c>
      <c r="I201">
        <f t="shared" si="48"/>
        <v>0.29700000000000004</v>
      </c>
      <c r="J201">
        <f t="shared" si="49"/>
        <v>4646.6927705003782</v>
      </c>
      <c r="K201">
        <f t="shared" si="50"/>
        <v>-17172050.247118324</v>
      </c>
      <c r="L201">
        <f t="shared" si="59"/>
        <v>3058.5200411707774</v>
      </c>
      <c r="M201">
        <f>2*$Y$1*VLOOKUP(E200,Gearing!$B$3:$D$7,3)+B199</f>
        <v>2795.141462790637</v>
      </c>
      <c r="N201">
        <f>2*B200-B199+Misc!$B$6*$Y$1^2</f>
        <v>2791.0916764048766</v>
      </c>
      <c r="O201">
        <f t="shared" si="51"/>
        <v>0</v>
      </c>
      <c r="P201">
        <f t="shared" si="52"/>
        <v>0</v>
      </c>
      <c r="Q201">
        <f t="shared" si="53"/>
        <v>0</v>
      </c>
      <c r="R201">
        <f t="shared" si="54"/>
        <v>1</v>
      </c>
      <c r="S201">
        <f t="shared" si="55"/>
        <v>0</v>
      </c>
      <c r="T201">
        <f>C201/Misc!$B$2*60/2/PI()</f>
        <v>3567.5979337121389</v>
      </c>
      <c r="U201">
        <f>C201/Misc!$B$2*60/2/PI()*VLOOKUP(E201,Gearing!$B$2:$G$7,5,FALSE)</f>
        <v>13582445.50418756</v>
      </c>
      <c r="V201">
        <f ca="1">FORECAST(U201,OFFSET(Engine!$E$3:$E$26,MATCH(U201,Engine!$A$3:$A$26,1)-1,0,2),OFFSET(Engine!$A$3:$A$26,MATCH(U201,Engine!$A$3:$A$26,1)-1,0,2))</f>
        <v>-338443.7840468029</v>
      </c>
    </row>
    <row r="202" spans="1:22" x14ac:dyDescent="0.25">
      <c r="A202">
        <f t="shared" si="47"/>
        <v>49.75</v>
      </c>
      <c r="B202">
        <f t="shared" si="58"/>
        <v>2819.183181303657</v>
      </c>
      <c r="C202">
        <f t="shared" si="56"/>
        <v>112.65264459512127</v>
      </c>
      <c r="D202">
        <f t="shared" si="57"/>
        <v>2.2929999999978463</v>
      </c>
      <c r="E202">
        <f>MIN(VLOOKUP(C201+0.01,Gearing!$A$2:$G$7,2,TRUE)+1,5)</f>
        <v>4</v>
      </c>
      <c r="F202">
        <f>Misc!$B$4*Misc!$B$5/Misc!$B$2*VLOOKUP(E202,Gearing!$B$2:$G$7,5,FALSE)</f>
        <v>6854044.9612116721</v>
      </c>
      <c r="G202">
        <f t="shared" si="45"/>
        <v>1.7517592145020935</v>
      </c>
      <c r="H202">
        <f t="shared" si="46"/>
        <v>251.99678909073299</v>
      </c>
      <c r="I202">
        <f t="shared" si="48"/>
        <v>0.29700000000000004</v>
      </c>
      <c r="J202">
        <f t="shared" si="49"/>
        <v>4630.0915442155028</v>
      </c>
      <c r="K202">
        <f t="shared" si="50"/>
        <v>-17303487.221553154</v>
      </c>
      <c r="L202">
        <f t="shared" si="59"/>
        <v>3086.6030512288207</v>
      </c>
      <c r="M202">
        <f>2*$Y$1*VLOOKUP(E201,Gearing!$B$3:$D$7,3)+B200</f>
        <v>2822.9463426894176</v>
      </c>
      <c r="N202">
        <f>2*B201-B200+Misc!$B$6*$Y$1^2</f>
        <v>2819.183181303657</v>
      </c>
      <c r="O202">
        <f t="shared" si="51"/>
        <v>0</v>
      </c>
      <c r="P202">
        <f t="shared" si="52"/>
        <v>0</v>
      </c>
      <c r="Q202">
        <f t="shared" si="53"/>
        <v>0</v>
      </c>
      <c r="R202">
        <f t="shared" si="54"/>
        <v>1</v>
      </c>
      <c r="S202">
        <f t="shared" si="55"/>
        <v>0</v>
      </c>
      <c r="T202">
        <f>C202/Misc!$B$2*60/2/PI()</f>
        <v>3585.8450479376074</v>
      </c>
      <c r="U202">
        <f>C202/Misc!$B$2*60/2/PI()*VLOOKUP(E202,Gearing!$B$2:$G$7,5,FALSE)</f>
        <v>13651915.337722929</v>
      </c>
      <c r="V202">
        <f ca="1">FORECAST(U202,OFFSET(Engine!$E$3:$E$26,MATCH(U202,Engine!$A$3:$A$26,1)-1,0,2),OFFSET(Engine!$A$3:$A$26,MATCH(U202,Engine!$A$3:$A$26,1)-1,0,2))</f>
        <v>-340178.71377983992</v>
      </c>
    </row>
    <row r="203" spans="1:22" x14ac:dyDescent="0.25">
      <c r="A203">
        <f t="shared" si="47"/>
        <v>50</v>
      </c>
      <c r="B203">
        <f t="shared" si="58"/>
        <v>2847.4179987024372</v>
      </c>
      <c r="C203">
        <f t="shared" si="56"/>
        <v>113.22589459512074</v>
      </c>
      <c r="D203">
        <f t="shared" si="57"/>
        <v>2.2929999999978463</v>
      </c>
      <c r="E203">
        <f>MIN(VLOOKUP(C202+0.01,Gearing!$A$2:$G$7,2,TRUE)+1,5)</f>
        <v>4</v>
      </c>
      <c r="F203">
        <f>Misc!$B$4*Misc!$B$5/Misc!$B$2*VLOOKUP(E203,Gearing!$B$2:$G$7,5,FALSE)</f>
        <v>6854044.9612116721</v>
      </c>
      <c r="G203">
        <f t="shared" si="45"/>
        <v>1.7693035166517768</v>
      </c>
      <c r="H203">
        <f t="shared" si="46"/>
        <v>253.27911282015197</v>
      </c>
      <c r="I203">
        <f t="shared" si="48"/>
        <v>0.29700000000000004</v>
      </c>
      <c r="J203">
        <f t="shared" si="49"/>
        <v>4613.4051903056279</v>
      </c>
      <c r="K203">
        <f t="shared" si="50"/>
        <v>-17435121.386452984</v>
      </c>
      <c r="L203">
        <f t="shared" si="59"/>
        <v>3114.829366696189</v>
      </c>
      <c r="M203">
        <f>2*$Y$1*VLOOKUP(E202,Gearing!$B$3:$D$7,3)+B201</f>
        <v>2850.8945350881982</v>
      </c>
      <c r="N203">
        <f>2*B202-B201+Misc!$B$6*$Y$1^2</f>
        <v>2847.4179987024372</v>
      </c>
      <c r="O203">
        <f t="shared" si="51"/>
        <v>0</v>
      </c>
      <c r="P203">
        <f t="shared" si="52"/>
        <v>0</v>
      </c>
      <c r="Q203">
        <f t="shared" si="53"/>
        <v>0</v>
      </c>
      <c r="R203">
        <f t="shared" si="54"/>
        <v>1</v>
      </c>
      <c r="S203">
        <f t="shared" si="55"/>
        <v>0</v>
      </c>
      <c r="T203">
        <f>C203/Misc!$B$2*60/2/PI()</f>
        <v>3604.0921621630764</v>
      </c>
      <c r="U203">
        <f>C203/Misc!$B$2*60/2/PI()*VLOOKUP(E203,Gearing!$B$2:$G$7,5,FALSE)</f>
        <v>13721385.171258301</v>
      </c>
      <c r="V203">
        <f ca="1">FORECAST(U203,OFFSET(Engine!$E$3:$E$26,MATCH(U203,Engine!$A$3:$A$26,1)-1,0,2),OFFSET(Engine!$A$3:$A$26,MATCH(U203,Engine!$A$3:$A$26,1)-1,0,2))</f>
        <v>-341913.64351287694</v>
      </c>
    </row>
    <row r="204" spans="1:22" x14ac:dyDescent="0.25">
      <c r="A204">
        <f t="shared" si="47"/>
        <v>50.25</v>
      </c>
      <c r="B204">
        <f t="shared" si="58"/>
        <v>2875.7961286012173</v>
      </c>
      <c r="C204">
        <f t="shared" si="56"/>
        <v>113.7991445951202</v>
      </c>
      <c r="D204">
        <f t="shared" si="57"/>
        <v>2.2929999999978463</v>
      </c>
      <c r="E204">
        <f>MIN(VLOOKUP(C203+0.01,Gearing!$A$2:$G$7,2,TRUE)+1,5)</f>
        <v>4</v>
      </c>
      <c r="F204">
        <f>Misc!$B$4*Misc!$B$5/Misc!$B$2*VLOOKUP(E204,Gearing!$B$2:$G$7,5,FALSE)</f>
        <v>6854044.9612116721</v>
      </c>
      <c r="G204">
        <f t="shared" si="45"/>
        <v>1.7869368690604477</v>
      </c>
      <c r="H204">
        <f t="shared" si="46"/>
        <v>254.56143654957094</v>
      </c>
      <c r="I204">
        <f t="shared" si="48"/>
        <v>0.29700000000000004</v>
      </c>
      <c r="J204">
        <f t="shared" si="49"/>
        <v>4596.6337087707525</v>
      </c>
      <c r="K204">
        <f t="shared" si="50"/>
        <v>-17566945.567728527</v>
      </c>
      <c r="L204">
        <f t="shared" si="59"/>
        <v>3143.1989875734266</v>
      </c>
      <c r="M204">
        <f>2*$Y$1*VLOOKUP(E203,Gearing!$B$3:$D$7,3)+B202</f>
        <v>2878.9860399869785</v>
      </c>
      <c r="N204">
        <f>2*B203-B202+Misc!$B$6*$Y$1^2</f>
        <v>2875.7961286012173</v>
      </c>
      <c r="O204">
        <f t="shared" si="51"/>
        <v>0</v>
      </c>
      <c r="P204">
        <f t="shared" si="52"/>
        <v>0</v>
      </c>
      <c r="Q204">
        <f t="shared" si="53"/>
        <v>0</v>
      </c>
      <c r="R204">
        <f t="shared" si="54"/>
        <v>1</v>
      </c>
      <c r="S204">
        <f t="shared" si="55"/>
        <v>0</v>
      </c>
      <c r="T204">
        <f>C204/Misc!$B$2*60/2/PI()</f>
        <v>3622.3392763885449</v>
      </c>
      <c r="U204">
        <f>C204/Misc!$B$2*60/2/PI()*VLOOKUP(E204,Gearing!$B$2:$G$7,5,FALSE)</f>
        <v>13790855.00479367</v>
      </c>
      <c r="V204">
        <f ca="1">FORECAST(U204,OFFSET(Engine!$E$3:$E$26,MATCH(U204,Engine!$A$3:$A$26,1)-1,0,2),OFFSET(Engine!$A$3:$A$26,MATCH(U204,Engine!$A$3:$A$26,1)-1,0,2))</f>
        <v>-343648.57324591395</v>
      </c>
    </row>
    <row r="205" spans="1:22" x14ac:dyDescent="0.25">
      <c r="A205">
        <f t="shared" si="47"/>
        <v>50.5</v>
      </c>
      <c r="B205">
        <f t="shared" si="58"/>
        <v>2904.3175709999973</v>
      </c>
      <c r="C205">
        <f t="shared" si="56"/>
        <v>114.37239459511966</v>
      </c>
      <c r="D205">
        <f t="shared" si="57"/>
        <v>2.2929999999978463</v>
      </c>
      <c r="E205">
        <f>MIN(VLOOKUP(C204+0.01,Gearing!$A$2:$G$7,2,TRUE)+1,5)</f>
        <v>4</v>
      </c>
      <c r="F205">
        <f>Misc!$B$4*Misc!$B$5/Misc!$B$2*VLOOKUP(E205,Gearing!$B$2:$G$7,5,FALSE)</f>
        <v>6854044.9612116721</v>
      </c>
      <c r="G205">
        <f t="shared" si="45"/>
        <v>1.8046592717281063</v>
      </c>
      <c r="H205">
        <f t="shared" si="46"/>
        <v>255.84376027898995</v>
      </c>
      <c r="I205">
        <f t="shared" si="48"/>
        <v>0.29700000000000004</v>
      </c>
      <c r="J205">
        <f t="shared" si="49"/>
        <v>4579.7770996108766</v>
      </c>
      <c r="K205">
        <f t="shared" si="50"/>
        <v>-17698952.554690935</v>
      </c>
      <c r="L205">
        <f t="shared" si="59"/>
        <v>3171.711913861076</v>
      </c>
      <c r="M205">
        <f>2*$Y$1*VLOOKUP(E204,Gearing!$B$3:$D$7,3)+B203</f>
        <v>2907.2208573857588</v>
      </c>
      <c r="N205">
        <f>2*B204-B203+Misc!$B$6*$Y$1^2</f>
        <v>2904.3175709999973</v>
      </c>
      <c r="O205">
        <f t="shared" si="51"/>
        <v>0</v>
      </c>
      <c r="P205">
        <f t="shared" si="52"/>
        <v>0</v>
      </c>
      <c r="Q205">
        <f t="shared" si="53"/>
        <v>0</v>
      </c>
      <c r="R205">
        <f t="shared" si="54"/>
        <v>1</v>
      </c>
      <c r="S205">
        <f t="shared" si="55"/>
        <v>0</v>
      </c>
      <c r="T205">
        <f>C205/Misc!$B$2*60/2/PI()</f>
        <v>3640.5863906140135</v>
      </c>
      <c r="U205">
        <f>C205/Misc!$B$2*60/2/PI()*VLOOKUP(E205,Gearing!$B$2:$G$7,5,FALSE)</f>
        <v>13860324.83832904</v>
      </c>
      <c r="V205">
        <f ca="1">FORECAST(U205,OFFSET(Engine!$E$3:$E$26,MATCH(U205,Engine!$A$3:$A$26,1)-1,0,2),OFFSET(Engine!$A$3:$A$26,MATCH(U205,Engine!$A$3:$A$26,1)-1,0,2))</f>
        <v>-345383.50297895097</v>
      </c>
    </row>
    <row r="206" spans="1:22" x14ac:dyDescent="0.25">
      <c r="A206">
        <f t="shared" si="47"/>
        <v>50.75</v>
      </c>
      <c r="B206">
        <f t="shared" si="58"/>
        <v>2932.9823258987772</v>
      </c>
      <c r="C206">
        <f t="shared" si="56"/>
        <v>114.94564459511912</v>
      </c>
      <c r="D206">
        <f t="shared" si="57"/>
        <v>2.2929999999978463</v>
      </c>
      <c r="E206">
        <f>MIN(VLOOKUP(C205+0.01,Gearing!$A$2:$G$7,2,TRUE)+1,5)</f>
        <v>4</v>
      </c>
      <c r="F206">
        <f>Misc!$B$4*Misc!$B$5/Misc!$B$2*VLOOKUP(E206,Gearing!$B$2:$G$7,5,FALSE)</f>
        <v>6854044.9612116721</v>
      </c>
      <c r="G206">
        <f t="shared" si="45"/>
        <v>1.822470724654752</v>
      </c>
      <c r="H206">
        <f t="shared" si="46"/>
        <v>257.1260840084089</v>
      </c>
      <c r="I206">
        <f t="shared" si="48"/>
        <v>0.29700000000000004</v>
      </c>
      <c r="J206">
        <f t="shared" si="49"/>
        <v>4562.8353628260011</v>
      </c>
      <c r="K206">
        <f t="shared" si="50"/>
        <v>-17831135.100051817</v>
      </c>
      <c r="L206">
        <f t="shared" si="59"/>
        <v>3200.3681455596784</v>
      </c>
      <c r="M206">
        <f>2*$Y$1*VLOOKUP(E205,Gearing!$B$3:$D$7,3)+B204</f>
        <v>2935.5989872845389</v>
      </c>
      <c r="N206">
        <f>2*B205-B204+Misc!$B$6*$Y$1^2</f>
        <v>2932.9823258987772</v>
      </c>
      <c r="O206">
        <f t="shared" si="51"/>
        <v>0</v>
      </c>
      <c r="P206">
        <f t="shared" si="52"/>
        <v>0</v>
      </c>
      <c r="Q206">
        <f t="shared" si="53"/>
        <v>0</v>
      </c>
      <c r="R206">
        <f t="shared" si="54"/>
        <v>1</v>
      </c>
      <c r="S206">
        <f t="shared" si="55"/>
        <v>0</v>
      </c>
      <c r="T206">
        <f>C206/Misc!$B$2*60/2/PI()</f>
        <v>3658.833504839482</v>
      </c>
      <c r="U206">
        <f>C206/Misc!$B$2*60/2/PI()*VLOOKUP(E206,Gearing!$B$2:$G$7,5,FALSE)</f>
        <v>13929794.671864411</v>
      </c>
      <c r="V206">
        <f ca="1">FORECAST(U206,OFFSET(Engine!$E$3:$E$26,MATCH(U206,Engine!$A$3:$A$26,1)-1,0,2),OFFSET(Engine!$A$3:$A$26,MATCH(U206,Engine!$A$3:$A$26,1)-1,0,2))</f>
        <v>-347118.43271198805</v>
      </c>
    </row>
    <row r="207" spans="1:22" x14ac:dyDescent="0.25">
      <c r="A207">
        <f t="shared" si="47"/>
        <v>51</v>
      </c>
      <c r="B207">
        <f t="shared" si="58"/>
        <v>2961.7903932975569</v>
      </c>
      <c r="C207">
        <f t="shared" si="56"/>
        <v>115.51889459511858</v>
      </c>
      <c r="D207">
        <f t="shared" si="57"/>
        <v>2.2929999999978463</v>
      </c>
      <c r="E207">
        <f>MIN(VLOOKUP(C206+0.01,Gearing!$A$2:$G$7,2,TRUE)+1,5)</f>
        <v>4</v>
      </c>
      <c r="F207">
        <f>Misc!$B$4*Misc!$B$5/Misc!$B$2*VLOOKUP(E207,Gearing!$B$2:$G$7,5,FALSE)</f>
        <v>6854044.9612116721</v>
      </c>
      <c r="G207">
        <f t="shared" si="45"/>
        <v>1.8403712278403852</v>
      </c>
      <c r="H207">
        <f t="shared" si="46"/>
        <v>258.40840773782787</v>
      </c>
      <c r="I207">
        <f t="shared" si="48"/>
        <v>0.29700000000000004</v>
      </c>
      <c r="J207">
        <f t="shared" si="49"/>
        <v>4545.808498416126</v>
      </c>
      <c r="K207">
        <f t="shared" si="50"/>
        <v>-17963485.919923205</v>
      </c>
      <c r="L207">
        <f t="shared" si="59"/>
        <v>3229.1676826697767</v>
      </c>
      <c r="M207">
        <f>2*$Y$1*VLOOKUP(E206,Gearing!$B$3:$D$7,3)+B205</f>
        <v>2964.1204296833189</v>
      </c>
      <c r="N207">
        <f>2*B206-B205+Misc!$B$6*$Y$1^2</f>
        <v>2961.7903932975569</v>
      </c>
      <c r="O207">
        <f t="shared" si="51"/>
        <v>0</v>
      </c>
      <c r="P207">
        <f t="shared" si="52"/>
        <v>0</v>
      </c>
      <c r="Q207">
        <f t="shared" si="53"/>
        <v>0</v>
      </c>
      <c r="R207">
        <f t="shared" si="54"/>
        <v>1</v>
      </c>
      <c r="S207">
        <f t="shared" si="55"/>
        <v>0</v>
      </c>
      <c r="T207">
        <f>C207/Misc!$B$2*60/2/PI()</f>
        <v>3677.080619064951</v>
      </c>
      <c r="U207">
        <f>C207/Misc!$B$2*60/2/PI()*VLOOKUP(E207,Gearing!$B$2:$G$7,5,FALSE)</f>
        <v>13999264.505399782</v>
      </c>
      <c r="V207">
        <f ca="1">FORECAST(U207,OFFSET(Engine!$E$3:$E$26,MATCH(U207,Engine!$A$3:$A$26,1)-1,0,2),OFFSET(Engine!$A$3:$A$26,MATCH(U207,Engine!$A$3:$A$26,1)-1,0,2))</f>
        <v>-348853.36244502506</v>
      </c>
    </row>
    <row r="208" spans="1:22" x14ac:dyDescent="0.25">
      <c r="A208">
        <f t="shared" si="47"/>
        <v>51.25</v>
      </c>
      <c r="B208">
        <f t="shared" si="58"/>
        <v>2990.7417731963365</v>
      </c>
      <c r="C208">
        <f t="shared" si="56"/>
        <v>116.09214459511804</v>
      </c>
      <c r="D208">
        <f t="shared" si="57"/>
        <v>2.2929999999978463</v>
      </c>
      <c r="E208">
        <f>MIN(VLOOKUP(C207+0.01,Gearing!$A$2:$G$7,2,TRUE)+1,5)</f>
        <v>4</v>
      </c>
      <c r="F208">
        <f>Misc!$B$4*Misc!$B$5/Misc!$B$2*VLOOKUP(E208,Gearing!$B$2:$G$7,5,FALSE)</f>
        <v>6854044.9612116721</v>
      </c>
      <c r="G208">
        <f t="shared" si="45"/>
        <v>1.8583607812850058</v>
      </c>
      <c r="H208">
        <f t="shared" si="46"/>
        <v>259.69073146724691</v>
      </c>
      <c r="I208">
        <f t="shared" si="48"/>
        <v>0.29700000000000004</v>
      </c>
      <c r="J208">
        <f t="shared" si="49"/>
        <v>4528.6965063812513</v>
      </c>
      <c r="K208">
        <f t="shared" si="50"/>
        <v>-18095997.693817586</v>
      </c>
      <c r="L208">
        <f t="shared" si="59"/>
        <v>3258.1105251919098</v>
      </c>
      <c r="M208">
        <f>2*$Y$1*VLOOKUP(E207,Gearing!$B$3:$D$7,3)+B206</f>
        <v>2992.7851845820987</v>
      </c>
      <c r="N208">
        <f>2*B207-B206+Misc!$B$6*$Y$1^2</f>
        <v>2990.7417731963365</v>
      </c>
      <c r="O208">
        <f t="shared" si="51"/>
        <v>0</v>
      </c>
      <c r="P208">
        <f t="shared" si="52"/>
        <v>0</v>
      </c>
      <c r="Q208">
        <f t="shared" si="53"/>
        <v>0</v>
      </c>
      <c r="R208">
        <f t="shared" si="54"/>
        <v>1</v>
      </c>
      <c r="S208">
        <f t="shared" si="55"/>
        <v>0</v>
      </c>
      <c r="T208">
        <f>C208/Misc!$B$2*60/2/PI()</f>
        <v>3695.3277332904195</v>
      </c>
      <c r="U208">
        <f>C208/Misc!$B$2*60/2/PI()*VLOOKUP(E208,Gearing!$B$2:$G$7,5,FALSE)</f>
        <v>14068734.338935152</v>
      </c>
      <c r="V208">
        <f ca="1">FORECAST(U208,OFFSET(Engine!$E$3:$E$26,MATCH(U208,Engine!$A$3:$A$26,1)-1,0,2),OFFSET(Engine!$A$3:$A$26,MATCH(U208,Engine!$A$3:$A$26,1)-1,0,2))</f>
        <v>-350588.29217806208</v>
      </c>
    </row>
    <row r="209" spans="1:22" x14ac:dyDescent="0.25">
      <c r="A209">
        <f t="shared" si="47"/>
        <v>51.5</v>
      </c>
      <c r="B209">
        <f t="shared" si="58"/>
        <v>3019.8364655951159</v>
      </c>
      <c r="C209">
        <f t="shared" si="56"/>
        <v>116.6653945951175</v>
      </c>
      <c r="D209">
        <f t="shared" si="57"/>
        <v>2.2929999999978463</v>
      </c>
      <c r="E209">
        <f>MIN(VLOOKUP(C208+0.01,Gearing!$A$2:$G$7,2,TRUE)+1,5)</f>
        <v>4</v>
      </c>
      <c r="F209">
        <f>Misc!$B$4*Misc!$B$5/Misc!$B$2*VLOOKUP(E209,Gearing!$B$2:$G$7,5,FALSE)</f>
        <v>6854044.9612116721</v>
      </c>
      <c r="G209">
        <f t="shared" si="45"/>
        <v>1.8764393849886141</v>
      </c>
      <c r="H209">
        <f t="shared" si="46"/>
        <v>260.97305519666588</v>
      </c>
      <c r="I209">
        <f t="shared" si="48"/>
        <v>0.29700000000000004</v>
      </c>
      <c r="J209">
        <f t="shared" si="49"/>
        <v>4511.4993867213761</v>
      </c>
      <c r="K209">
        <f t="shared" si="50"/>
        <v>-18228663.064647883</v>
      </c>
      <c r="L209">
        <f t="shared" si="59"/>
        <v>3287.196673126622</v>
      </c>
      <c r="M209">
        <f>2*$Y$1*VLOOKUP(E208,Gearing!$B$3:$D$7,3)+B207</f>
        <v>3021.5932519808784</v>
      </c>
      <c r="N209">
        <f>2*B208-B207+Misc!$B$6*$Y$1^2</f>
        <v>3019.8364655951159</v>
      </c>
      <c r="O209">
        <f t="shared" si="51"/>
        <v>0</v>
      </c>
      <c r="P209">
        <f t="shared" si="52"/>
        <v>0</v>
      </c>
      <c r="Q209">
        <f t="shared" si="53"/>
        <v>0</v>
      </c>
      <c r="R209">
        <f t="shared" si="54"/>
        <v>1</v>
      </c>
      <c r="S209">
        <f t="shared" si="55"/>
        <v>0</v>
      </c>
      <c r="T209">
        <f>C209/Misc!$B$2*60/2/PI()</f>
        <v>3713.574847515888</v>
      </c>
      <c r="U209">
        <f>C209/Misc!$B$2*60/2/PI()*VLOOKUP(E209,Gearing!$B$2:$G$7,5,FALSE)</f>
        <v>14138204.172470521</v>
      </c>
      <c r="V209">
        <f ca="1">FORECAST(U209,OFFSET(Engine!$E$3:$E$26,MATCH(U209,Engine!$A$3:$A$26,1)-1,0,2),OFFSET(Engine!$A$3:$A$26,MATCH(U209,Engine!$A$3:$A$26,1)-1,0,2))</f>
        <v>-352323.2219110991</v>
      </c>
    </row>
    <row r="210" spans="1:22" x14ac:dyDescent="0.25">
      <c r="A210">
        <f t="shared" si="47"/>
        <v>51.75</v>
      </c>
      <c r="B210">
        <f t="shared" si="58"/>
        <v>3049.0744704938952</v>
      </c>
      <c r="C210">
        <f t="shared" si="56"/>
        <v>117.23864459511697</v>
      </c>
      <c r="D210">
        <f t="shared" si="57"/>
        <v>2.2929999999978463</v>
      </c>
      <c r="E210">
        <f>MIN(VLOOKUP(C209+0.01,Gearing!$A$2:$G$7,2,TRUE)+1,5)</f>
        <v>4</v>
      </c>
      <c r="F210">
        <f>Misc!$B$4*Misc!$B$5/Misc!$B$2*VLOOKUP(E210,Gearing!$B$2:$G$7,5,FALSE)</f>
        <v>6854044.9612116721</v>
      </c>
      <c r="G210">
        <f t="shared" si="45"/>
        <v>1.8946070389512095</v>
      </c>
      <c r="H210">
        <f t="shared" si="46"/>
        <v>262.25537892608486</v>
      </c>
      <c r="I210">
        <f t="shared" si="48"/>
        <v>0.29700000000000004</v>
      </c>
      <c r="J210">
        <f t="shared" si="49"/>
        <v>4494.2171394365014</v>
      </c>
      <c r="K210">
        <f t="shared" si="50"/>
        <v>-18361474.638727468</v>
      </c>
      <c r="L210">
        <f t="shared" si="59"/>
        <v>3316.4261264744564</v>
      </c>
      <c r="M210">
        <f>2*$Y$1*VLOOKUP(E209,Gearing!$B$3:$D$7,3)+B208</f>
        <v>3050.544631879658</v>
      </c>
      <c r="N210">
        <f>2*B209-B208+Misc!$B$6*$Y$1^2</f>
        <v>3049.0744704938952</v>
      </c>
      <c r="O210">
        <f t="shared" si="51"/>
        <v>0</v>
      </c>
      <c r="P210">
        <f t="shared" si="52"/>
        <v>0</v>
      </c>
      <c r="Q210">
        <f t="shared" si="53"/>
        <v>0</v>
      </c>
      <c r="R210">
        <f t="shared" si="54"/>
        <v>1</v>
      </c>
      <c r="S210">
        <f t="shared" si="55"/>
        <v>0</v>
      </c>
      <c r="T210">
        <f>C210/Misc!$B$2*60/2/PI()</f>
        <v>3731.821961741357</v>
      </c>
      <c r="U210">
        <f>C210/Misc!$B$2*60/2/PI()*VLOOKUP(E210,Gearing!$B$2:$G$7,5,FALSE)</f>
        <v>14207674.006005893</v>
      </c>
      <c r="V210">
        <f ca="1">FORECAST(U210,OFFSET(Engine!$E$3:$E$26,MATCH(U210,Engine!$A$3:$A$26,1)-1,0,2),OFFSET(Engine!$A$3:$A$26,MATCH(U210,Engine!$A$3:$A$26,1)-1,0,2))</f>
        <v>-354058.15164413612</v>
      </c>
    </row>
    <row r="211" spans="1:22" x14ac:dyDescent="0.25">
      <c r="A211">
        <f t="shared" si="47"/>
        <v>52</v>
      </c>
      <c r="B211">
        <f t="shared" si="58"/>
        <v>3078.4557878926744</v>
      </c>
      <c r="C211">
        <f t="shared" si="56"/>
        <v>117.81189459511643</v>
      </c>
      <c r="D211">
        <f t="shared" si="57"/>
        <v>2.2929999999978463</v>
      </c>
      <c r="E211">
        <f>MIN(VLOOKUP(C210+0.01,Gearing!$A$2:$G$7,2,TRUE)+1,5)</f>
        <v>4</v>
      </c>
      <c r="F211">
        <f>Misc!$B$4*Misc!$B$5/Misc!$B$2*VLOOKUP(E211,Gearing!$B$2:$G$7,5,FALSE)</f>
        <v>6854044.9612116721</v>
      </c>
      <c r="G211">
        <f t="shared" si="45"/>
        <v>1.9128637431727922</v>
      </c>
      <c r="H211">
        <f t="shared" si="46"/>
        <v>263.53770265550384</v>
      </c>
      <c r="I211">
        <f t="shared" si="48"/>
        <v>0.29700000000000004</v>
      </c>
      <c r="J211">
        <f t="shared" si="49"/>
        <v>4476.8497645266261</v>
      </c>
      <c r="K211">
        <f t="shared" si="50"/>
        <v>-18494424.98577014</v>
      </c>
      <c r="L211">
        <f t="shared" si="59"/>
        <v>3345.7988852359526</v>
      </c>
      <c r="M211">
        <f>2*$Y$1*VLOOKUP(E210,Gearing!$B$3:$D$7,3)+B209</f>
        <v>3079.6393242784375</v>
      </c>
      <c r="N211">
        <f>2*B210-B209+Misc!$B$6*$Y$1^2</f>
        <v>3078.4557878926744</v>
      </c>
      <c r="O211">
        <f t="shared" si="51"/>
        <v>0</v>
      </c>
      <c r="P211">
        <f t="shared" si="52"/>
        <v>0</v>
      </c>
      <c r="Q211">
        <f t="shared" si="53"/>
        <v>0</v>
      </c>
      <c r="R211">
        <f t="shared" si="54"/>
        <v>1</v>
      </c>
      <c r="S211">
        <f t="shared" si="55"/>
        <v>0</v>
      </c>
      <c r="T211">
        <f>C211/Misc!$B$2*60/2/PI()</f>
        <v>3750.0690759668255</v>
      </c>
      <c r="U211">
        <f>C211/Misc!$B$2*60/2/PI()*VLOOKUP(E211,Gearing!$B$2:$G$7,5,FALSE)</f>
        <v>14277143.839541262</v>
      </c>
      <c r="V211">
        <f ca="1">FORECAST(U211,OFFSET(Engine!$E$3:$E$26,MATCH(U211,Engine!$A$3:$A$26,1)-1,0,2),OFFSET(Engine!$A$3:$A$26,MATCH(U211,Engine!$A$3:$A$26,1)-1,0,2))</f>
        <v>-355793.08137717313</v>
      </c>
    </row>
    <row r="212" spans="1:22" x14ac:dyDescent="0.25">
      <c r="A212">
        <f t="shared" si="47"/>
        <v>52.25</v>
      </c>
      <c r="B212">
        <f t="shared" si="58"/>
        <v>3107.9804177914534</v>
      </c>
      <c r="C212">
        <f t="shared" si="56"/>
        <v>118.38514459511589</v>
      </c>
      <c r="D212">
        <f t="shared" si="57"/>
        <v>2.2929999999978463</v>
      </c>
      <c r="E212">
        <f>MIN(VLOOKUP(C211+0.01,Gearing!$A$2:$G$7,2,TRUE)+1,5)</f>
        <v>4</v>
      </c>
      <c r="F212">
        <f>Misc!$B$4*Misc!$B$5/Misc!$B$2*VLOOKUP(E212,Gearing!$B$2:$G$7,5,FALSE)</f>
        <v>6854044.9612116721</v>
      </c>
      <c r="G212">
        <f t="shared" si="45"/>
        <v>1.9312094976533629</v>
      </c>
      <c r="H212">
        <f t="shared" si="46"/>
        <v>264.82002638492281</v>
      </c>
      <c r="I212">
        <f t="shared" si="48"/>
        <v>0.29700000000000004</v>
      </c>
      <c r="J212">
        <f t="shared" si="49"/>
        <v>4459.3972619917513</v>
      </c>
      <c r="K212">
        <f t="shared" si="50"/>
        <v>-18627506.638890155</v>
      </c>
      <c r="L212">
        <f t="shared" si="59"/>
        <v>3375.3149494116547</v>
      </c>
      <c r="M212">
        <f>2*$Y$1*VLOOKUP(E211,Gearing!$B$3:$D$7,3)+B210</f>
        <v>3108.8773291772168</v>
      </c>
      <c r="N212">
        <f>2*B211-B210+Misc!$B$6*$Y$1^2</f>
        <v>3107.9804177914534</v>
      </c>
      <c r="O212">
        <f t="shared" si="51"/>
        <v>0</v>
      </c>
      <c r="P212">
        <f t="shared" si="52"/>
        <v>0</v>
      </c>
      <c r="Q212">
        <f t="shared" si="53"/>
        <v>0</v>
      </c>
      <c r="R212">
        <f t="shared" si="54"/>
        <v>1</v>
      </c>
      <c r="S212">
        <f t="shared" si="55"/>
        <v>0</v>
      </c>
      <c r="T212">
        <f>C212/Misc!$B$2*60/2/PI()</f>
        <v>3768.316190192294</v>
      </c>
      <c r="U212">
        <f>C212/Misc!$B$2*60/2/PI()*VLOOKUP(E212,Gearing!$B$2:$G$7,5,FALSE)</f>
        <v>14346613.673076633</v>
      </c>
      <c r="V212">
        <f ca="1">FORECAST(U212,OFFSET(Engine!$E$3:$E$26,MATCH(U212,Engine!$A$3:$A$26,1)-1,0,2),OFFSET(Engine!$A$3:$A$26,MATCH(U212,Engine!$A$3:$A$26,1)-1,0,2))</f>
        <v>-357528.01111021021</v>
      </c>
    </row>
    <row r="213" spans="1:22" x14ac:dyDescent="0.25">
      <c r="A213">
        <f t="shared" si="47"/>
        <v>52.5</v>
      </c>
      <c r="B213">
        <f t="shared" si="58"/>
        <v>3137.6483601902323</v>
      </c>
      <c r="C213">
        <f t="shared" si="56"/>
        <v>118.95839459511535</v>
      </c>
      <c r="D213">
        <f t="shared" si="57"/>
        <v>2.2929999999978463</v>
      </c>
      <c r="E213">
        <f>MIN(VLOOKUP(C212+0.01,Gearing!$A$2:$G$7,2,TRUE)+1,5)</f>
        <v>4</v>
      </c>
      <c r="F213">
        <f>Misc!$B$4*Misc!$B$5/Misc!$B$2*VLOOKUP(E213,Gearing!$B$2:$G$7,5,FALSE)</f>
        <v>6854044.9612116721</v>
      </c>
      <c r="G213">
        <f t="shared" si="45"/>
        <v>1.9496443023929206</v>
      </c>
      <c r="H213">
        <f t="shared" si="46"/>
        <v>266.10235011434179</v>
      </c>
      <c r="I213">
        <f t="shared" si="48"/>
        <v>0.29700000000000004</v>
      </c>
      <c r="J213">
        <f t="shared" si="49"/>
        <v>4441.859631831876</v>
      </c>
      <c r="K213">
        <f t="shared" si="50"/>
        <v>-18760712.094602201</v>
      </c>
      <c r="L213">
        <f t="shared" si="59"/>
        <v>3404.9743190021013</v>
      </c>
      <c r="M213">
        <f>2*$Y$1*VLOOKUP(E212,Gearing!$B$3:$D$7,3)+B211</f>
        <v>3138.258646575996</v>
      </c>
      <c r="N213">
        <f>2*B212-B211+Misc!$B$6*$Y$1^2</f>
        <v>3137.6483601902323</v>
      </c>
      <c r="O213">
        <f t="shared" si="51"/>
        <v>0</v>
      </c>
      <c r="P213">
        <f t="shared" si="52"/>
        <v>0</v>
      </c>
      <c r="Q213">
        <f t="shared" si="53"/>
        <v>0</v>
      </c>
      <c r="R213">
        <f t="shared" si="54"/>
        <v>1</v>
      </c>
      <c r="S213">
        <f t="shared" si="55"/>
        <v>0</v>
      </c>
      <c r="T213">
        <f>C213/Misc!$B$2*60/2/PI()</f>
        <v>3786.563304417763</v>
      </c>
      <c r="U213">
        <f>C213/Misc!$B$2*60/2/PI()*VLOOKUP(E213,Gearing!$B$2:$G$7,5,FALSE)</f>
        <v>14416083.506612005</v>
      </c>
      <c r="V213">
        <f ca="1">FORECAST(U213,OFFSET(Engine!$E$3:$E$26,MATCH(U213,Engine!$A$3:$A$26,1)-1,0,2),OFFSET(Engine!$A$3:$A$26,MATCH(U213,Engine!$A$3:$A$26,1)-1,0,2))</f>
        <v>-359262.94084324723</v>
      </c>
    </row>
    <row r="214" spans="1:22" x14ac:dyDescent="0.25">
      <c r="A214">
        <f t="shared" si="47"/>
        <v>52.75</v>
      </c>
      <c r="B214">
        <f t="shared" si="58"/>
        <v>3167.4596150890111</v>
      </c>
      <c r="C214">
        <f t="shared" si="56"/>
        <v>119.53164459511481</v>
      </c>
      <c r="D214">
        <f t="shared" si="57"/>
        <v>2.2929999999978463</v>
      </c>
      <c r="E214">
        <f>MIN(VLOOKUP(C213+0.01,Gearing!$A$2:$G$7,2,TRUE)+1,5)</f>
        <v>4</v>
      </c>
      <c r="F214">
        <f>Misc!$B$4*Misc!$B$5/Misc!$B$2*VLOOKUP(E214,Gearing!$B$2:$G$7,5,FALSE)</f>
        <v>6854044.9612116721</v>
      </c>
      <c r="G214">
        <f t="shared" si="45"/>
        <v>1.9681681573914658</v>
      </c>
      <c r="H214">
        <f t="shared" si="46"/>
        <v>267.38467384376077</v>
      </c>
      <c r="I214">
        <f t="shared" si="48"/>
        <v>0.29700000000000004</v>
      </c>
      <c r="J214">
        <f t="shared" si="49"/>
        <v>4424.2368740470019</v>
      </c>
      <c r="K214">
        <f t="shared" si="50"/>
        <v>-18894033.812821414</v>
      </c>
      <c r="L214">
        <f t="shared" si="59"/>
        <v>3434.7769940078365</v>
      </c>
      <c r="M214">
        <f>2*$Y$1*VLOOKUP(E213,Gearing!$B$3:$D$7,3)+B212</f>
        <v>3167.783276474775</v>
      </c>
      <c r="N214">
        <f>2*B213-B212+Misc!$B$6*$Y$1^2</f>
        <v>3167.4596150890111</v>
      </c>
      <c r="O214">
        <f t="shared" si="51"/>
        <v>0</v>
      </c>
      <c r="P214">
        <f t="shared" si="52"/>
        <v>0</v>
      </c>
      <c r="Q214">
        <f t="shared" si="53"/>
        <v>0</v>
      </c>
      <c r="R214">
        <f t="shared" si="54"/>
        <v>1</v>
      </c>
      <c r="S214">
        <f t="shared" si="55"/>
        <v>0</v>
      </c>
      <c r="T214">
        <f>C214/Misc!$B$2*60/2/PI()</f>
        <v>3804.8104186432315</v>
      </c>
      <c r="U214">
        <f>C214/Misc!$B$2*60/2/PI()*VLOOKUP(E214,Gearing!$B$2:$G$7,5,FALSE)</f>
        <v>14485553.340147374</v>
      </c>
      <c r="V214">
        <f ca="1">FORECAST(U214,OFFSET(Engine!$E$3:$E$26,MATCH(U214,Engine!$A$3:$A$26,1)-1,0,2),OFFSET(Engine!$A$3:$A$26,MATCH(U214,Engine!$A$3:$A$26,1)-1,0,2))</f>
        <v>-360997.87057628424</v>
      </c>
    </row>
    <row r="215" spans="1:22" x14ac:dyDescent="0.25">
      <c r="A215">
        <f t="shared" si="47"/>
        <v>53</v>
      </c>
      <c r="B215">
        <f t="shared" si="58"/>
        <v>3197.4141824877897</v>
      </c>
      <c r="C215">
        <f t="shared" si="56"/>
        <v>119.60571736664315</v>
      </c>
      <c r="D215">
        <f t="shared" si="57"/>
        <v>-1.7004178277711617</v>
      </c>
      <c r="E215">
        <f>MIN(VLOOKUP(C214+0.01,Gearing!$A$2:$G$7,2,TRUE)+1,5)</f>
        <v>4</v>
      </c>
      <c r="F215">
        <f>Misc!$B$4*Misc!$B$5/Misc!$B$2*VLOOKUP(E215,Gearing!$B$2:$G$7,5,FALSE)</f>
        <v>6854044.9612116721</v>
      </c>
      <c r="G215">
        <f t="shared" si="45"/>
        <v>1.9867810626489986</v>
      </c>
      <c r="H215">
        <f t="shared" si="46"/>
        <v>267.55036991464556</v>
      </c>
      <c r="I215">
        <f t="shared" si="48"/>
        <v>0.29700000000000004</v>
      </c>
      <c r="J215">
        <f t="shared" si="49"/>
        <v>4406.5289886371274</v>
      </c>
      <c r="K215">
        <f t="shared" si="50"/>
        <v>-19027464.216863368</v>
      </c>
      <c r="L215">
        <f t="shared" si="59"/>
        <v>3464.7229744294</v>
      </c>
      <c r="M215">
        <f>2*$Y$1*VLOOKUP(E214,Gearing!$B$3:$D$7,3)+B213</f>
        <v>3197.4512188735539</v>
      </c>
      <c r="N215">
        <f>2*B214-B213+Misc!$B$6*$Y$1^2</f>
        <v>3197.4141824877897</v>
      </c>
      <c r="O215">
        <f t="shared" si="51"/>
        <v>0</v>
      </c>
      <c r="P215">
        <f t="shared" si="52"/>
        <v>0</v>
      </c>
      <c r="Q215">
        <f t="shared" si="53"/>
        <v>0</v>
      </c>
      <c r="R215">
        <f t="shared" si="54"/>
        <v>1</v>
      </c>
      <c r="S215">
        <f t="shared" si="55"/>
        <v>0</v>
      </c>
      <c r="T215">
        <f>C215/Misc!$B$2*60/2/PI()</f>
        <v>3807.1682281906819</v>
      </c>
      <c r="U215">
        <f>C215/Misc!$B$2*60/2/PI()*VLOOKUP(E215,Gearing!$B$2:$G$7,5,FALSE)</f>
        <v>14494529.917744553</v>
      </c>
      <c r="V215">
        <f ca="1">FORECAST(U215,OFFSET(Engine!$E$3:$E$26,MATCH(U215,Engine!$A$3:$A$26,1)-1,0,2),OFFSET(Engine!$A$3:$A$26,MATCH(U215,Engine!$A$3:$A$26,1)-1,0,2))</f>
        <v>-361222.0503472971</v>
      </c>
    </row>
    <row r="216" spans="1:22" x14ac:dyDescent="0.25">
      <c r="A216">
        <f t="shared" si="47"/>
        <v>53.25</v>
      </c>
      <c r="B216">
        <f t="shared" si="58"/>
        <v>3227.2624737723327</v>
      </c>
      <c r="C216">
        <f t="shared" si="56"/>
        <v>119.67979013817148</v>
      </c>
      <c r="D216">
        <f t="shared" si="57"/>
        <v>2.2929999999978463</v>
      </c>
      <c r="E216">
        <f>MIN(VLOOKUP(C215+0.01,Gearing!$A$2:$G$7,2,TRUE)+1,5)</f>
        <v>5</v>
      </c>
      <c r="F216">
        <f>Misc!$B$4*Misc!$B$5/Misc!$B$2*VLOOKUP(E216,Gearing!$B$2:$G$7,5,FALSE)</f>
        <v>8966220.9668758679</v>
      </c>
      <c r="G216">
        <f t="shared" si="45"/>
        <v>2.0053279309907222</v>
      </c>
      <c r="H216">
        <f t="shared" si="46"/>
        <v>267.71606598553035</v>
      </c>
      <c r="I216">
        <f t="shared" si="48"/>
        <v>0.29700000000000004</v>
      </c>
      <c r="J216">
        <f t="shared" si="49"/>
        <v>4388.7359756022524</v>
      </c>
      <c r="K216">
        <f t="shared" si="50"/>
        <v>-19685900.868447501</v>
      </c>
      <c r="L216">
        <f t="shared" si="59"/>
        <v>3494.8122602673343</v>
      </c>
      <c r="M216">
        <f>2*$Y$1*VLOOKUP(E215,Gearing!$B$3:$D$7,3)+B214</f>
        <v>3227.2624737723327</v>
      </c>
      <c r="N216">
        <f>2*B215-B214+Misc!$B$6*$Y$1^2</f>
        <v>3227.5120623865682</v>
      </c>
      <c r="O216">
        <f t="shared" si="51"/>
        <v>0</v>
      </c>
      <c r="P216">
        <f t="shared" si="52"/>
        <v>0</v>
      </c>
      <c r="Q216">
        <f t="shared" si="53"/>
        <v>0</v>
      </c>
      <c r="R216">
        <f t="shared" si="54"/>
        <v>0</v>
      </c>
      <c r="S216">
        <f t="shared" si="55"/>
        <v>1</v>
      </c>
      <c r="T216">
        <f>C216/Misc!$B$2*60/2/PI()</f>
        <v>3809.5260377381323</v>
      </c>
      <c r="U216">
        <f>C216/Misc!$B$2*60/2/PI()*VLOOKUP(E216,Gearing!$B$2:$G$7,5,FALSE)</f>
        <v>18972977.966687325</v>
      </c>
      <c r="V216">
        <f ca="1">FORECAST(U216,OFFSET(Engine!$E$3:$E$26,MATCH(U216,Engine!$A$3:$A$26,1)-1,0,2),OFFSET(Engine!$A$3:$A$26,MATCH(U216,Engine!$A$3:$A$26,1)-1,0,2))</f>
        <v>-473066.17437296524</v>
      </c>
    </row>
    <row r="217" spans="1:22" x14ac:dyDescent="0.25">
      <c r="A217">
        <f t="shared" si="47"/>
        <v>53.5</v>
      </c>
      <c r="B217">
        <f t="shared" si="58"/>
        <v>3257.2540775568755</v>
      </c>
      <c r="C217">
        <f t="shared" si="56"/>
        <v>120.25304013817095</v>
      </c>
      <c r="D217">
        <f t="shared" si="57"/>
        <v>2.2929999999978463</v>
      </c>
      <c r="E217">
        <f>MIN(VLOOKUP(C216+0.01,Gearing!$A$2:$G$7,2,TRUE)+1,5)</f>
        <v>5</v>
      </c>
      <c r="F217">
        <f>Misc!$B$4*Misc!$B$5/Misc!$B$2*VLOOKUP(E217,Gearing!$B$2:$G$7,5,FALSE)</f>
        <v>8966220.9668758679</v>
      </c>
      <c r="G217">
        <f t="shared" si="45"/>
        <v>2.0239638495914329</v>
      </c>
      <c r="H217">
        <f t="shared" si="46"/>
        <v>268.99838971494933</v>
      </c>
      <c r="I217">
        <f t="shared" si="48"/>
        <v>0.29700000000000004</v>
      </c>
      <c r="J217">
        <f t="shared" si="49"/>
        <v>4371.0060905792343</v>
      </c>
      <c r="K217">
        <f t="shared" si="50"/>
        <v>-19818434.832831927</v>
      </c>
      <c r="L217">
        <f t="shared" si="59"/>
        <v>3605.7179207109471</v>
      </c>
      <c r="M217">
        <f>2*$Y$1*VLOOKUP(E216,Gearing!$B$3:$D$7,3)+B215</f>
        <v>3273.7380849268143</v>
      </c>
      <c r="N217">
        <f>2*B216-B215+Misc!$B$6*$Y$1^2</f>
        <v>3257.2540775568755</v>
      </c>
      <c r="O217">
        <f t="shared" si="51"/>
        <v>0</v>
      </c>
      <c r="P217">
        <f t="shared" si="52"/>
        <v>0</v>
      </c>
      <c r="Q217">
        <f t="shared" si="53"/>
        <v>0</v>
      </c>
      <c r="R217">
        <f t="shared" si="54"/>
        <v>0</v>
      </c>
      <c r="S217">
        <f t="shared" si="55"/>
        <v>1</v>
      </c>
      <c r="T217">
        <f>C217/Misc!$B$2*60/2/PI()</f>
        <v>3827.7731519636013</v>
      </c>
      <c r="U217">
        <f>C217/Misc!$B$2*60/2/PI()*VLOOKUP(E217,Gearing!$B$2:$G$7,5,FALSE)</f>
        <v>19063855.963773023</v>
      </c>
      <c r="V217">
        <f ca="1">FORECAST(U217,OFFSET(Engine!$E$3:$E$26,MATCH(U217,Engine!$A$3:$A$26,1)-1,0,2),OFFSET(Engine!$A$3:$A$26,MATCH(U217,Engine!$A$3:$A$26,1)-1,0,2))</f>
        <v>-475335.74853485741</v>
      </c>
    </row>
    <row r="218" spans="1:22" x14ac:dyDescent="0.25">
      <c r="A218">
        <f t="shared" si="47"/>
        <v>53.75</v>
      </c>
      <c r="B218">
        <f t="shared" si="58"/>
        <v>3287.3889938414181</v>
      </c>
      <c r="C218">
        <f t="shared" si="56"/>
        <v>120.82629013817041</v>
      </c>
      <c r="D218">
        <f t="shared" si="57"/>
        <v>2.2929999999978463</v>
      </c>
      <c r="E218">
        <f>MIN(VLOOKUP(C217+0.01,Gearing!$A$2:$G$7,2,TRUE)+1,5)</f>
        <v>5</v>
      </c>
      <c r="F218">
        <f>Misc!$B$4*Misc!$B$5/Misc!$B$2*VLOOKUP(E218,Gearing!$B$2:$G$7,5,FALSE)</f>
        <v>8966220.9668758679</v>
      </c>
      <c r="G218">
        <f t="shared" si="45"/>
        <v>2.0426888184511318</v>
      </c>
      <c r="H218">
        <f t="shared" si="46"/>
        <v>270.2807134443683</v>
      </c>
      <c r="I218">
        <f t="shared" si="48"/>
        <v>0.29700000000000004</v>
      </c>
      <c r="J218">
        <f t="shared" si="49"/>
        <v>4353.1910779312157</v>
      </c>
      <c r="K218">
        <f t="shared" si="50"/>
        <v>-19951063.463240024</v>
      </c>
      <c r="L218">
        <f t="shared" si="59"/>
        <v>3635.8421887862764</v>
      </c>
      <c r="M218">
        <f>2*$Y$1*VLOOKUP(E217,Gearing!$B$3:$D$7,3)+B216</f>
        <v>3303.5863762113572</v>
      </c>
      <c r="N218">
        <f>2*B217-B216+Misc!$B$6*$Y$1^2</f>
        <v>3287.3889938414181</v>
      </c>
      <c r="O218">
        <f t="shared" si="51"/>
        <v>0</v>
      </c>
      <c r="P218">
        <f t="shared" si="52"/>
        <v>0</v>
      </c>
      <c r="Q218">
        <f t="shared" si="53"/>
        <v>0</v>
      </c>
      <c r="R218">
        <f t="shared" si="54"/>
        <v>0</v>
      </c>
      <c r="S218">
        <f t="shared" si="55"/>
        <v>1</v>
      </c>
      <c r="T218">
        <f>C218/Misc!$B$2*60/2/PI()</f>
        <v>3846.0202661890698</v>
      </c>
      <c r="U218">
        <f>C218/Misc!$B$2*60/2/PI()*VLOOKUP(E218,Gearing!$B$2:$G$7,5,FALSE)</f>
        <v>19154733.960858718</v>
      </c>
      <c r="V218">
        <f ca="1">FORECAST(U218,OFFSET(Engine!$E$3:$E$26,MATCH(U218,Engine!$A$3:$A$26,1)-1,0,2),OFFSET(Engine!$A$3:$A$26,MATCH(U218,Engine!$A$3:$A$26,1)-1,0,2))</f>
        <v>-477605.32269674953</v>
      </c>
    </row>
    <row r="219" spans="1:22" x14ac:dyDescent="0.25">
      <c r="A219">
        <f t="shared" si="47"/>
        <v>54</v>
      </c>
      <c r="B219">
        <f t="shared" si="58"/>
        <v>3317.6672226259607</v>
      </c>
      <c r="C219">
        <f t="shared" si="56"/>
        <v>121.39954013816987</v>
      </c>
      <c r="D219">
        <f t="shared" si="57"/>
        <v>2.2929999999978463</v>
      </c>
      <c r="E219">
        <f>MIN(VLOOKUP(C218+0.01,Gearing!$A$2:$G$7,2,TRUE)+1,5)</f>
        <v>5</v>
      </c>
      <c r="F219">
        <f>Misc!$B$4*Misc!$B$5/Misc!$B$2*VLOOKUP(E219,Gearing!$B$2:$G$7,5,FALSE)</f>
        <v>8966220.9668758679</v>
      </c>
      <c r="G219">
        <f t="shared" si="45"/>
        <v>2.0615028375698174</v>
      </c>
      <c r="H219">
        <f t="shared" si="46"/>
        <v>271.56303717378728</v>
      </c>
      <c r="I219">
        <f t="shared" si="48"/>
        <v>0.29700000000000004</v>
      </c>
      <c r="J219">
        <f t="shared" si="49"/>
        <v>4335.2909376581974</v>
      </c>
      <c r="K219">
        <f t="shared" si="50"/>
        <v>-20083779.100329794</v>
      </c>
      <c r="L219">
        <f t="shared" si="59"/>
        <v>3666.1097624343492</v>
      </c>
      <c r="M219">
        <f>2*$Y$1*VLOOKUP(E218,Gearing!$B$3:$D$7,3)+B217</f>
        <v>3333.5779799959</v>
      </c>
      <c r="N219">
        <f>2*B218-B217+Misc!$B$6*$Y$1^2</f>
        <v>3317.6672226259607</v>
      </c>
      <c r="O219">
        <f t="shared" si="51"/>
        <v>0</v>
      </c>
      <c r="P219">
        <f t="shared" si="52"/>
        <v>0</v>
      </c>
      <c r="Q219">
        <f t="shared" si="53"/>
        <v>0</v>
      </c>
      <c r="R219">
        <f t="shared" si="54"/>
        <v>0</v>
      </c>
      <c r="S219">
        <f t="shared" si="55"/>
        <v>1</v>
      </c>
      <c r="T219">
        <f>C219/Misc!$B$2*60/2/PI()</f>
        <v>3864.2673804145384</v>
      </c>
      <c r="U219">
        <f>C219/Misc!$B$2*60/2/PI()*VLOOKUP(E219,Gearing!$B$2:$G$7,5,FALSE)</f>
        <v>19245611.957944412</v>
      </c>
      <c r="V219">
        <f ca="1">FORECAST(U219,OFFSET(Engine!$E$3:$E$26,MATCH(U219,Engine!$A$3:$A$26,1)-1,0,2),OFFSET(Engine!$A$3:$A$26,MATCH(U219,Engine!$A$3:$A$26,1)-1,0,2))</f>
        <v>-479874.89685864164</v>
      </c>
    </row>
    <row r="220" spans="1:22" x14ac:dyDescent="0.25">
      <c r="A220">
        <f t="shared" si="47"/>
        <v>54.25</v>
      </c>
      <c r="B220">
        <f t="shared" si="58"/>
        <v>3348.0887639105031</v>
      </c>
      <c r="C220">
        <f t="shared" si="56"/>
        <v>121.97279013816933</v>
      </c>
      <c r="D220">
        <f t="shared" si="57"/>
        <v>2.2929999999978463</v>
      </c>
      <c r="E220">
        <f>MIN(VLOOKUP(C219+0.01,Gearing!$A$2:$G$7,2,TRUE)+1,5)</f>
        <v>5</v>
      </c>
      <c r="F220">
        <f>Misc!$B$4*Misc!$B$5/Misc!$B$2*VLOOKUP(E220,Gearing!$B$2:$G$7,5,FALSE)</f>
        <v>8966220.9668758679</v>
      </c>
      <c r="G220">
        <f t="shared" si="45"/>
        <v>2.0804059069474912</v>
      </c>
      <c r="H220">
        <f t="shared" si="46"/>
        <v>272.84536090320626</v>
      </c>
      <c r="I220">
        <f t="shared" si="48"/>
        <v>0.29700000000000004</v>
      </c>
      <c r="J220">
        <f t="shared" si="49"/>
        <v>4317.3056697601787</v>
      </c>
      <c r="K220">
        <f t="shared" si="50"/>
        <v>-20216574.048159678</v>
      </c>
      <c r="L220">
        <f t="shared" si="59"/>
        <v>3696.5206416556903</v>
      </c>
      <c r="M220">
        <f>2*$Y$1*VLOOKUP(E219,Gearing!$B$3:$D$7,3)+B218</f>
        <v>3363.7128962804427</v>
      </c>
      <c r="N220">
        <f>2*B219-B218+Misc!$B$6*$Y$1^2</f>
        <v>3348.0887639105031</v>
      </c>
      <c r="O220">
        <f t="shared" si="51"/>
        <v>0</v>
      </c>
      <c r="P220">
        <f t="shared" si="52"/>
        <v>0</v>
      </c>
      <c r="Q220">
        <f t="shared" si="53"/>
        <v>0</v>
      </c>
      <c r="R220">
        <f t="shared" si="54"/>
        <v>0</v>
      </c>
      <c r="S220">
        <f t="shared" si="55"/>
        <v>1</v>
      </c>
      <c r="T220">
        <f>C220/Misc!$B$2*60/2/PI()</f>
        <v>3882.5144946400073</v>
      </c>
      <c r="U220">
        <f>C220/Misc!$B$2*60/2/PI()*VLOOKUP(E220,Gearing!$B$2:$G$7,5,FALSE)</f>
        <v>19336489.955030106</v>
      </c>
      <c r="V220">
        <f ca="1">FORECAST(U220,OFFSET(Engine!$E$3:$E$26,MATCH(U220,Engine!$A$3:$A$26,1)-1,0,2),OFFSET(Engine!$A$3:$A$26,MATCH(U220,Engine!$A$3:$A$26,1)-1,0,2))</f>
        <v>-482144.47102053376</v>
      </c>
    </row>
    <row r="221" spans="1:22" x14ac:dyDescent="0.25">
      <c r="A221">
        <f t="shared" si="47"/>
        <v>54.5</v>
      </c>
      <c r="B221">
        <f t="shared" si="58"/>
        <v>3378.6536176950453</v>
      </c>
      <c r="C221">
        <f t="shared" si="56"/>
        <v>122.54604013816879</v>
      </c>
      <c r="D221">
        <f t="shared" si="57"/>
        <v>2.2929999999978463</v>
      </c>
      <c r="E221">
        <f>MIN(VLOOKUP(C220+0.01,Gearing!$A$2:$G$7,2,TRUE)+1,5)</f>
        <v>5</v>
      </c>
      <c r="F221">
        <f>Misc!$B$4*Misc!$B$5/Misc!$B$2*VLOOKUP(E221,Gearing!$B$2:$G$7,5,FALSE)</f>
        <v>8966220.9668758679</v>
      </c>
      <c r="G221">
        <f t="shared" si="45"/>
        <v>2.0993980265841521</v>
      </c>
      <c r="H221">
        <f t="shared" si="46"/>
        <v>274.12768463262523</v>
      </c>
      <c r="I221">
        <f t="shared" si="48"/>
        <v>0.29700000000000004</v>
      </c>
      <c r="J221">
        <f t="shared" si="49"/>
        <v>4299.2352742371604</v>
      </c>
      <c r="K221">
        <f t="shared" si="50"/>
        <v>-20349440.574188553</v>
      </c>
      <c r="L221">
        <f t="shared" si="59"/>
        <v>3727.0748264508179</v>
      </c>
      <c r="M221">
        <f>2*$Y$1*VLOOKUP(E220,Gearing!$B$3:$D$7,3)+B219</f>
        <v>3393.9911250649852</v>
      </c>
      <c r="N221">
        <f>2*B220-B219+Misc!$B$6*$Y$1^2</f>
        <v>3378.6536176950453</v>
      </c>
      <c r="O221">
        <f t="shared" si="51"/>
        <v>0</v>
      </c>
      <c r="P221">
        <f t="shared" si="52"/>
        <v>0</v>
      </c>
      <c r="Q221">
        <f t="shared" si="53"/>
        <v>0</v>
      </c>
      <c r="R221">
        <f t="shared" si="54"/>
        <v>0</v>
      </c>
      <c r="S221">
        <f t="shared" si="55"/>
        <v>1</v>
      </c>
      <c r="T221">
        <f>C221/Misc!$B$2*60/2/PI()</f>
        <v>3900.7616088654759</v>
      </c>
      <c r="U221">
        <f>C221/Misc!$B$2*60/2/PI()*VLOOKUP(E221,Gearing!$B$2:$G$7,5,FALSE)</f>
        <v>19427367.9521158</v>
      </c>
      <c r="V221">
        <f ca="1">FORECAST(U221,OFFSET(Engine!$E$3:$E$26,MATCH(U221,Engine!$A$3:$A$26,1)-1,0,2),OFFSET(Engine!$A$3:$A$26,MATCH(U221,Engine!$A$3:$A$26,1)-1,0,2))</f>
        <v>-484414.04518242588</v>
      </c>
    </row>
    <row r="222" spans="1:22" x14ac:dyDescent="0.25">
      <c r="A222">
        <f t="shared" si="47"/>
        <v>54.75</v>
      </c>
      <c r="B222">
        <f t="shared" si="58"/>
        <v>3409.3617839795875</v>
      </c>
      <c r="C222">
        <f t="shared" si="56"/>
        <v>123.11929013816825</v>
      </c>
      <c r="D222">
        <f t="shared" si="57"/>
        <v>2.2929999999978463</v>
      </c>
      <c r="E222">
        <f>MIN(VLOOKUP(C221+0.01,Gearing!$A$2:$G$7,2,TRUE)+1,5)</f>
        <v>5</v>
      </c>
      <c r="F222">
        <f>Misc!$B$4*Misc!$B$5/Misc!$B$2*VLOOKUP(E222,Gearing!$B$2:$G$7,5,FALSE)</f>
        <v>8966220.9668758679</v>
      </c>
      <c r="G222">
        <f t="shared" si="45"/>
        <v>2.1184791964798002</v>
      </c>
      <c r="H222">
        <f t="shared" si="46"/>
        <v>275.41000836204421</v>
      </c>
      <c r="I222">
        <f t="shared" si="48"/>
        <v>0.29700000000000004</v>
      </c>
      <c r="J222">
        <f t="shared" si="49"/>
        <v>4281.0797510891425</v>
      </c>
      <c r="K222">
        <f t="shared" si="50"/>
        <v>-20482370.909275759</v>
      </c>
      <c r="L222">
        <f t="shared" si="59"/>
        <v>3757.7723168202547</v>
      </c>
      <c r="M222">
        <f>2*$Y$1*VLOOKUP(E221,Gearing!$B$3:$D$7,3)+B220</f>
        <v>3424.4126663495276</v>
      </c>
      <c r="N222">
        <f>2*B221-B220+Misc!$B$6*$Y$1^2</f>
        <v>3409.3617839795875</v>
      </c>
      <c r="O222">
        <f t="shared" si="51"/>
        <v>0</v>
      </c>
      <c r="P222">
        <f t="shared" si="52"/>
        <v>0</v>
      </c>
      <c r="Q222">
        <f t="shared" si="53"/>
        <v>0</v>
      </c>
      <c r="R222">
        <f t="shared" si="54"/>
        <v>0</v>
      </c>
      <c r="S222">
        <f t="shared" si="55"/>
        <v>1</v>
      </c>
      <c r="T222">
        <f>C222/Misc!$B$2*60/2/PI()</f>
        <v>3919.0087230909444</v>
      </c>
      <c r="U222">
        <f>C222/Misc!$B$2*60/2/PI()*VLOOKUP(E222,Gearing!$B$2:$G$7,5,FALSE)</f>
        <v>19518245.949201494</v>
      </c>
      <c r="V222">
        <f ca="1">FORECAST(U222,OFFSET(Engine!$E$3:$E$26,MATCH(U222,Engine!$A$3:$A$26,1)-1,0,2),OFFSET(Engine!$A$3:$A$26,MATCH(U222,Engine!$A$3:$A$26,1)-1,0,2))</f>
        <v>-486683.61934431799</v>
      </c>
    </row>
    <row r="223" spans="1:22" x14ac:dyDescent="0.25">
      <c r="A223">
        <f t="shared" si="47"/>
        <v>55</v>
      </c>
      <c r="B223">
        <f t="shared" si="58"/>
        <v>3440.2132627641295</v>
      </c>
      <c r="C223">
        <f t="shared" si="56"/>
        <v>123.69254013816771</v>
      </c>
      <c r="D223">
        <f t="shared" si="57"/>
        <v>2.2929999999978463</v>
      </c>
      <c r="E223">
        <f>MIN(VLOOKUP(C222+0.01,Gearing!$A$2:$G$7,2,TRUE)+1,5)</f>
        <v>5</v>
      </c>
      <c r="F223">
        <f>Misc!$B$4*Misc!$B$5/Misc!$B$2*VLOOKUP(E223,Gearing!$B$2:$G$7,5,FALSE)</f>
        <v>8966220.9668758679</v>
      </c>
      <c r="G223">
        <f t="shared" si="45"/>
        <v>2.1376494166344355</v>
      </c>
      <c r="H223">
        <f t="shared" si="46"/>
        <v>276.69233209146324</v>
      </c>
      <c r="I223">
        <f t="shared" si="48"/>
        <v>0.29700000000000004</v>
      </c>
      <c r="J223">
        <f t="shared" si="49"/>
        <v>4262.839100316125</v>
      </c>
      <c r="K223">
        <f t="shared" si="50"/>
        <v>-20615357.247681051</v>
      </c>
      <c r="L223">
        <f t="shared" si="59"/>
        <v>3788.613112764524</v>
      </c>
      <c r="M223">
        <f>2*$Y$1*VLOOKUP(E222,Gearing!$B$3:$D$7,3)+B221</f>
        <v>3454.9775201340699</v>
      </c>
      <c r="N223">
        <f>2*B222-B221+Misc!$B$6*$Y$1^2</f>
        <v>3440.2132627641295</v>
      </c>
      <c r="O223">
        <f t="shared" si="51"/>
        <v>0</v>
      </c>
      <c r="P223">
        <f t="shared" si="52"/>
        <v>0</v>
      </c>
      <c r="Q223">
        <f t="shared" si="53"/>
        <v>0</v>
      </c>
      <c r="R223">
        <f t="shared" si="54"/>
        <v>0</v>
      </c>
      <c r="S223">
        <f t="shared" si="55"/>
        <v>1</v>
      </c>
      <c r="T223">
        <f>C223/Misc!$B$2*60/2/PI()</f>
        <v>3937.2558373164134</v>
      </c>
      <c r="U223">
        <f>C223/Misc!$B$2*60/2/PI()*VLOOKUP(E223,Gearing!$B$2:$G$7,5,FALSE)</f>
        <v>19609123.946287192</v>
      </c>
      <c r="V223">
        <f ca="1">FORECAST(U223,OFFSET(Engine!$E$3:$E$26,MATCH(U223,Engine!$A$3:$A$26,1)-1,0,2),OFFSET(Engine!$A$3:$A$26,MATCH(U223,Engine!$A$3:$A$26,1)-1,0,2))</f>
        <v>-488953.19350621023</v>
      </c>
    </row>
    <row r="224" spans="1:22" x14ac:dyDescent="0.25">
      <c r="A224">
        <f t="shared" si="47"/>
        <v>55.25</v>
      </c>
      <c r="B224">
        <f t="shared" si="58"/>
        <v>3471.2080540486713</v>
      </c>
      <c r="C224">
        <f t="shared" si="56"/>
        <v>124.26579013816718</v>
      </c>
      <c r="D224">
        <f t="shared" si="57"/>
        <v>2.2929999999978463</v>
      </c>
      <c r="E224">
        <f>MIN(VLOOKUP(C223+0.01,Gearing!$A$2:$G$7,2,TRUE)+1,5)</f>
        <v>5</v>
      </c>
      <c r="F224">
        <f>Misc!$B$4*Misc!$B$5/Misc!$B$2*VLOOKUP(E224,Gearing!$B$2:$G$7,5,FALSE)</f>
        <v>8966220.9668758679</v>
      </c>
      <c r="G224">
        <f t="shared" si="45"/>
        <v>2.1569086870480589</v>
      </c>
      <c r="H224">
        <f t="shared" si="46"/>
        <v>277.97465582088222</v>
      </c>
      <c r="I224">
        <f t="shared" si="48"/>
        <v>0.29700000000000004</v>
      </c>
      <c r="J224">
        <f t="shared" si="49"/>
        <v>4244.5133219181071</v>
      </c>
      <c r="K224">
        <f t="shared" si="50"/>
        <v>-20748391.747064643</v>
      </c>
      <c r="L224">
        <f t="shared" si="59"/>
        <v>3819.5972142841433</v>
      </c>
      <c r="M224">
        <f>2*$Y$1*VLOOKUP(E223,Gearing!$B$3:$D$7,3)+B222</f>
        <v>3485.685686418612</v>
      </c>
      <c r="N224">
        <f>2*B223-B222+Misc!$B$6*$Y$1^2</f>
        <v>3471.2080540486713</v>
      </c>
      <c r="O224">
        <f t="shared" si="51"/>
        <v>0</v>
      </c>
      <c r="P224">
        <f t="shared" si="52"/>
        <v>0</v>
      </c>
      <c r="Q224">
        <f t="shared" si="53"/>
        <v>0</v>
      </c>
      <c r="R224">
        <f t="shared" si="54"/>
        <v>0</v>
      </c>
      <c r="S224">
        <f t="shared" si="55"/>
        <v>1</v>
      </c>
      <c r="T224">
        <f>C224/Misc!$B$2*60/2/PI()</f>
        <v>3955.5029515418819</v>
      </c>
      <c r="U224">
        <f>C224/Misc!$B$2*60/2/PI()*VLOOKUP(E224,Gearing!$B$2:$G$7,5,FALSE)</f>
        <v>19700001.943372887</v>
      </c>
      <c r="V224">
        <f ca="1">FORECAST(U224,OFFSET(Engine!$E$3:$E$26,MATCH(U224,Engine!$A$3:$A$26,1)-1,0,2),OFFSET(Engine!$A$3:$A$26,MATCH(U224,Engine!$A$3:$A$26,1)-1,0,2))</f>
        <v>-491222.76766810234</v>
      </c>
    </row>
    <row r="225" spans="1:22" x14ac:dyDescent="0.25">
      <c r="A225">
        <f t="shared" si="47"/>
        <v>55.5</v>
      </c>
      <c r="B225">
        <f t="shared" si="58"/>
        <v>3502.3461578332131</v>
      </c>
      <c r="C225">
        <f t="shared" si="56"/>
        <v>124.83904013816664</v>
      </c>
      <c r="D225">
        <f t="shared" si="57"/>
        <v>2.2929999999978463</v>
      </c>
      <c r="E225">
        <f>MIN(VLOOKUP(C224+0.01,Gearing!$A$2:$G$7,2,TRUE)+1,5)</f>
        <v>5</v>
      </c>
      <c r="F225">
        <f>Misc!$B$4*Misc!$B$5/Misc!$B$2*VLOOKUP(E225,Gearing!$B$2:$G$7,5,FALSE)</f>
        <v>8966220.9668758679</v>
      </c>
      <c r="G225">
        <f t="shared" si="45"/>
        <v>2.1762570077206695</v>
      </c>
      <c r="H225">
        <f t="shared" si="46"/>
        <v>279.2569795503012</v>
      </c>
      <c r="I225">
        <f t="shared" si="48"/>
        <v>0.29700000000000004</v>
      </c>
      <c r="J225">
        <f t="shared" si="49"/>
        <v>4226.1024158950895</v>
      </c>
      <c r="K225">
        <f t="shared" si="50"/>
        <v>-20881466.528487176</v>
      </c>
      <c r="L225">
        <f t="shared" si="59"/>
        <v>3850.7246213796379</v>
      </c>
      <c r="M225">
        <f>2*$Y$1*VLOOKUP(E224,Gearing!$B$3:$D$7,3)+B223</f>
        <v>3516.537165203154</v>
      </c>
      <c r="N225">
        <f>2*B224-B223+Misc!$B$6*$Y$1^2</f>
        <v>3502.3461578332131</v>
      </c>
      <c r="O225">
        <f t="shared" si="51"/>
        <v>0</v>
      </c>
      <c r="P225">
        <f t="shared" si="52"/>
        <v>0</v>
      </c>
      <c r="Q225">
        <f t="shared" si="53"/>
        <v>0</v>
      </c>
      <c r="R225">
        <f t="shared" si="54"/>
        <v>0</v>
      </c>
      <c r="S225">
        <f t="shared" si="55"/>
        <v>1</v>
      </c>
      <c r="T225">
        <f>C225/Misc!$B$2*60/2/PI()</f>
        <v>3973.7500657673504</v>
      </c>
      <c r="U225">
        <f>C225/Misc!$B$2*60/2/PI()*VLOOKUP(E225,Gearing!$B$2:$G$7,5,FALSE)</f>
        <v>19790879.940458577</v>
      </c>
      <c r="V225">
        <f ca="1">FORECAST(U225,OFFSET(Engine!$E$3:$E$26,MATCH(U225,Engine!$A$3:$A$26,1)-1,0,2),OFFSET(Engine!$A$3:$A$26,MATCH(U225,Engine!$A$3:$A$26,1)-1,0,2))</f>
        <v>-493492.3418299944</v>
      </c>
    </row>
    <row r="226" spans="1:22" x14ac:dyDescent="0.25">
      <c r="A226">
        <f t="shared" si="47"/>
        <v>55.75</v>
      </c>
      <c r="B226">
        <f t="shared" si="58"/>
        <v>3533.6275741177546</v>
      </c>
      <c r="C226">
        <f t="shared" si="56"/>
        <v>125.4122901381661</v>
      </c>
      <c r="D226">
        <f t="shared" si="57"/>
        <v>2.2929999999978463</v>
      </c>
      <c r="E226">
        <f>MIN(VLOOKUP(C225+0.01,Gearing!$A$2:$G$7,2,TRUE)+1,5)</f>
        <v>5</v>
      </c>
      <c r="F226">
        <f>Misc!$B$4*Misc!$B$5/Misc!$B$2*VLOOKUP(E226,Gearing!$B$2:$G$7,5,FALSE)</f>
        <v>8966220.9668758679</v>
      </c>
      <c r="G226">
        <f t="shared" si="45"/>
        <v>2.1956943786522674</v>
      </c>
      <c r="H226">
        <f t="shared" si="46"/>
        <v>280.53930327972017</v>
      </c>
      <c r="I226">
        <f t="shared" si="48"/>
        <v>0.29700000000000004</v>
      </c>
      <c r="J226">
        <f t="shared" si="49"/>
        <v>4207.6063822470715</v>
      </c>
      <c r="K226">
        <f t="shared" si="50"/>
        <v>-21014573.676409747</v>
      </c>
      <c r="L226">
        <f t="shared" si="59"/>
        <v>3881.9953340515267</v>
      </c>
      <c r="M226">
        <f>2*$Y$1*VLOOKUP(E225,Gearing!$B$3:$D$7,3)+B224</f>
        <v>3547.5319564876959</v>
      </c>
      <c r="N226">
        <f>2*B225-B224+Misc!$B$6*$Y$1^2</f>
        <v>3533.6275741177546</v>
      </c>
      <c r="O226">
        <f t="shared" si="51"/>
        <v>0</v>
      </c>
      <c r="P226">
        <f t="shared" si="52"/>
        <v>0</v>
      </c>
      <c r="Q226">
        <f t="shared" si="53"/>
        <v>0</v>
      </c>
      <c r="R226">
        <f t="shared" si="54"/>
        <v>0</v>
      </c>
      <c r="S226">
        <f t="shared" si="55"/>
        <v>1</v>
      </c>
      <c r="T226">
        <f>C226/Misc!$B$2*60/2/PI()</f>
        <v>3991.9971799928194</v>
      </c>
      <c r="U226">
        <f>C226/Misc!$B$2*60/2/PI()*VLOOKUP(E226,Gearing!$B$2:$G$7,5,FALSE)</f>
        <v>19881757.937544275</v>
      </c>
      <c r="V226">
        <f ca="1">FORECAST(U226,OFFSET(Engine!$E$3:$E$26,MATCH(U226,Engine!$A$3:$A$26,1)-1,0,2),OFFSET(Engine!$A$3:$A$26,MATCH(U226,Engine!$A$3:$A$26,1)-1,0,2))</f>
        <v>-495761.91599188658</v>
      </c>
    </row>
    <row r="227" spans="1:22" x14ac:dyDescent="0.25">
      <c r="A227">
        <f t="shared" si="47"/>
        <v>56</v>
      </c>
      <c r="B227">
        <f t="shared" si="58"/>
        <v>3565.0523029022961</v>
      </c>
      <c r="C227">
        <f t="shared" si="56"/>
        <v>125.98554013816556</v>
      </c>
      <c r="D227">
        <f t="shared" si="57"/>
        <v>2.2929999999978463</v>
      </c>
      <c r="E227">
        <f>MIN(VLOOKUP(C226+0.01,Gearing!$A$2:$G$7,2,TRUE)+1,5)</f>
        <v>5</v>
      </c>
      <c r="F227">
        <f>Misc!$B$4*Misc!$B$5/Misc!$B$2*VLOOKUP(E227,Gearing!$B$2:$G$7,5,FALSE)</f>
        <v>8966220.9668758679</v>
      </c>
      <c r="G227">
        <f t="shared" si="45"/>
        <v>2.2152207998428528</v>
      </c>
      <c r="H227">
        <f t="shared" si="46"/>
        <v>281.82162700913915</v>
      </c>
      <c r="I227">
        <f t="shared" si="48"/>
        <v>0.29700000000000004</v>
      </c>
      <c r="J227">
        <f t="shared" si="49"/>
        <v>4189.0252209740538</v>
      </c>
      <c r="K227">
        <f t="shared" si="50"/>
        <v>-21147705.238693897</v>
      </c>
      <c r="L227">
        <f t="shared" si="59"/>
        <v>3913.4093523003307</v>
      </c>
      <c r="M227">
        <f>2*$Y$1*VLOOKUP(E226,Gearing!$B$3:$D$7,3)+B225</f>
        <v>3578.6700602722376</v>
      </c>
      <c r="N227">
        <f>2*B226-B225+Misc!$B$6*$Y$1^2</f>
        <v>3565.0523029022961</v>
      </c>
      <c r="O227">
        <f t="shared" si="51"/>
        <v>0</v>
      </c>
      <c r="P227">
        <f t="shared" si="52"/>
        <v>0</v>
      </c>
      <c r="Q227">
        <f t="shared" si="53"/>
        <v>0</v>
      </c>
      <c r="R227">
        <f t="shared" si="54"/>
        <v>0</v>
      </c>
      <c r="S227">
        <f t="shared" si="55"/>
        <v>1</v>
      </c>
      <c r="T227">
        <f>C227/Misc!$B$2*60/2/PI()</f>
        <v>4010.2442942182879</v>
      </c>
      <c r="U227">
        <f>C227/Misc!$B$2*60/2/PI()*VLOOKUP(E227,Gearing!$B$2:$G$7,5,FALSE)</f>
        <v>19972635.934629969</v>
      </c>
      <c r="V227">
        <f ca="1">FORECAST(U227,OFFSET(Engine!$E$3:$E$26,MATCH(U227,Engine!$A$3:$A$26,1)-1,0,2),OFFSET(Engine!$A$3:$A$26,MATCH(U227,Engine!$A$3:$A$26,1)-1,0,2))</f>
        <v>-498031.49015377869</v>
      </c>
    </row>
    <row r="228" spans="1:22" x14ac:dyDescent="0.25">
      <c r="A228">
        <f t="shared" si="47"/>
        <v>56.25</v>
      </c>
      <c r="B228">
        <f t="shared" si="58"/>
        <v>3596.6203441868374</v>
      </c>
      <c r="C228">
        <f t="shared" si="56"/>
        <v>126.55879013816502</v>
      </c>
      <c r="D228">
        <f t="shared" si="57"/>
        <v>2.2929999999978463</v>
      </c>
      <c r="E228">
        <f>MIN(VLOOKUP(C227+0.01,Gearing!$A$2:$G$7,2,TRUE)+1,5)</f>
        <v>5</v>
      </c>
      <c r="F228">
        <f>Misc!$B$4*Misc!$B$5/Misc!$B$2*VLOOKUP(E228,Gearing!$B$2:$G$7,5,FALSE)</f>
        <v>8966220.9668758679</v>
      </c>
      <c r="G228">
        <f t="shared" si="45"/>
        <v>2.2348362712924255</v>
      </c>
      <c r="H228">
        <f t="shared" si="46"/>
        <v>283.10395073855813</v>
      </c>
      <c r="I228">
        <f t="shared" si="48"/>
        <v>0.29700000000000004</v>
      </c>
      <c r="J228">
        <f t="shared" si="49"/>
        <v>4170.3589320760357</v>
      </c>
      <c r="K228">
        <f t="shared" si="50"/>
        <v>-21280853.226601593</v>
      </c>
      <c r="L228">
        <f t="shared" si="59"/>
        <v>3944.966676126573</v>
      </c>
      <c r="M228">
        <f>2*$Y$1*VLOOKUP(E227,Gearing!$B$3:$D$7,3)+B226</f>
        <v>3609.9514765567792</v>
      </c>
      <c r="N228">
        <f>2*B227-B226+Misc!$B$6*$Y$1^2</f>
        <v>3596.6203441868374</v>
      </c>
      <c r="O228">
        <f t="shared" si="51"/>
        <v>0</v>
      </c>
      <c r="P228">
        <f t="shared" si="52"/>
        <v>0</v>
      </c>
      <c r="Q228">
        <f t="shared" si="53"/>
        <v>0</v>
      </c>
      <c r="R228">
        <f t="shared" si="54"/>
        <v>0</v>
      </c>
      <c r="S228">
        <f t="shared" si="55"/>
        <v>1</v>
      </c>
      <c r="T228">
        <f>C228/Misc!$B$2*60/2/PI()</f>
        <v>4028.4914084437564</v>
      </c>
      <c r="U228">
        <f>C228/Misc!$B$2*60/2/PI()*VLOOKUP(E228,Gearing!$B$2:$G$7,5,FALSE)</f>
        <v>20063513.931715664</v>
      </c>
      <c r="V228">
        <f ca="1">FORECAST(U228,OFFSET(Engine!$E$3:$E$26,MATCH(U228,Engine!$A$3:$A$26,1)-1,0,2),OFFSET(Engine!$A$3:$A$26,MATCH(U228,Engine!$A$3:$A$26,1)-1,0,2))</f>
        <v>-500301.06431567081</v>
      </c>
    </row>
    <row r="229" spans="1:22" x14ac:dyDescent="0.25">
      <c r="A229">
        <f t="shared" si="47"/>
        <v>56.5</v>
      </c>
      <c r="B229">
        <f t="shared" si="58"/>
        <v>3628.3316979713786</v>
      </c>
      <c r="C229">
        <f t="shared" si="56"/>
        <v>127.13204013816448</v>
      </c>
      <c r="D229">
        <f t="shared" si="57"/>
        <v>2.2929999999978463</v>
      </c>
      <c r="E229">
        <f>MIN(VLOOKUP(C228+0.01,Gearing!$A$2:$G$7,2,TRUE)+1,5)</f>
        <v>5</v>
      </c>
      <c r="F229">
        <f>Misc!$B$4*Misc!$B$5/Misc!$B$2*VLOOKUP(E229,Gearing!$B$2:$G$7,5,FALSE)</f>
        <v>8966220.9668758679</v>
      </c>
      <c r="G229">
        <f t="shared" si="45"/>
        <v>2.2545407930009862</v>
      </c>
      <c r="H229">
        <f t="shared" si="46"/>
        <v>284.3862744679771</v>
      </c>
      <c r="I229">
        <f t="shared" si="48"/>
        <v>0.29700000000000004</v>
      </c>
      <c r="J229">
        <f t="shared" si="49"/>
        <v>4151.6075155530179</v>
      </c>
      <c r="K229">
        <f t="shared" si="50"/>
        <v>-21414009.614795249</v>
      </c>
      <c r="L229">
        <f t="shared" si="59"/>
        <v>3976.6673055307747</v>
      </c>
      <c r="M229">
        <f>2*$Y$1*VLOOKUP(E228,Gearing!$B$3:$D$7,3)+B227</f>
        <v>3641.3762053413207</v>
      </c>
      <c r="N229">
        <f>2*B228-B227+Misc!$B$6*$Y$1^2</f>
        <v>3628.3316979713786</v>
      </c>
      <c r="O229">
        <f t="shared" si="51"/>
        <v>0</v>
      </c>
      <c r="P229">
        <f t="shared" si="52"/>
        <v>0</v>
      </c>
      <c r="Q229">
        <f t="shared" si="53"/>
        <v>0</v>
      </c>
      <c r="R229">
        <f t="shared" si="54"/>
        <v>0</v>
      </c>
      <c r="S229">
        <f t="shared" si="55"/>
        <v>1</v>
      </c>
      <c r="T229">
        <f>C229/Misc!$B$2*60/2/PI()</f>
        <v>4046.7385226692249</v>
      </c>
      <c r="U229">
        <f>C229/Misc!$B$2*60/2/PI()*VLOOKUP(E229,Gearing!$B$2:$G$7,5,FALSE)</f>
        <v>20154391.928801358</v>
      </c>
      <c r="V229">
        <f ca="1">FORECAST(U229,OFFSET(Engine!$E$3:$E$26,MATCH(U229,Engine!$A$3:$A$26,1)-1,0,2),OFFSET(Engine!$A$3:$A$26,MATCH(U229,Engine!$A$3:$A$26,1)-1,0,2))</f>
        <v>-502570.63847756293</v>
      </c>
    </row>
    <row r="230" spans="1:22" x14ac:dyDescent="0.25">
      <c r="A230">
        <f t="shared" si="47"/>
        <v>56.75</v>
      </c>
      <c r="B230">
        <f t="shared" si="58"/>
        <v>3660.1863642559197</v>
      </c>
      <c r="C230">
        <f t="shared" si="56"/>
        <v>127.70529013816395</v>
      </c>
      <c r="D230">
        <f t="shared" si="57"/>
        <v>2.2929999999978463</v>
      </c>
      <c r="E230">
        <f>MIN(VLOOKUP(C229+0.01,Gearing!$A$2:$G$7,2,TRUE)+1,5)</f>
        <v>5</v>
      </c>
      <c r="F230">
        <f>Misc!$B$4*Misc!$B$5/Misc!$B$2*VLOOKUP(E230,Gearing!$B$2:$G$7,5,FALSE)</f>
        <v>8966220.9668758679</v>
      </c>
      <c r="G230">
        <f t="shared" si="45"/>
        <v>2.2743343649685333</v>
      </c>
      <c r="H230">
        <f t="shared" si="46"/>
        <v>285.66859819739608</v>
      </c>
      <c r="I230">
        <f t="shared" si="48"/>
        <v>0.29700000000000004</v>
      </c>
      <c r="J230">
        <f t="shared" si="49"/>
        <v>4132.7709714050006</v>
      </c>
      <c r="K230">
        <f t="shared" si="50"/>
        <v>-21547166.341337733</v>
      </c>
      <c r="L230">
        <f t="shared" si="59"/>
        <v>4008.5112405134528</v>
      </c>
      <c r="M230">
        <f>2*$Y$1*VLOOKUP(E229,Gearing!$B$3:$D$7,3)+B228</f>
        <v>3672.944246625862</v>
      </c>
      <c r="N230">
        <f>2*B229-B228+Misc!$B$6*$Y$1^2</f>
        <v>3660.1863642559197</v>
      </c>
      <c r="O230">
        <f t="shared" si="51"/>
        <v>0</v>
      </c>
      <c r="P230">
        <f t="shared" si="52"/>
        <v>0</v>
      </c>
      <c r="Q230">
        <f t="shared" si="53"/>
        <v>0</v>
      </c>
      <c r="R230">
        <f t="shared" si="54"/>
        <v>0</v>
      </c>
      <c r="S230">
        <f t="shared" si="55"/>
        <v>1</v>
      </c>
      <c r="T230">
        <f>C230/Misc!$B$2*60/2/PI()</f>
        <v>4064.9856368946939</v>
      </c>
      <c r="U230">
        <f>C230/Misc!$B$2*60/2/PI()*VLOOKUP(E230,Gearing!$B$2:$G$7,5,FALSE)</f>
        <v>20245269.925887052</v>
      </c>
      <c r="V230">
        <f ca="1">FORECAST(U230,OFFSET(Engine!$E$3:$E$26,MATCH(U230,Engine!$A$3:$A$26,1)-1,0,2),OFFSET(Engine!$A$3:$A$26,MATCH(U230,Engine!$A$3:$A$26,1)-1,0,2))</f>
        <v>-504840.21263945504</v>
      </c>
    </row>
    <row r="231" spans="1:22" x14ac:dyDescent="0.25">
      <c r="A231">
        <f t="shared" si="47"/>
        <v>57</v>
      </c>
      <c r="B231">
        <f t="shared" si="58"/>
        <v>3692.1843430404606</v>
      </c>
      <c r="C231">
        <f t="shared" si="56"/>
        <v>128.27854013816341</v>
      </c>
      <c r="D231">
        <f t="shared" si="57"/>
        <v>2.2929999999978463</v>
      </c>
      <c r="E231">
        <f>MIN(VLOOKUP(C230+0.01,Gearing!$A$2:$G$7,2,TRUE)+1,5)</f>
        <v>5</v>
      </c>
      <c r="F231">
        <f>Misc!$B$4*Misc!$B$5/Misc!$B$2*VLOOKUP(E231,Gearing!$B$2:$G$7,5,FALSE)</f>
        <v>8966220.9668758679</v>
      </c>
      <c r="G231">
        <f t="shared" si="45"/>
        <v>2.2942169871950688</v>
      </c>
      <c r="H231">
        <f t="shared" si="46"/>
        <v>286.95092192681506</v>
      </c>
      <c r="I231">
        <f t="shared" si="48"/>
        <v>0.29700000000000004</v>
      </c>
      <c r="J231">
        <f t="shared" si="49"/>
        <v>4113.8492996319837</v>
      </c>
      <c r="K231">
        <f t="shared" si="50"/>
        <v>-21680315.307692338</v>
      </c>
      <c r="L231">
        <f t="shared" si="59"/>
        <v>4040.498481075133</v>
      </c>
      <c r="M231">
        <f>2*$Y$1*VLOOKUP(E230,Gearing!$B$3:$D$7,3)+B229</f>
        <v>3704.6556004104032</v>
      </c>
      <c r="N231">
        <f>2*B230-B229+Misc!$B$6*$Y$1^2</f>
        <v>3692.1843430404606</v>
      </c>
      <c r="O231">
        <f t="shared" si="51"/>
        <v>0</v>
      </c>
      <c r="P231">
        <f t="shared" si="52"/>
        <v>0</v>
      </c>
      <c r="Q231">
        <f t="shared" si="53"/>
        <v>0</v>
      </c>
      <c r="R231">
        <f t="shared" si="54"/>
        <v>0</v>
      </c>
      <c r="S231">
        <f t="shared" si="55"/>
        <v>1</v>
      </c>
      <c r="T231">
        <f>C231/Misc!$B$2*60/2/PI()</f>
        <v>4083.2327511201624</v>
      </c>
      <c r="U231">
        <f>C231/Misc!$B$2*60/2/PI()*VLOOKUP(E231,Gearing!$B$2:$G$7,5,FALSE)</f>
        <v>20336147.922972746</v>
      </c>
      <c r="V231">
        <f ca="1">FORECAST(U231,OFFSET(Engine!$E$3:$E$26,MATCH(U231,Engine!$A$3:$A$26,1)-1,0,2),OFFSET(Engine!$A$3:$A$26,MATCH(U231,Engine!$A$3:$A$26,1)-1,0,2))</f>
        <v>-507109.78680134722</v>
      </c>
    </row>
    <row r="232" spans="1:22" x14ac:dyDescent="0.25">
      <c r="A232">
        <f t="shared" si="47"/>
        <v>57.25</v>
      </c>
      <c r="B232">
        <f t="shared" si="58"/>
        <v>3724.3256343250014</v>
      </c>
      <c r="C232">
        <f t="shared" si="56"/>
        <v>128.85179013816287</v>
      </c>
      <c r="D232">
        <f t="shared" si="57"/>
        <v>2.2929999999978463</v>
      </c>
      <c r="E232">
        <f>MIN(VLOOKUP(C231+0.01,Gearing!$A$2:$G$7,2,TRUE)+1,5)</f>
        <v>5</v>
      </c>
      <c r="F232">
        <f>Misc!$B$4*Misc!$B$5/Misc!$B$2*VLOOKUP(E232,Gearing!$B$2:$G$7,5,FALSE)</f>
        <v>8966220.9668758679</v>
      </c>
      <c r="G232">
        <f t="shared" si="45"/>
        <v>2.3141886596805912</v>
      </c>
      <c r="H232">
        <f t="shared" si="46"/>
        <v>288.23324565623403</v>
      </c>
      <c r="I232">
        <f t="shared" si="48"/>
        <v>0.29700000000000004</v>
      </c>
      <c r="J232">
        <f t="shared" si="49"/>
        <v>4094.8425002339659</v>
      </c>
      <c r="K232">
        <f t="shared" si="50"/>
        <v>-21813448.378722813</v>
      </c>
      <c r="L232">
        <f t="shared" si="59"/>
        <v>4072.6290272163324</v>
      </c>
      <c r="M232">
        <f>2*$Y$1*VLOOKUP(E231,Gearing!$B$3:$D$7,3)+B230</f>
        <v>3736.5102666949442</v>
      </c>
      <c r="N232">
        <f>2*B231-B230+Misc!$B$6*$Y$1^2</f>
        <v>3724.3256343250014</v>
      </c>
      <c r="O232">
        <f t="shared" si="51"/>
        <v>0</v>
      </c>
      <c r="P232">
        <f t="shared" si="52"/>
        <v>0</v>
      </c>
      <c r="Q232">
        <f t="shared" si="53"/>
        <v>0</v>
      </c>
      <c r="R232">
        <f t="shared" si="54"/>
        <v>0</v>
      </c>
      <c r="S232">
        <f t="shared" si="55"/>
        <v>1</v>
      </c>
      <c r="T232">
        <f>C232/Misc!$B$2*60/2/PI()</f>
        <v>4101.479865345631</v>
      </c>
      <c r="U232">
        <f>C232/Misc!$B$2*60/2/PI()*VLOOKUP(E232,Gearing!$B$2:$G$7,5,FALSE)</f>
        <v>20427025.92005844</v>
      </c>
      <c r="V232">
        <f ca="1">FORECAST(U232,OFFSET(Engine!$E$3:$E$26,MATCH(U232,Engine!$A$3:$A$26,1)-1,0,2),OFFSET(Engine!$A$3:$A$26,MATCH(U232,Engine!$A$3:$A$26,1)-1,0,2))</f>
        <v>-509379.36096323933</v>
      </c>
    </row>
    <row r="233" spans="1:22" x14ac:dyDescent="0.25">
      <c r="A233">
        <f t="shared" si="47"/>
        <v>57.5</v>
      </c>
      <c r="B233">
        <f t="shared" si="58"/>
        <v>3756.610238109542</v>
      </c>
      <c r="C233">
        <f t="shared" si="56"/>
        <v>129.42504013816233</v>
      </c>
      <c r="D233">
        <f t="shared" si="57"/>
        <v>2.2929999999978463</v>
      </c>
      <c r="E233">
        <f>MIN(VLOOKUP(C232+0.01,Gearing!$A$2:$G$7,2,TRUE)+1,5)</f>
        <v>5</v>
      </c>
      <c r="F233">
        <f>Misc!$B$4*Misc!$B$5/Misc!$B$2*VLOOKUP(E233,Gearing!$B$2:$G$7,5,FALSE)</f>
        <v>8966220.9668758679</v>
      </c>
      <c r="G233">
        <f t="shared" si="45"/>
        <v>2.3342493824251012</v>
      </c>
      <c r="H233">
        <f t="shared" si="46"/>
        <v>289.51556938565301</v>
      </c>
      <c r="I233">
        <f t="shared" si="48"/>
        <v>0.29700000000000004</v>
      </c>
      <c r="J233">
        <f t="shared" si="49"/>
        <v>4075.7505732109489</v>
      </c>
      <c r="K233">
        <f t="shared" si="50"/>
        <v>-21946557.382693332</v>
      </c>
      <c r="L233">
        <f t="shared" si="59"/>
        <v>4104.9028789375752</v>
      </c>
      <c r="M233">
        <f>2*$Y$1*VLOOKUP(E232,Gearing!$B$3:$D$7,3)+B231</f>
        <v>3768.5082454794851</v>
      </c>
      <c r="N233">
        <f>2*B232-B231+Misc!$B$6*$Y$1^2</f>
        <v>3756.610238109542</v>
      </c>
      <c r="O233">
        <f t="shared" si="51"/>
        <v>0</v>
      </c>
      <c r="P233">
        <f t="shared" si="52"/>
        <v>0</v>
      </c>
      <c r="Q233">
        <f t="shared" si="53"/>
        <v>0</v>
      </c>
      <c r="R233">
        <f t="shared" si="54"/>
        <v>0</v>
      </c>
      <c r="S233">
        <f t="shared" si="55"/>
        <v>1</v>
      </c>
      <c r="T233">
        <f>C233/Misc!$B$2*60/2/PI()</f>
        <v>4119.7269795710999</v>
      </c>
      <c r="U233">
        <f>C233/Misc!$B$2*60/2/PI()*VLOOKUP(E233,Gearing!$B$2:$G$7,5,FALSE)</f>
        <v>20517903.917144138</v>
      </c>
      <c r="V233">
        <f ca="1">FORECAST(U233,OFFSET(Engine!$E$3:$E$26,MATCH(U233,Engine!$A$3:$A$26,1)-1,0,2),OFFSET(Engine!$A$3:$A$26,MATCH(U233,Engine!$A$3:$A$26,1)-1,0,2))</f>
        <v>-511648.93512513151</v>
      </c>
    </row>
    <row r="234" spans="1:22" x14ac:dyDescent="0.25">
      <c r="A234">
        <f t="shared" si="47"/>
        <v>57.75</v>
      </c>
      <c r="B234">
        <f t="shared" si="58"/>
        <v>3789.0381543940825</v>
      </c>
      <c r="C234">
        <f t="shared" si="56"/>
        <v>129.99829013816179</v>
      </c>
      <c r="D234">
        <f t="shared" si="57"/>
        <v>2.2929999999978463</v>
      </c>
      <c r="E234">
        <f>MIN(VLOOKUP(C233+0.01,Gearing!$A$2:$G$7,2,TRUE)+1,5)</f>
        <v>5</v>
      </c>
      <c r="F234">
        <f>Misc!$B$4*Misc!$B$5/Misc!$B$2*VLOOKUP(E234,Gearing!$B$2:$G$7,5,FALSE)</f>
        <v>8966220.9668758679</v>
      </c>
      <c r="G234">
        <f t="shared" si="45"/>
        <v>2.3543991554285988</v>
      </c>
      <c r="H234">
        <f t="shared" si="46"/>
        <v>290.79789311507204</v>
      </c>
      <c r="I234">
        <f t="shared" si="48"/>
        <v>0.29700000000000004</v>
      </c>
      <c r="J234">
        <f t="shared" si="49"/>
        <v>4056.5735185629319</v>
      </c>
      <c r="K234">
        <f t="shared" si="50"/>
        <v>-22079634.111268528</v>
      </c>
      <c r="L234">
        <f t="shared" si="59"/>
        <v>4137.3200362393782</v>
      </c>
      <c r="M234">
        <f>2*$Y$1*VLOOKUP(E233,Gearing!$B$3:$D$7,3)+B232</f>
        <v>3800.6495367640259</v>
      </c>
      <c r="N234">
        <f>2*B233-B232+Misc!$B$6*$Y$1^2</f>
        <v>3789.0381543940825</v>
      </c>
      <c r="O234">
        <f t="shared" si="51"/>
        <v>0</v>
      </c>
      <c r="P234">
        <f t="shared" si="52"/>
        <v>0</v>
      </c>
      <c r="Q234">
        <f t="shared" si="53"/>
        <v>0</v>
      </c>
      <c r="R234">
        <f t="shared" si="54"/>
        <v>0</v>
      </c>
      <c r="S234">
        <f t="shared" si="55"/>
        <v>1</v>
      </c>
      <c r="T234">
        <f>C234/Misc!$B$2*60/2/PI()</f>
        <v>4137.9740937965689</v>
      </c>
      <c r="U234">
        <f>C234/Misc!$B$2*60/2/PI()*VLOOKUP(E234,Gearing!$B$2:$G$7,5,FALSE)</f>
        <v>20608781.914229833</v>
      </c>
      <c r="V234">
        <f ca="1">FORECAST(U234,OFFSET(Engine!$E$3:$E$26,MATCH(U234,Engine!$A$3:$A$26,1)-1,0,2),OFFSET(Engine!$A$3:$A$26,MATCH(U234,Engine!$A$3:$A$26,1)-1,0,2))</f>
        <v>-513918.50928702363</v>
      </c>
    </row>
    <row r="235" spans="1:22" x14ac:dyDescent="0.25">
      <c r="A235">
        <f t="shared" si="47"/>
        <v>58</v>
      </c>
      <c r="B235">
        <f t="shared" si="58"/>
        <v>3821.6093831786229</v>
      </c>
      <c r="C235">
        <f t="shared" si="56"/>
        <v>130.57154013816125</v>
      </c>
      <c r="D235">
        <f t="shared" si="57"/>
        <v>2.2929999999978463</v>
      </c>
      <c r="E235">
        <f>MIN(VLOOKUP(C234+0.01,Gearing!$A$2:$G$7,2,TRUE)+1,5)</f>
        <v>5</v>
      </c>
      <c r="F235">
        <f>Misc!$B$4*Misc!$B$5/Misc!$B$2*VLOOKUP(E235,Gearing!$B$2:$G$7,5,FALSE)</f>
        <v>8966220.9668758679</v>
      </c>
      <c r="G235">
        <f t="shared" si="45"/>
        <v>2.3746379786910832</v>
      </c>
      <c r="H235">
        <f t="shared" si="46"/>
        <v>292.08021684449102</v>
      </c>
      <c r="I235">
        <f t="shared" si="48"/>
        <v>0.29700000000000004</v>
      </c>
      <c r="J235">
        <f t="shared" si="49"/>
        <v>4037.3113362899148</v>
      </c>
      <c r="K235">
        <f t="shared" si="50"/>
        <v>-22212670.319513466</v>
      </c>
      <c r="L235">
        <f t="shared" si="59"/>
        <v>4169.8804991222651</v>
      </c>
      <c r="M235">
        <f>2*$Y$1*VLOOKUP(E234,Gearing!$B$3:$D$7,3)+B233</f>
        <v>3832.9341405485666</v>
      </c>
      <c r="N235">
        <f>2*B234-B233+Misc!$B$6*$Y$1^2</f>
        <v>3821.6093831786229</v>
      </c>
      <c r="O235">
        <f t="shared" si="51"/>
        <v>0</v>
      </c>
      <c r="P235">
        <f t="shared" si="52"/>
        <v>0</v>
      </c>
      <c r="Q235">
        <f t="shared" si="53"/>
        <v>0</v>
      </c>
      <c r="R235">
        <f t="shared" si="54"/>
        <v>0</v>
      </c>
      <c r="S235">
        <f t="shared" si="55"/>
        <v>1</v>
      </c>
      <c r="T235">
        <f>C235/Misc!$B$2*60/2/PI()</f>
        <v>4156.221208022037</v>
      </c>
      <c r="U235">
        <f>C235/Misc!$B$2*60/2/PI()*VLOOKUP(E235,Gearing!$B$2:$G$7,5,FALSE)</f>
        <v>20699659.911315527</v>
      </c>
      <c r="V235">
        <f ca="1">FORECAST(U235,OFFSET(Engine!$E$3:$E$26,MATCH(U235,Engine!$A$3:$A$26,1)-1,0,2),OFFSET(Engine!$A$3:$A$26,MATCH(U235,Engine!$A$3:$A$26,1)-1,0,2))</f>
        <v>-516188.08344891574</v>
      </c>
    </row>
    <row r="236" spans="1:22" x14ac:dyDescent="0.25">
      <c r="A236">
        <f t="shared" si="47"/>
        <v>58.25</v>
      </c>
      <c r="B236">
        <f t="shared" si="58"/>
        <v>3854.3239244631632</v>
      </c>
      <c r="C236">
        <f t="shared" si="56"/>
        <v>131.14479013816072</v>
      </c>
      <c r="D236">
        <f t="shared" si="57"/>
        <v>2.2929999999978463</v>
      </c>
      <c r="E236">
        <f>MIN(VLOOKUP(C235+0.01,Gearing!$A$2:$G$7,2,TRUE)+1,5)</f>
        <v>5</v>
      </c>
      <c r="F236">
        <f>Misc!$B$4*Misc!$B$5/Misc!$B$2*VLOOKUP(E236,Gearing!$B$2:$G$7,5,FALSE)</f>
        <v>8966220.9668758679</v>
      </c>
      <c r="G236">
        <f t="shared" si="45"/>
        <v>2.3949658522125556</v>
      </c>
      <c r="H236">
        <f t="shared" si="46"/>
        <v>293.36254057391</v>
      </c>
      <c r="I236">
        <f t="shared" si="48"/>
        <v>0.29700000000000004</v>
      </c>
      <c r="J236">
        <f t="shared" si="49"/>
        <v>4017.9640263918977</v>
      </c>
      <c r="K236">
        <f t="shared" si="50"/>
        <v>-22345657.725893654</v>
      </c>
      <c r="L236">
        <f t="shared" si="59"/>
        <v>4202.5842675867552</v>
      </c>
      <c r="M236">
        <f>2*$Y$1*VLOOKUP(E235,Gearing!$B$3:$D$7,3)+B234</f>
        <v>3865.3620568331071</v>
      </c>
      <c r="N236">
        <f>2*B235-B234+Misc!$B$6*$Y$1^2</f>
        <v>3854.3239244631632</v>
      </c>
      <c r="O236">
        <f t="shared" si="51"/>
        <v>0</v>
      </c>
      <c r="P236">
        <f t="shared" si="52"/>
        <v>0</v>
      </c>
      <c r="Q236">
        <f t="shared" si="53"/>
        <v>0</v>
      </c>
      <c r="R236">
        <f t="shared" si="54"/>
        <v>0</v>
      </c>
      <c r="S236">
        <f t="shared" si="55"/>
        <v>1</v>
      </c>
      <c r="T236">
        <f>C236/Misc!$B$2*60/2/PI()</f>
        <v>4174.468322247506</v>
      </c>
      <c r="U236">
        <f>C236/Misc!$B$2*60/2/PI()*VLOOKUP(E236,Gearing!$B$2:$G$7,5,FALSE)</f>
        <v>20790537.908401221</v>
      </c>
      <c r="V236">
        <f ca="1">FORECAST(U236,OFFSET(Engine!$E$3:$E$26,MATCH(U236,Engine!$A$3:$A$26,1)-1,0,2),OFFSET(Engine!$A$3:$A$26,MATCH(U236,Engine!$A$3:$A$26,1)-1,0,2))</f>
        <v>-518457.65761080786</v>
      </c>
    </row>
    <row r="237" spans="1:22" x14ac:dyDescent="0.25">
      <c r="A237">
        <f t="shared" si="47"/>
        <v>58.5</v>
      </c>
      <c r="B237">
        <f t="shared" si="58"/>
        <v>3887.1817782477033</v>
      </c>
      <c r="C237">
        <f t="shared" si="56"/>
        <v>131.71804013816018</v>
      </c>
      <c r="D237">
        <f t="shared" si="57"/>
        <v>2.2929999999978463</v>
      </c>
      <c r="E237">
        <f>MIN(VLOOKUP(C236+0.01,Gearing!$A$2:$G$7,2,TRUE)+1,5)</f>
        <v>5</v>
      </c>
      <c r="F237">
        <f>Misc!$B$4*Misc!$B$5/Misc!$B$2*VLOOKUP(E237,Gearing!$B$2:$G$7,5,FALSE)</f>
        <v>8966220.9668758679</v>
      </c>
      <c r="G237">
        <f t="shared" si="45"/>
        <v>2.4153827759930153</v>
      </c>
      <c r="H237">
        <f t="shared" si="46"/>
        <v>294.64486430332897</v>
      </c>
      <c r="I237">
        <f t="shared" si="48"/>
        <v>0.29700000000000004</v>
      </c>
      <c r="J237">
        <f t="shared" si="49"/>
        <v>3998.5315888688806</v>
      </c>
      <c r="K237">
        <f t="shared" si="50"/>
        <v>-22478588.012275044</v>
      </c>
      <c r="L237">
        <f t="shared" si="59"/>
        <v>4235.4313416333689</v>
      </c>
      <c r="M237">
        <f>2*$Y$1*VLOOKUP(E236,Gearing!$B$3:$D$7,3)+B235</f>
        <v>3897.9332856176475</v>
      </c>
      <c r="N237">
        <f>2*B236-B235+Misc!$B$6*$Y$1^2</f>
        <v>3887.1817782477033</v>
      </c>
      <c r="O237">
        <f t="shared" si="51"/>
        <v>0</v>
      </c>
      <c r="P237">
        <f t="shared" si="52"/>
        <v>0</v>
      </c>
      <c r="Q237">
        <f t="shared" si="53"/>
        <v>0</v>
      </c>
      <c r="R237">
        <f t="shared" si="54"/>
        <v>0</v>
      </c>
      <c r="S237">
        <f t="shared" si="55"/>
        <v>1</v>
      </c>
      <c r="T237">
        <f>C237/Misc!$B$2*60/2/PI()</f>
        <v>4192.715436472974</v>
      </c>
      <c r="U237">
        <f>C237/Misc!$B$2*60/2/PI()*VLOOKUP(E237,Gearing!$B$2:$G$7,5,FALSE)</f>
        <v>20881415.905486912</v>
      </c>
      <c r="V237">
        <f ca="1">FORECAST(U237,OFFSET(Engine!$E$3:$E$26,MATCH(U237,Engine!$A$3:$A$26,1)-1,0,2),OFFSET(Engine!$A$3:$A$26,MATCH(U237,Engine!$A$3:$A$26,1)-1,0,2))</f>
        <v>-520727.23177269992</v>
      </c>
    </row>
    <row r="238" spans="1:22" x14ac:dyDescent="0.25">
      <c r="A238">
        <f t="shared" si="47"/>
        <v>58.75</v>
      </c>
      <c r="B238">
        <f t="shared" si="58"/>
        <v>3920.1829445322433</v>
      </c>
      <c r="C238">
        <f t="shared" si="56"/>
        <v>132.29129013815964</v>
      </c>
      <c r="D238">
        <f t="shared" si="57"/>
        <v>2.2929999999978463</v>
      </c>
      <c r="E238">
        <f>MIN(VLOOKUP(C237+0.01,Gearing!$A$2:$G$7,2,TRUE)+1,5)</f>
        <v>5</v>
      </c>
      <c r="F238">
        <f>Misc!$B$4*Misc!$B$5/Misc!$B$2*VLOOKUP(E238,Gearing!$B$2:$G$7,5,FALSE)</f>
        <v>8966220.9668758679</v>
      </c>
      <c r="G238">
        <f t="shared" si="45"/>
        <v>2.4358887500324622</v>
      </c>
      <c r="H238">
        <f t="shared" si="46"/>
        <v>295.92718803274795</v>
      </c>
      <c r="I238">
        <f t="shared" si="48"/>
        <v>0.29700000000000004</v>
      </c>
      <c r="J238">
        <f t="shared" si="49"/>
        <v>3979.0140237208639</v>
      </c>
      <c r="K238">
        <f t="shared" si="50"/>
        <v>-22611452.823924027</v>
      </c>
      <c r="L238">
        <f t="shared" si="59"/>
        <v>4268.4217212626281</v>
      </c>
      <c r="M238">
        <f>2*$Y$1*VLOOKUP(E237,Gearing!$B$3:$D$7,3)+B236</f>
        <v>3930.6478269021877</v>
      </c>
      <c r="N238">
        <f>2*B237-B236+Misc!$B$6*$Y$1^2</f>
        <v>3920.1829445322433</v>
      </c>
      <c r="O238">
        <f t="shared" si="51"/>
        <v>0</v>
      </c>
      <c r="P238">
        <f t="shared" si="52"/>
        <v>0</v>
      </c>
      <c r="Q238">
        <f t="shared" si="53"/>
        <v>0</v>
      </c>
      <c r="R238">
        <f t="shared" si="54"/>
        <v>0</v>
      </c>
      <c r="S238">
        <f t="shared" si="55"/>
        <v>1</v>
      </c>
      <c r="T238">
        <f>C238/Misc!$B$2*60/2/PI()</f>
        <v>4210.962550698443</v>
      </c>
      <c r="U238">
        <f>C238/Misc!$B$2*60/2/PI()*VLOOKUP(E238,Gearing!$B$2:$G$7,5,FALSE)</f>
        <v>20972293.902572609</v>
      </c>
      <c r="V238">
        <f ca="1">FORECAST(U238,OFFSET(Engine!$E$3:$E$26,MATCH(U238,Engine!$A$3:$A$26,1)-1,0,2),OFFSET(Engine!$A$3:$A$26,MATCH(U238,Engine!$A$3:$A$26,1)-1,0,2))</f>
        <v>-522996.80593459209</v>
      </c>
    </row>
    <row r="239" spans="1:22" x14ac:dyDescent="0.25">
      <c r="A239">
        <f t="shared" si="47"/>
        <v>59</v>
      </c>
      <c r="B239">
        <f t="shared" si="58"/>
        <v>3953.3274233167831</v>
      </c>
      <c r="C239">
        <f t="shared" si="56"/>
        <v>132.8645401381591</v>
      </c>
      <c r="D239">
        <f t="shared" si="57"/>
        <v>2.2929999999978463</v>
      </c>
      <c r="E239">
        <f>MIN(VLOOKUP(C238+0.01,Gearing!$A$2:$G$7,2,TRUE)+1,5)</f>
        <v>5</v>
      </c>
      <c r="F239">
        <f>Misc!$B$4*Misc!$B$5/Misc!$B$2*VLOOKUP(E239,Gearing!$B$2:$G$7,5,FALSE)</f>
        <v>8966220.9668758679</v>
      </c>
      <c r="G239">
        <f t="shared" si="45"/>
        <v>2.4564837743308967</v>
      </c>
      <c r="H239">
        <f t="shared" si="46"/>
        <v>297.20951176216693</v>
      </c>
      <c r="I239">
        <f t="shared" si="48"/>
        <v>0.29700000000000004</v>
      </c>
      <c r="J239">
        <f t="shared" si="49"/>
        <v>3959.4113309478471</v>
      </c>
      <c r="K239">
        <f t="shared" si="50"/>
        <v>-22744243.769507442</v>
      </c>
      <c r="L239">
        <f t="shared" si="59"/>
        <v>4301.5554064750504</v>
      </c>
      <c r="M239">
        <f>2*$Y$1*VLOOKUP(E238,Gearing!$B$3:$D$7,3)+B237</f>
        <v>3963.5056806867278</v>
      </c>
      <c r="N239">
        <f>2*B238-B237+Misc!$B$6*$Y$1^2</f>
        <v>3953.3274233167831</v>
      </c>
      <c r="O239">
        <f t="shared" si="51"/>
        <v>0</v>
      </c>
      <c r="P239">
        <f t="shared" si="52"/>
        <v>0</v>
      </c>
      <c r="Q239">
        <f t="shared" si="53"/>
        <v>0</v>
      </c>
      <c r="R239">
        <f t="shared" si="54"/>
        <v>0</v>
      </c>
      <c r="S239">
        <f t="shared" si="55"/>
        <v>1</v>
      </c>
      <c r="T239">
        <f>C239/Misc!$B$2*60/2/PI()</f>
        <v>4229.209664923912</v>
      </c>
      <c r="U239">
        <f>C239/Misc!$B$2*60/2/PI()*VLOOKUP(E239,Gearing!$B$2:$G$7,5,FALSE)</f>
        <v>21063171.899658304</v>
      </c>
      <c r="V239">
        <f ca="1">FORECAST(U239,OFFSET(Engine!$E$3:$E$26,MATCH(U239,Engine!$A$3:$A$26,1)-1,0,2),OFFSET(Engine!$A$3:$A$26,MATCH(U239,Engine!$A$3:$A$26,1)-1,0,2))</f>
        <v>-525266.38009648421</v>
      </c>
    </row>
    <row r="240" spans="1:22" x14ac:dyDescent="0.25">
      <c r="A240">
        <f t="shared" si="47"/>
        <v>59.25</v>
      </c>
      <c r="B240">
        <f t="shared" si="58"/>
        <v>3986.6152146013228</v>
      </c>
      <c r="C240">
        <f t="shared" si="56"/>
        <v>133.43779013815856</v>
      </c>
      <c r="D240">
        <f t="shared" si="57"/>
        <v>2.2929999999978463</v>
      </c>
      <c r="E240">
        <f>MIN(VLOOKUP(C239+0.01,Gearing!$A$2:$G$7,2,TRUE)+1,5)</f>
        <v>5</v>
      </c>
      <c r="F240">
        <f>Misc!$B$4*Misc!$B$5/Misc!$B$2*VLOOKUP(E240,Gearing!$B$2:$G$7,5,FALSE)</f>
        <v>8966220.9668758679</v>
      </c>
      <c r="G240">
        <f t="shared" si="45"/>
        <v>2.4771678488883189</v>
      </c>
      <c r="H240">
        <f t="shared" si="46"/>
        <v>298.4918354915859</v>
      </c>
      <c r="I240">
        <f t="shared" si="48"/>
        <v>0.29700000000000004</v>
      </c>
      <c r="J240">
        <f t="shared" si="49"/>
        <v>3939.7235105498307</v>
      </c>
      <c r="K240">
        <f t="shared" si="50"/>
        <v>-22876952.421092562</v>
      </c>
      <c r="L240">
        <f t="shared" si="59"/>
        <v>4334.8323972711605</v>
      </c>
      <c r="M240">
        <f>2*$Y$1*VLOOKUP(E239,Gearing!$B$3:$D$7,3)+B238</f>
        <v>3996.5068469712678</v>
      </c>
      <c r="N240">
        <f>2*B239-B238+Misc!$B$6*$Y$1^2</f>
        <v>3986.6152146013228</v>
      </c>
      <c r="O240">
        <f t="shared" si="51"/>
        <v>0</v>
      </c>
      <c r="P240">
        <f t="shared" si="52"/>
        <v>0</v>
      </c>
      <c r="Q240">
        <f t="shared" si="53"/>
        <v>0</v>
      </c>
      <c r="R240">
        <f t="shared" si="54"/>
        <v>0</v>
      </c>
      <c r="S240">
        <f t="shared" si="55"/>
        <v>1</v>
      </c>
      <c r="T240">
        <f>C240/Misc!$B$2*60/2/PI()</f>
        <v>4247.4567791493801</v>
      </c>
      <c r="U240">
        <f>C240/Misc!$B$2*60/2/PI()*VLOOKUP(E240,Gearing!$B$2:$G$7,5,FALSE)</f>
        <v>21154049.896743998</v>
      </c>
      <c r="V240">
        <f ca="1">FORECAST(U240,OFFSET(Engine!$E$3:$E$26,MATCH(U240,Engine!$A$3:$A$26,1)-1,0,2),OFFSET(Engine!$A$3:$A$26,MATCH(U240,Engine!$A$3:$A$26,1)-1,0,2))</f>
        <v>-527535.95425837638</v>
      </c>
    </row>
    <row r="241" spans="1:22" x14ac:dyDescent="0.25">
      <c r="A241">
        <f t="shared" si="47"/>
        <v>59.5</v>
      </c>
      <c r="B241">
        <f t="shared" si="58"/>
        <v>4020.0463183858624</v>
      </c>
      <c r="C241">
        <f t="shared" si="56"/>
        <v>134.01104013815802</v>
      </c>
      <c r="D241">
        <f t="shared" si="57"/>
        <v>2.2929999999978463</v>
      </c>
      <c r="E241">
        <f>MIN(VLOOKUP(C240+0.01,Gearing!$A$2:$G$7,2,TRUE)+1,5)</f>
        <v>5</v>
      </c>
      <c r="F241">
        <f>Misc!$B$4*Misc!$B$5/Misc!$B$2*VLOOKUP(E241,Gearing!$B$2:$G$7,5,FALSE)</f>
        <v>8966220.9668758679</v>
      </c>
      <c r="G241">
        <f t="shared" si="45"/>
        <v>2.4979409737047282</v>
      </c>
      <c r="H241">
        <f t="shared" si="46"/>
        <v>299.77415922100488</v>
      </c>
      <c r="I241">
        <f t="shared" si="48"/>
        <v>0.29700000000000004</v>
      </c>
      <c r="J241">
        <f t="shared" si="49"/>
        <v>3919.9505625268139</v>
      </c>
      <c r="K241">
        <f t="shared" si="50"/>
        <v>-23009570.3141471</v>
      </c>
      <c r="L241">
        <f t="shared" si="59"/>
        <v>4368.2526936514732</v>
      </c>
      <c r="M241">
        <f>2*$Y$1*VLOOKUP(E240,Gearing!$B$3:$D$7,3)+B239</f>
        <v>4029.6513257558076</v>
      </c>
      <c r="N241">
        <f>2*B240-B239+Misc!$B$6*$Y$1^2</f>
        <v>4020.0463183858624</v>
      </c>
      <c r="O241">
        <f t="shared" si="51"/>
        <v>0</v>
      </c>
      <c r="P241">
        <f t="shared" si="52"/>
        <v>0</v>
      </c>
      <c r="Q241">
        <f t="shared" si="53"/>
        <v>0</v>
      </c>
      <c r="R241">
        <f t="shared" si="54"/>
        <v>0</v>
      </c>
      <c r="S241">
        <f t="shared" si="55"/>
        <v>1</v>
      </c>
      <c r="T241">
        <f>C241/Misc!$B$2*60/2/PI()</f>
        <v>4265.703893374849</v>
      </c>
      <c r="U241">
        <f>C241/Misc!$B$2*60/2/PI()*VLOOKUP(E241,Gearing!$B$2:$G$7,5,FALSE)</f>
        <v>21244927.893829692</v>
      </c>
      <c r="V241">
        <f ca="1">FORECAST(U241,OFFSET(Engine!$E$3:$E$26,MATCH(U241,Engine!$A$3:$A$26,1)-1,0,2),OFFSET(Engine!$A$3:$A$26,MATCH(U241,Engine!$A$3:$A$26,1)-1,0,2))</f>
        <v>-529805.52842026844</v>
      </c>
    </row>
    <row r="242" spans="1:22" x14ac:dyDescent="0.25">
      <c r="A242">
        <f t="shared" si="47"/>
        <v>59.75</v>
      </c>
      <c r="B242">
        <f t="shared" si="58"/>
        <v>4053.6207346704018</v>
      </c>
      <c r="C242">
        <f t="shared" si="56"/>
        <v>134.58429013815748</v>
      </c>
      <c r="D242">
        <f t="shared" si="57"/>
        <v>2.2929999999978463</v>
      </c>
      <c r="E242">
        <f>MIN(VLOOKUP(C241+0.01,Gearing!$A$2:$G$7,2,TRUE)+1,5)</f>
        <v>5</v>
      </c>
      <c r="F242">
        <f>Misc!$B$4*Misc!$B$5/Misc!$B$2*VLOOKUP(E242,Gearing!$B$2:$G$7,5,FALSE)</f>
        <v>8966220.9668758679</v>
      </c>
      <c r="G242">
        <f t="shared" si="45"/>
        <v>2.5188031487801252</v>
      </c>
      <c r="H242">
        <f t="shared" si="46"/>
        <v>301.05648295042386</v>
      </c>
      <c r="I242">
        <f t="shared" si="48"/>
        <v>0.29700000000000004</v>
      </c>
      <c r="J242">
        <f t="shared" si="49"/>
        <v>3900.0924868787974</v>
      </c>
      <c r="K242">
        <f t="shared" si="50"/>
        <v>-23142088.947539221</v>
      </c>
      <c r="L242">
        <f t="shared" si="59"/>
        <v>4401.8162956165115</v>
      </c>
      <c r="M242">
        <f>2*$Y$1*VLOOKUP(E241,Gearing!$B$3:$D$7,3)+B240</f>
        <v>4062.9391170403474</v>
      </c>
      <c r="N242">
        <f>2*B241-B240+Misc!$B$6*$Y$1^2</f>
        <v>4053.6207346704018</v>
      </c>
      <c r="O242">
        <f t="shared" si="51"/>
        <v>0</v>
      </c>
      <c r="P242">
        <f t="shared" si="52"/>
        <v>0</v>
      </c>
      <c r="Q242">
        <f t="shared" si="53"/>
        <v>0</v>
      </c>
      <c r="R242">
        <f t="shared" si="54"/>
        <v>0</v>
      </c>
      <c r="S242">
        <f t="shared" si="55"/>
        <v>1</v>
      </c>
      <c r="T242">
        <f>C242/Misc!$B$2*60/2/PI()</f>
        <v>4283.951007600318</v>
      </c>
      <c r="U242">
        <f>C242/Misc!$B$2*60/2/PI()*VLOOKUP(E242,Gearing!$B$2:$G$7,5,FALSE)</f>
        <v>21335805.89091539</v>
      </c>
      <c r="V242">
        <f ca="1">FORECAST(U242,OFFSET(Engine!$E$3:$E$26,MATCH(U242,Engine!$A$3:$A$26,1)-1,0,2),OFFSET(Engine!$A$3:$A$26,MATCH(U242,Engine!$A$3:$A$26,1)-1,0,2))</f>
        <v>-532075.10258216073</v>
      </c>
    </row>
    <row r="243" spans="1:22" x14ac:dyDescent="0.25">
      <c r="A243">
        <f t="shared" si="47"/>
        <v>60</v>
      </c>
      <c r="B243">
        <f t="shared" si="58"/>
        <v>4087.3384634549411</v>
      </c>
      <c r="C243">
        <f t="shared" si="56"/>
        <v>135.15754013815877</v>
      </c>
      <c r="D243">
        <f t="shared" si="57"/>
        <v>2.2930000000123982</v>
      </c>
      <c r="E243">
        <f>MIN(VLOOKUP(C242+0.01,Gearing!$A$2:$G$7,2,TRUE)+1,5)</f>
        <v>5</v>
      </c>
      <c r="F243">
        <f>Misc!$B$4*Misc!$B$5/Misc!$B$2*VLOOKUP(E243,Gearing!$B$2:$G$7,5,FALSE)</f>
        <v>8966220.9668758679</v>
      </c>
      <c r="G243">
        <f t="shared" si="45"/>
        <v>2.5397543741145094</v>
      </c>
      <c r="H243">
        <f t="shared" si="46"/>
        <v>302.33880667984693</v>
      </c>
      <c r="I243">
        <f t="shared" si="48"/>
        <v>0.29700000000000004</v>
      </c>
      <c r="J243">
        <f t="shared" si="49"/>
        <v>3880.149283605781</v>
      </c>
      <c r="K243">
        <f t="shared" si="50"/>
        <v>-23274499.783537529</v>
      </c>
      <c r="L243">
        <f t="shared" si="59"/>
        <v>4435.5232031667965</v>
      </c>
      <c r="M243">
        <f>2*$Y$1*VLOOKUP(E242,Gearing!$B$3:$D$7,3)+B241</f>
        <v>4096.3702208248869</v>
      </c>
      <c r="N243">
        <f>2*B242-B241+Misc!$B$6*$Y$1^2</f>
        <v>4087.3384634549411</v>
      </c>
      <c r="O243">
        <f t="shared" si="51"/>
        <v>0</v>
      </c>
      <c r="P243">
        <f t="shared" si="52"/>
        <v>0</v>
      </c>
      <c r="Q243">
        <f t="shared" si="53"/>
        <v>0</v>
      </c>
      <c r="R243">
        <f t="shared" si="54"/>
        <v>0</v>
      </c>
      <c r="S243">
        <f t="shared" si="55"/>
        <v>1</v>
      </c>
      <c r="T243">
        <f>C243/Misc!$B$2*60/2/PI()</f>
        <v>4302.1981218258434</v>
      </c>
      <c r="U243">
        <f>C243/Misc!$B$2*60/2/PI()*VLOOKUP(E243,Gearing!$B$2:$G$7,5,FALSE)</f>
        <v>21426683.888001367</v>
      </c>
      <c r="V243">
        <f ca="1">FORECAST(U243,OFFSET(Engine!$E$3:$E$26,MATCH(U243,Engine!$A$3:$A$26,1)-1,0,2),OFFSET(Engine!$A$3:$A$26,MATCH(U243,Engine!$A$3:$A$26,1)-1,0,2))</f>
        <v>-534344.67674405989</v>
      </c>
    </row>
    <row r="244" spans="1:22" x14ac:dyDescent="0.25">
      <c r="A244">
        <f t="shared" si="47"/>
        <v>60.25</v>
      </c>
      <c r="B244">
        <f t="shared" si="58"/>
        <v>4121.1995047394812</v>
      </c>
      <c r="C244">
        <f t="shared" si="56"/>
        <v>135.73079013816096</v>
      </c>
      <c r="D244">
        <f t="shared" si="57"/>
        <v>2.2930000000051223</v>
      </c>
      <c r="E244">
        <f>MIN(VLOOKUP(C243+0.01,Gearing!$A$2:$G$7,2,TRUE)+1,5)</f>
        <v>5</v>
      </c>
      <c r="F244">
        <f>Misc!$B$4*Misc!$B$5/Misc!$B$2*VLOOKUP(E244,Gearing!$B$2:$G$7,5,FALSE)</f>
        <v>8966220.9668758679</v>
      </c>
      <c r="G244">
        <f t="shared" si="45"/>
        <v>2.5607946497078817</v>
      </c>
      <c r="H244">
        <f t="shared" si="46"/>
        <v>303.62113040927198</v>
      </c>
      <c r="I244">
        <f t="shared" si="48"/>
        <v>0.29700000000000004</v>
      </c>
      <c r="J244">
        <f t="shared" si="49"/>
        <v>3860.1209527077644</v>
      </c>
      <c r="K244">
        <f t="shared" si="50"/>
        <v>-23406794.247811064</v>
      </c>
      <c r="L244">
        <f t="shared" si="59"/>
        <v>4469.3734163028475</v>
      </c>
      <c r="M244">
        <f>2*$Y$1*VLOOKUP(E243,Gearing!$B$3:$D$7,3)+B242</f>
        <v>4129.9446371094264</v>
      </c>
      <c r="N244">
        <f>2*B243-B242+Misc!$B$6*$Y$1^2</f>
        <v>4121.1995047394812</v>
      </c>
      <c r="O244">
        <f t="shared" si="51"/>
        <v>0</v>
      </c>
      <c r="P244">
        <f t="shared" si="52"/>
        <v>0</v>
      </c>
      <c r="Q244">
        <f t="shared" si="53"/>
        <v>0</v>
      </c>
      <c r="R244">
        <f t="shared" si="54"/>
        <v>0</v>
      </c>
      <c r="S244">
        <f t="shared" si="55"/>
        <v>1</v>
      </c>
      <c r="T244">
        <f>C244/Misc!$B$2*60/2/PI()</f>
        <v>4320.4452360513997</v>
      </c>
      <c r="U244">
        <f>C244/Misc!$B$2*60/2/PI()*VLOOKUP(E244,Gearing!$B$2:$G$7,5,FALSE)</f>
        <v>21517561.885087498</v>
      </c>
      <c r="V244">
        <f ca="1">FORECAST(U244,OFFSET(Engine!$E$3:$E$26,MATCH(U244,Engine!$A$3:$A$26,1)-1,0,2),OFFSET(Engine!$A$3:$A$26,MATCH(U244,Engine!$A$3:$A$26,1)-1,0,2))</f>
        <v>-536614.25090596289</v>
      </c>
    </row>
    <row r="245" spans="1:22" x14ac:dyDescent="0.25">
      <c r="A245">
        <f t="shared" si="47"/>
        <v>60.5</v>
      </c>
      <c r="B245">
        <f t="shared" si="58"/>
        <v>4155.2038585240216</v>
      </c>
      <c r="C245">
        <f t="shared" si="56"/>
        <v>136.30404013816224</v>
      </c>
      <c r="D245">
        <f t="shared" si="57"/>
        <v>2.2930000000051223</v>
      </c>
      <c r="E245">
        <f>MIN(VLOOKUP(C244+0.01,Gearing!$A$2:$G$7,2,TRUE)+1,5)</f>
        <v>5</v>
      </c>
      <c r="F245">
        <f>Misc!$B$4*Misc!$B$5/Misc!$B$2*VLOOKUP(E245,Gearing!$B$2:$G$7,5,FALSE)</f>
        <v>8966220.9668758679</v>
      </c>
      <c r="G245">
        <f t="shared" si="45"/>
        <v>2.5819239755602417</v>
      </c>
      <c r="H245">
        <f t="shared" si="46"/>
        <v>304.90345413869505</v>
      </c>
      <c r="I245">
        <f t="shared" si="48"/>
        <v>0.29700000000000004</v>
      </c>
      <c r="J245">
        <f t="shared" si="49"/>
        <v>3840.0074941847479</v>
      </c>
      <c r="K245">
        <f t="shared" si="50"/>
        <v>-23538963.729429316</v>
      </c>
      <c r="L245">
        <f t="shared" si="59"/>
        <v>4503.3669350251839</v>
      </c>
      <c r="M245">
        <f>2*$Y$1*VLOOKUP(E244,Gearing!$B$3:$D$7,3)+B243</f>
        <v>4163.6623658939652</v>
      </c>
      <c r="N245">
        <f>2*B244-B243+Misc!$B$6*$Y$1^2</f>
        <v>4155.2038585240216</v>
      </c>
      <c r="O245">
        <f t="shared" si="51"/>
        <v>0</v>
      </c>
      <c r="P245">
        <f t="shared" si="52"/>
        <v>0</v>
      </c>
      <c r="Q245">
        <f t="shared" si="53"/>
        <v>0</v>
      </c>
      <c r="R245">
        <f t="shared" si="54"/>
        <v>0</v>
      </c>
      <c r="S245">
        <f t="shared" si="55"/>
        <v>1</v>
      </c>
      <c r="T245">
        <f>C245/Misc!$B$2*60/2/PI()</f>
        <v>4338.6923502769259</v>
      </c>
      <c r="U245">
        <f>C245/Misc!$B$2*60/2/PI()*VLOOKUP(E245,Gearing!$B$2:$G$7,5,FALSE)</f>
        <v>21608439.882173479</v>
      </c>
      <c r="V245">
        <f ca="1">FORECAST(U245,OFFSET(Engine!$E$3:$E$26,MATCH(U245,Engine!$A$3:$A$26,1)-1,0,2),OFFSET(Engine!$A$3:$A$26,MATCH(U245,Engine!$A$3:$A$26,1)-1,0,2))</f>
        <v>-538883.82506786217</v>
      </c>
    </row>
    <row r="246" spans="1:22" x14ac:dyDescent="0.25">
      <c r="A246">
        <f t="shared" si="47"/>
        <v>60.75</v>
      </c>
      <c r="B246">
        <f t="shared" si="58"/>
        <v>4189.3515248085623</v>
      </c>
      <c r="C246">
        <f t="shared" si="56"/>
        <v>136.87729013816352</v>
      </c>
      <c r="D246">
        <f t="shared" si="57"/>
        <v>2.2930000000051223</v>
      </c>
      <c r="E246">
        <f>MIN(VLOOKUP(C245+0.01,Gearing!$A$2:$G$7,2,TRUE)+1,5)</f>
        <v>5</v>
      </c>
      <c r="F246">
        <f>Misc!$B$4*Misc!$B$5/Misc!$B$2*VLOOKUP(E246,Gearing!$B$2:$G$7,5,FALSE)</f>
        <v>8966220.9668758679</v>
      </c>
      <c r="G246">
        <f t="shared" si="45"/>
        <v>2.6031423516715897</v>
      </c>
      <c r="H246">
        <f t="shared" si="46"/>
        <v>306.18577786811812</v>
      </c>
      <c r="I246">
        <f t="shared" si="48"/>
        <v>0.29700000000000004</v>
      </c>
      <c r="J246">
        <f t="shared" si="49"/>
        <v>3819.8089080367308</v>
      </c>
      <c r="K246">
        <f t="shared" si="50"/>
        <v>-23670999.580862198</v>
      </c>
      <c r="L246">
        <f t="shared" si="59"/>
        <v>4537.5037593343286</v>
      </c>
      <c r="M246">
        <f>2*$Y$1*VLOOKUP(E245,Gearing!$B$3:$D$7,3)+B244</f>
        <v>4197.5234071785053</v>
      </c>
      <c r="N246">
        <f>2*B245-B244+Misc!$B$6*$Y$1^2</f>
        <v>4189.3515248085623</v>
      </c>
      <c r="O246">
        <f t="shared" si="51"/>
        <v>0</v>
      </c>
      <c r="P246">
        <f t="shared" si="52"/>
        <v>0</v>
      </c>
      <c r="Q246">
        <f t="shared" si="53"/>
        <v>0</v>
      </c>
      <c r="R246">
        <f t="shared" si="54"/>
        <v>0</v>
      </c>
      <c r="S246">
        <f t="shared" si="55"/>
        <v>1</v>
      </c>
      <c r="T246">
        <f>C246/Misc!$B$2*60/2/PI()</f>
        <v>4356.9394645024531</v>
      </c>
      <c r="U246">
        <f>C246/Misc!$B$2*60/2/PI()*VLOOKUP(E246,Gearing!$B$2:$G$7,5,FALSE)</f>
        <v>21699317.879259463</v>
      </c>
      <c r="V246">
        <f ca="1">FORECAST(U246,OFFSET(Engine!$E$3:$E$26,MATCH(U246,Engine!$A$3:$A$26,1)-1,0,2),OFFSET(Engine!$A$3:$A$26,MATCH(U246,Engine!$A$3:$A$26,1)-1,0,2))</f>
        <v>-541153.39922976156</v>
      </c>
    </row>
    <row r="247" spans="1:22" x14ac:dyDescent="0.25">
      <c r="A247">
        <f t="shared" si="47"/>
        <v>61</v>
      </c>
      <c r="B247">
        <f t="shared" si="58"/>
        <v>4223.6425035931034</v>
      </c>
      <c r="C247">
        <f t="shared" si="56"/>
        <v>137.4505401381648</v>
      </c>
      <c r="D247">
        <f t="shared" si="57"/>
        <v>2.2930000000051223</v>
      </c>
      <c r="E247">
        <f>MIN(VLOOKUP(C246+0.01,Gearing!$A$2:$G$7,2,TRUE)+1,5)</f>
        <v>5</v>
      </c>
      <c r="F247">
        <f>Misc!$B$4*Misc!$B$5/Misc!$B$2*VLOOKUP(E247,Gearing!$B$2:$G$7,5,FALSE)</f>
        <v>8966220.9668758679</v>
      </c>
      <c r="G247">
        <f t="shared" si="45"/>
        <v>2.6244497780419245</v>
      </c>
      <c r="H247">
        <f t="shared" si="46"/>
        <v>307.46810159754114</v>
      </c>
      <c r="I247">
        <f t="shared" si="48"/>
        <v>0.29700000000000004</v>
      </c>
      <c r="J247">
        <f t="shared" si="49"/>
        <v>3799.5251942637137</v>
      </c>
      <c r="K247">
        <f t="shared" si="50"/>
        <v>-23802893.117980093</v>
      </c>
      <c r="L247">
        <f t="shared" si="59"/>
        <v>4571.7838892307964</v>
      </c>
      <c r="M247">
        <f>2*$Y$1*VLOOKUP(E246,Gearing!$B$3:$D$7,3)+B245</f>
        <v>4231.5277609630457</v>
      </c>
      <c r="N247">
        <f>2*B246-B245+Misc!$B$6*$Y$1^2</f>
        <v>4223.6425035931034</v>
      </c>
      <c r="O247">
        <f t="shared" si="51"/>
        <v>0</v>
      </c>
      <c r="P247">
        <f t="shared" si="52"/>
        <v>0</v>
      </c>
      <c r="Q247">
        <f t="shared" si="53"/>
        <v>0</v>
      </c>
      <c r="R247">
        <f t="shared" si="54"/>
        <v>0</v>
      </c>
      <c r="S247">
        <f t="shared" si="55"/>
        <v>1</v>
      </c>
      <c r="T247">
        <f>C247/Misc!$B$2*60/2/PI()</f>
        <v>4375.1865787279794</v>
      </c>
      <c r="U247">
        <f>C247/Misc!$B$2*60/2/PI()*VLOOKUP(E247,Gearing!$B$2:$G$7,5,FALSE)</f>
        <v>21790195.876345448</v>
      </c>
      <c r="V247">
        <f ca="1">FORECAST(U247,OFFSET(Engine!$E$3:$E$26,MATCH(U247,Engine!$A$3:$A$26,1)-1,0,2),OFFSET(Engine!$A$3:$A$26,MATCH(U247,Engine!$A$3:$A$26,1)-1,0,2))</f>
        <v>-543422.97339166095</v>
      </c>
    </row>
    <row r="248" spans="1:22" x14ac:dyDescent="0.25">
      <c r="A248">
        <f t="shared" si="47"/>
        <v>61.25</v>
      </c>
      <c r="B248">
        <f t="shared" si="58"/>
        <v>4258.0767948776447</v>
      </c>
      <c r="C248">
        <f t="shared" si="56"/>
        <v>138.02379013816608</v>
      </c>
      <c r="D248">
        <f t="shared" si="57"/>
        <v>2.2930000000051223</v>
      </c>
      <c r="E248">
        <f>MIN(VLOOKUP(C247+0.01,Gearing!$A$2:$G$7,2,TRUE)+1,5)</f>
        <v>5</v>
      </c>
      <c r="F248">
        <f>Misc!$B$4*Misc!$B$5/Misc!$B$2*VLOOKUP(E248,Gearing!$B$2:$G$7,5,FALSE)</f>
        <v>8966220.9668758679</v>
      </c>
      <c r="G248">
        <f t="shared" si="45"/>
        <v>2.6458462546712478</v>
      </c>
      <c r="H248">
        <f t="shared" si="46"/>
        <v>308.7504253269642</v>
      </c>
      <c r="I248">
        <f t="shared" si="48"/>
        <v>0.29700000000000004</v>
      </c>
      <c r="J248">
        <f t="shared" si="49"/>
        <v>3779.1563528656961</v>
      </c>
      <c r="K248">
        <f t="shared" si="50"/>
        <v>-23934635.620053802</v>
      </c>
      <c r="L248">
        <f t="shared" si="59"/>
        <v>4606.2073247151111</v>
      </c>
      <c r="M248">
        <f>2*$Y$1*VLOOKUP(E247,Gearing!$B$3:$D$7,3)+B246</f>
        <v>4265.6754272475864</v>
      </c>
      <c r="N248">
        <f>2*B247-B246+Misc!$B$6*$Y$1^2</f>
        <v>4258.0767948776447</v>
      </c>
      <c r="O248">
        <f t="shared" si="51"/>
        <v>0</v>
      </c>
      <c r="P248">
        <f t="shared" si="52"/>
        <v>0</v>
      </c>
      <c r="Q248">
        <f t="shared" si="53"/>
        <v>0</v>
      </c>
      <c r="R248">
        <f t="shared" si="54"/>
        <v>0</v>
      </c>
      <c r="S248">
        <f t="shared" si="55"/>
        <v>1</v>
      </c>
      <c r="T248">
        <f>C248/Misc!$B$2*60/2/PI()</f>
        <v>4393.4336929535057</v>
      </c>
      <c r="U248">
        <f>C248/Misc!$B$2*60/2/PI()*VLOOKUP(E248,Gearing!$B$2:$G$7,5,FALSE)</f>
        <v>21881073.873431429</v>
      </c>
      <c r="V248">
        <f ca="1">FORECAST(U248,OFFSET(Engine!$E$3:$E$26,MATCH(U248,Engine!$A$3:$A$26,1)-1,0,2),OFFSET(Engine!$A$3:$A$26,MATCH(U248,Engine!$A$3:$A$26,1)-1,0,2))</f>
        <v>-545692.54755356023</v>
      </c>
    </row>
    <row r="249" spans="1:22" x14ac:dyDescent="0.25">
      <c r="A249">
        <f t="shared" si="47"/>
        <v>61.5</v>
      </c>
      <c r="B249">
        <f t="shared" si="58"/>
        <v>4292.6543986621864</v>
      </c>
      <c r="C249">
        <f t="shared" si="56"/>
        <v>138.59704013816736</v>
      </c>
      <c r="D249">
        <f t="shared" si="57"/>
        <v>2.2930000000051223</v>
      </c>
      <c r="E249">
        <f>MIN(VLOOKUP(C248+0.01,Gearing!$A$2:$G$7,2,TRUE)+1,5)</f>
        <v>5</v>
      </c>
      <c r="F249">
        <f>Misc!$B$4*Misc!$B$5/Misc!$B$2*VLOOKUP(E249,Gearing!$B$2:$G$7,5,FALSE)</f>
        <v>8966220.9668758679</v>
      </c>
      <c r="G249">
        <f t="shared" si="45"/>
        <v>2.6673317815595587</v>
      </c>
      <c r="H249">
        <f t="shared" si="46"/>
        <v>310.03274905638727</v>
      </c>
      <c r="I249">
        <f t="shared" si="48"/>
        <v>0.29700000000000004</v>
      </c>
      <c r="J249">
        <f t="shared" si="49"/>
        <v>3758.7023838426785</v>
      </c>
      <c r="K249">
        <f t="shared" si="50"/>
        <v>-24066218.329754576</v>
      </c>
      <c r="L249">
        <f t="shared" si="59"/>
        <v>4640.7740657877921</v>
      </c>
      <c r="M249">
        <f>2*$Y$1*VLOOKUP(E248,Gearing!$B$3:$D$7,3)+B247</f>
        <v>4299.9664060321275</v>
      </c>
      <c r="N249">
        <f>2*B248-B247+Misc!$B$6*$Y$1^2</f>
        <v>4292.6543986621864</v>
      </c>
      <c r="O249">
        <f t="shared" si="51"/>
        <v>0</v>
      </c>
      <c r="P249">
        <f t="shared" si="52"/>
        <v>0</v>
      </c>
      <c r="Q249">
        <f t="shared" si="53"/>
        <v>0</v>
      </c>
      <c r="R249">
        <f t="shared" si="54"/>
        <v>0</v>
      </c>
      <c r="S249">
        <f t="shared" si="55"/>
        <v>1</v>
      </c>
      <c r="T249">
        <f>C249/Misc!$B$2*60/2/PI()</f>
        <v>4411.6808071790329</v>
      </c>
      <c r="U249">
        <f>C249/Misc!$B$2*60/2/PI()*VLOOKUP(E249,Gearing!$B$2:$G$7,5,FALSE)</f>
        <v>21971951.870517414</v>
      </c>
      <c r="V249">
        <f ca="1">FORECAST(U249,OFFSET(Engine!$E$3:$E$26,MATCH(U249,Engine!$A$3:$A$26,1)-1,0,2),OFFSET(Engine!$A$3:$A$26,MATCH(U249,Engine!$A$3:$A$26,1)-1,0,2))</f>
        <v>-547962.12171545962</v>
      </c>
    </row>
    <row r="250" spans="1:22" x14ac:dyDescent="0.25">
      <c r="A250">
        <f t="shared" si="47"/>
        <v>61.75</v>
      </c>
      <c r="B250">
        <f t="shared" si="58"/>
        <v>4327.3753149467284</v>
      </c>
      <c r="C250">
        <f t="shared" si="56"/>
        <v>139.17029013816864</v>
      </c>
      <c r="D250">
        <f t="shared" si="57"/>
        <v>2.2930000000051223</v>
      </c>
      <c r="E250">
        <f>MIN(VLOOKUP(C249+0.01,Gearing!$A$2:$G$7,2,TRUE)+1,5)</f>
        <v>5</v>
      </c>
      <c r="F250">
        <f>Misc!$B$4*Misc!$B$5/Misc!$B$2*VLOOKUP(E250,Gearing!$B$2:$G$7,5,FALSE)</f>
        <v>8966220.9668758679</v>
      </c>
      <c r="G250">
        <f t="shared" si="45"/>
        <v>2.6889063587068569</v>
      </c>
      <c r="H250">
        <f t="shared" si="46"/>
        <v>311.31507278581029</v>
      </c>
      <c r="I250">
        <f t="shared" si="48"/>
        <v>0.29700000000000004</v>
      </c>
      <c r="J250">
        <f t="shared" si="49"/>
        <v>3738.1632871946608</v>
      </c>
      <c r="K250">
        <f t="shared" si="50"/>
        <v>-24197632.453154109</v>
      </c>
      <c r="L250">
        <f t="shared" si="59"/>
        <v>4675.4841124493569</v>
      </c>
      <c r="M250">
        <f>2*$Y$1*VLOOKUP(E249,Gearing!$B$3:$D$7,3)+B248</f>
        <v>4334.4006973166688</v>
      </c>
      <c r="N250">
        <f>2*B249-B248+Misc!$B$6*$Y$1^2</f>
        <v>4327.3753149467284</v>
      </c>
      <c r="O250">
        <f t="shared" si="51"/>
        <v>0</v>
      </c>
      <c r="P250">
        <f t="shared" si="52"/>
        <v>0</v>
      </c>
      <c r="Q250">
        <f t="shared" si="53"/>
        <v>0</v>
      </c>
      <c r="R250">
        <f t="shared" si="54"/>
        <v>0</v>
      </c>
      <c r="S250">
        <f t="shared" si="55"/>
        <v>1</v>
      </c>
      <c r="T250">
        <f>C250/Misc!$B$2*60/2/PI()</f>
        <v>4429.9279214045582</v>
      </c>
      <c r="U250">
        <f>C250/Misc!$B$2*60/2/PI()*VLOOKUP(E250,Gearing!$B$2:$G$7,5,FALSE)</f>
        <v>22062829.867603391</v>
      </c>
      <c r="V250">
        <f ca="1">FORECAST(U250,OFFSET(Engine!$E$3:$E$26,MATCH(U250,Engine!$A$3:$A$26,1)-1,0,2),OFFSET(Engine!$A$3:$A$26,MATCH(U250,Engine!$A$3:$A$26,1)-1,0,2))</f>
        <v>-550231.69587735878</v>
      </c>
    </row>
    <row r="251" spans="1:22" x14ac:dyDescent="0.25">
      <c r="A251">
        <f t="shared" si="47"/>
        <v>62</v>
      </c>
      <c r="B251">
        <f t="shared" si="58"/>
        <v>4362.2395437312707</v>
      </c>
      <c r="C251">
        <f t="shared" si="56"/>
        <v>139.74354013816992</v>
      </c>
      <c r="D251">
        <f t="shared" si="57"/>
        <v>2.2930000000051223</v>
      </c>
      <c r="E251">
        <f>MIN(VLOOKUP(C250+0.01,Gearing!$A$2:$G$7,2,TRUE)+1,5)</f>
        <v>5</v>
      </c>
      <c r="F251">
        <f>Misc!$B$4*Misc!$B$5/Misc!$B$2*VLOOKUP(E251,Gearing!$B$2:$G$7,5,FALSE)</f>
        <v>8966220.9668758679</v>
      </c>
      <c r="G251">
        <f t="shared" si="45"/>
        <v>2.7105699861131436</v>
      </c>
      <c r="H251">
        <f t="shared" si="46"/>
        <v>312.59739651523336</v>
      </c>
      <c r="I251">
        <f t="shared" si="48"/>
        <v>0.29700000000000004</v>
      </c>
      <c r="J251">
        <f t="shared" si="49"/>
        <v>3717.5390629216431</v>
      </c>
      <c r="K251">
        <f t="shared" si="50"/>
        <v>-24328869.159724541</v>
      </c>
      <c r="L251">
        <f t="shared" si="59"/>
        <v>4710.3374647003266</v>
      </c>
      <c r="M251">
        <f>2*$Y$1*VLOOKUP(E250,Gearing!$B$3:$D$7,3)+B249</f>
        <v>4368.9783011012105</v>
      </c>
      <c r="N251">
        <f>2*B250-B249+Misc!$B$6*$Y$1^2</f>
        <v>4362.2395437312707</v>
      </c>
      <c r="O251">
        <f t="shared" si="51"/>
        <v>0</v>
      </c>
      <c r="P251">
        <f t="shared" si="52"/>
        <v>0</v>
      </c>
      <c r="Q251">
        <f t="shared" si="53"/>
        <v>0</v>
      </c>
      <c r="R251">
        <f t="shared" si="54"/>
        <v>0</v>
      </c>
      <c r="S251">
        <f t="shared" si="55"/>
        <v>1</v>
      </c>
      <c r="T251">
        <f>C251/Misc!$B$2*60/2/PI()</f>
        <v>4448.1750356300854</v>
      </c>
      <c r="U251">
        <f>C251/Misc!$B$2*60/2/PI()*VLOOKUP(E251,Gearing!$B$2:$G$7,5,FALSE)</f>
        <v>22153707.864689376</v>
      </c>
      <c r="V251">
        <f ca="1">FORECAST(U251,OFFSET(Engine!$E$3:$E$26,MATCH(U251,Engine!$A$3:$A$26,1)-1,0,2),OFFSET(Engine!$A$3:$A$26,MATCH(U251,Engine!$A$3:$A$26,1)-1,0,2))</f>
        <v>-552501.27003925818</v>
      </c>
    </row>
    <row r="252" spans="1:22" x14ac:dyDescent="0.25">
      <c r="A252">
        <f t="shared" si="47"/>
        <v>62.25</v>
      </c>
      <c r="B252">
        <f t="shared" si="58"/>
        <v>4397.2470850158134</v>
      </c>
      <c r="C252">
        <f t="shared" si="56"/>
        <v>140.3167901381712</v>
      </c>
      <c r="D252">
        <f t="shared" si="57"/>
        <v>2.2930000000051223</v>
      </c>
      <c r="E252">
        <f>MIN(VLOOKUP(C251+0.01,Gearing!$A$2:$G$7,2,TRUE)+1,5)</f>
        <v>5</v>
      </c>
      <c r="F252">
        <f>Misc!$B$4*Misc!$B$5/Misc!$B$2*VLOOKUP(E252,Gearing!$B$2:$G$7,5,FALSE)</f>
        <v>8966220.9668758679</v>
      </c>
      <c r="G252">
        <f t="shared" si="45"/>
        <v>2.7323226637784175</v>
      </c>
      <c r="H252">
        <f t="shared" si="46"/>
        <v>313.87972024465643</v>
      </c>
      <c r="I252">
        <f t="shared" si="48"/>
        <v>0.29700000000000004</v>
      </c>
      <c r="J252">
        <f t="shared" si="49"/>
        <v>3696.8297110236249</v>
      </c>
      <c r="K252">
        <f t="shared" si="50"/>
        <v>-24459919.582338441</v>
      </c>
      <c r="L252">
        <f t="shared" si="59"/>
        <v>4745.3341225412214</v>
      </c>
      <c r="M252">
        <f>2*$Y$1*VLOOKUP(E251,Gearing!$B$3:$D$7,3)+B250</f>
        <v>4403.6992173857525</v>
      </c>
      <c r="N252">
        <f>2*B251-B250+Misc!$B$6*$Y$1^2</f>
        <v>4397.2470850158134</v>
      </c>
      <c r="O252">
        <f t="shared" si="51"/>
        <v>0</v>
      </c>
      <c r="P252">
        <f t="shared" si="52"/>
        <v>0</v>
      </c>
      <c r="Q252">
        <f t="shared" si="53"/>
        <v>0</v>
      </c>
      <c r="R252">
        <f t="shared" si="54"/>
        <v>0</v>
      </c>
      <c r="S252">
        <f t="shared" si="55"/>
        <v>1</v>
      </c>
      <c r="T252">
        <f>C252/Misc!$B$2*60/2/PI()</f>
        <v>4466.4221498556126</v>
      </c>
      <c r="U252">
        <f>C252/Misc!$B$2*60/2/PI()*VLOOKUP(E252,Gearing!$B$2:$G$7,5,FALSE)</f>
        <v>22244585.861775365</v>
      </c>
      <c r="V252">
        <f ca="1">FORECAST(U252,OFFSET(Engine!$E$3:$E$26,MATCH(U252,Engine!$A$3:$A$26,1)-1,0,2),OFFSET(Engine!$A$3:$A$26,MATCH(U252,Engine!$A$3:$A$26,1)-1,0,2))</f>
        <v>-554770.84420115757</v>
      </c>
    </row>
    <row r="253" spans="1:22" x14ac:dyDescent="0.25">
      <c r="A253">
        <f t="shared" si="47"/>
        <v>62.5</v>
      </c>
      <c r="B253">
        <f t="shared" si="58"/>
        <v>4432.3979388003563</v>
      </c>
      <c r="C253">
        <f t="shared" si="56"/>
        <v>140.89004013817248</v>
      </c>
      <c r="D253">
        <f t="shared" si="57"/>
        <v>2.2930000000051223</v>
      </c>
      <c r="E253">
        <f>MIN(VLOOKUP(C252+0.01,Gearing!$A$2:$G$7,2,TRUE)+1,5)</f>
        <v>5</v>
      </c>
      <c r="F253">
        <f>Misc!$B$4*Misc!$B$5/Misc!$B$2*VLOOKUP(E253,Gearing!$B$2:$G$7,5,FALSE)</f>
        <v>8966220.9668758679</v>
      </c>
      <c r="G253">
        <f t="shared" si="45"/>
        <v>2.754164391702679</v>
      </c>
      <c r="H253">
        <f t="shared" si="46"/>
        <v>315.16204397407944</v>
      </c>
      <c r="I253">
        <f t="shared" si="48"/>
        <v>0.29700000000000004</v>
      </c>
      <c r="J253">
        <f t="shared" si="49"/>
        <v>3676.0352315006066</v>
      </c>
      <c r="K253">
        <f t="shared" si="50"/>
        <v>-24590774.817268834</v>
      </c>
      <c r="L253">
        <f t="shared" si="59"/>
        <v>4780.4740859725571</v>
      </c>
      <c r="M253">
        <f>2*$Y$1*VLOOKUP(E252,Gearing!$B$3:$D$7,3)+B251</f>
        <v>4438.5634461702948</v>
      </c>
      <c r="N253">
        <f>2*B252-B251+Misc!$B$6*$Y$1^2</f>
        <v>4432.3979388003563</v>
      </c>
      <c r="O253">
        <f t="shared" si="51"/>
        <v>0</v>
      </c>
      <c r="P253">
        <f t="shared" si="52"/>
        <v>0</v>
      </c>
      <c r="Q253">
        <f t="shared" si="53"/>
        <v>0</v>
      </c>
      <c r="R253">
        <f t="shared" si="54"/>
        <v>0</v>
      </c>
      <c r="S253">
        <f t="shared" si="55"/>
        <v>1</v>
      </c>
      <c r="T253">
        <f>C253/Misc!$B$2*60/2/PI()</f>
        <v>4484.669264081138</v>
      </c>
      <c r="U253">
        <f>C253/Misc!$B$2*60/2/PI()*VLOOKUP(E253,Gearing!$B$2:$G$7,5,FALSE)</f>
        <v>22335463.858861342</v>
      </c>
      <c r="V253">
        <f ca="1">FORECAST(U253,OFFSET(Engine!$E$3:$E$26,MATCH(U253,Engine!$A$3:$A$26,1)-1,0,2),OFFSET(Engine!$A$3:$A$26,MATCH(U253,Engine!$A$3:$A$26,1)-1,0,2))</f>
        <v>-557040.41836305684</v>
      </c>
    </row>
    <row r="254" spans="1:22" x14ac:dyDescent="0.25">
      <c r="A254">
        <f t="shared" si="47"/>
        <v>62.75</v>
      </c>
      <c r="B254">
        <f t="shared" si="58"/>
        <v>4467.6921050848996</v>
      </c>
      <c r="C254">
        <f t="shared" si="56"/>
        <v>141.46329013817376</v>
      </c>
      <c r="D254">
        <f t="shared" si="57"/>
        <v>2.2930000000051223</v>
      </c>
      <c r="E254">
        <f>MIN(VLOOKUP(C253+0.01,Gearing!$A$2:$G$7,2,TRUE)+1,5)</f>
        <v>5</v>
      </c>
      <c r="F254">
        <f>Misc!$B$4*Misc!$B$5/Misc!$B$2*VLOOKUP(E254,Gearing!$B$2:$G$7,5,FALSE)</f>
        <v>8966220.9668758679</v>
      </c>
      <c r="G254">
        <f t="shared" si="45"/>
        <v>2.7760951698859282</v>
      </c>
      <c r="H254">
        <f t="shared" si="46"/>
        <v>316.44436770350251</v>
      </c>
      <c r="I254">
        <f t="shared" si="48"/>
        <v>0.29700000000000004</v>
      </c>
      <c r="J254">
        <f t="shared" si="49"/>
        <v>3655.1556243525879</v>
      </c>
      <c r="K254">
        <f t="shared" si="50"/>
        <v>-24721425.924189173</v>
      </c>
      <c r="L254">
        <f t="shared" si="59"/>
        <v>4815.7573549948584</v>
      </c>
      <c r="M254">
        <f>2*$Y$1*VLOOKUP(E253,Gearing!$B$3:$D$7,3)+B252</f>
        <v>4473.5709874548375</v>
      </c>
      <c r="N254">
        <f>2*B253-B252+Misc!$B$6*$Y$1^2</f>
        <v>4467.6921050848996</v>
      </c>
      <c r="O254">
        <f t="shared" si="51"/>
        <v>0</v>
      </c>
      <c r="P254">
        <f t="shared" si="52"/>
        <v>0</v>
      </c>
      <c r="Q254">
        <f t="shared" si="53"/>
        <v>0</v>
      </c>
      <c r="R254">
        <f t="shared" si="54"/>
        <v>0</v>
      </c>
      <c r="S254">
        <f t="shared" si="55"/>
        <v>1</v>
      </c>
      <c r="T254">
        <f>C254/Misc!$B$2*60/2/PI()</f>
        <v>4502.9163783066651</v>
      </c>
      <c r="U254">
        <f>C254/Misc!$B$2*60/2/PI()*VLOOKUP(E254,Gearing!$B$2:$G$7,5,FALSE)</f>
        <v>22426341.855947327</v>
      </c>
      <c r="V254">
        <f ca="1">FORECAST(U254,OFFSET(Engine!$E$3:$E$26,MATCH(U254,Engine!$A$3:$A$26,1)-1,0,2),OFFSET(Engine!$A$3:$A$26,MATCH(U254,Engine!$A$3:$A$26,1)-1,0,2))</f>
        <v>-559309.99252495624</v>
      </c>
    </row>
    <row r="255" spans="1:22" x14ac:dyDescent="0.25">
      <c r="A255">
        <f t="shared" si="47"/>
        <v>63</v>
      </c>
      <c r="B255">
        <f t="shared" si="58"/>
        <v>4503.1295838694432</v>
      </c>
      <c r="C255">
        <f t="shared" si="56"/>
        <v>142.03654013817504</v>
      </c>
      <c r="D255">
        <f t="shared" si="57"/>
        <v>2.2930000000051223</v>
      </c>
      <c r="E255">
        <f>MIN(VLOOKUP(C254+0.01,Gearing!$A$2:$G$7,2,TRUE)+1,5)</f>
        <v>5</v>
      </c>
      <c r="F255">
        <f>Misc!$B$4*Misc!$B$5/Misc!$B$2*VLOOKUP(E255,Gearing!$B$2:$G$7,5,FALSE)</f>
        <v>8966220.9668758679</v>
      </c>
      <c r="G255">
        <f t="shared" si="45"/>
        <v>2.7981149983281655</v>
      </c>
      <c r="H255">
        <f t="shared" si="46"/>
        <v>317.72669143292558</v>
      </c>
      <c r="I255">
        <f t="shared" si="48"/>
        <v>0.29700000000000004</v>
      </c>
      <c r="J255">
        <f t="shared" si="49"/>
        <v>3634.1908895795691</v>
      </c>
      <c r="K255">
        <f t="shared" si="50"/>
        <v>-24851863.926173367</v>
      </c>
      <c r="L255">
        <f t="shared" si="59"/>
        <v>4851.1839296086409</v>
      </c>
      <c r="M255">
        <f>2*$Y$1*VLOOKUP(E254,Gearing!$B$3:$D$7,3)+B253</f>
        <v>4508.7218412393804</v>
      </c>
      <c r="N255">
        <f>2*B254-B253+Misc!$B$6*$Y$1^2</f>
        <v>4503.1295838694432</v>
      </c>
      <c r="O255">
        <f t="shared" si="51"/>
        <v>0</v>
      </c>
      <c r="P255">
        <f t="shared" si="52"/>
        <v>0</v>
      </c>
      <c r="Q255">
        <f t="shared" si="53"/>
        <v>0</v>
      </c>
      <c r="R255">
        <f t="shared" si="54"/>
        <v>0</v>
      </c>
      <c r="S255">
        <f t="shared" si="55"/>
        <v>1</v>
      </c>
      <c r="T255">
        <f>C255/Misc!$B$2*60/2/PI()</f>
        <v>4521.1634925321923</v>
      </c>
      <c r="U255">
        <f>C255/Misc!$B$2*60/2/PI()*VLOOKUP(E255,Gearing!$B$2:$G$7,5,FALSE)</f>
        <v>22517219.853033312</v>
      </c>
      <c r="V255">
        <f ca="1">FORECAST(U255,OFFSET(Engine!$E$3:$E$26,MATCH(U255,Engine!$A$3:$A$26,1)-1,0,2),OFFSET(Engine!$A$3:$A$26,MATCH(U255,Engine!$A$3:$A$26,1)-1,0,2))</f>
        <v>-561579.56668685551</v>
      </c>
    </row>
    <row r="256" spans="1:22" x14ac:dyDescent="0.25">
      <c r="A256">
        <f t="shared" si="47"/>
        <v>63.25</v>
      </c>
      <c r="B256">
        <f t="shared" si="58"/>
        <v>4538.7103751539871</v>
      </c>
      <c r="C256">
        <f t="shared" si="56"/>
        <v>142.60979013817632</v>
      </c>
      <c r="D256">
        <f t="shared" si="57"/>
        <v>2.2930000000051223</v>
      </c>
      <c r="E256">
        <f>MIN(VLOOKUP(C255+0.01,Gearing!$A$2:$G$7,2,TRUE)+1,5)</f>
        <v>5</v>
      </c>
      <c r="F256">
        <f>Misc!$B$4*Misc!$B$5/Misc!$B$2*VLOOKUP(E256,Gearing!$B$2:$G$7,5,FALSE)</f>
        <v>8966220.9668758679</v>
      </c>
      <c r="G256">
        <f t="shared" si="45"/>
        <v>2.8202238770293904</v>
      </c>
      <c r="H256">
        <f t="shared" si="46"/>
        <v>319.00901516234859</v>
      </c>
      <c r="I256">
        <f t="shared" si="48"/>
        <v>0.29700000000000004</v>
      </c>
      <c r="J256">
        <f t="shared" si="49"/>
        <v>3613.1410271815503</v>
      </c>
      <c r="K256">
        <f t="shared" si="50"/>
        <v>-24982079.809695754</v>
      </c>
      <c r="L256">
        <f t="shared" si="59"/>
        <v>4886.753809814425</v>
      </c>
      <c r="M256">
        <f>2*$Y$1*VLOOKUP(E255,Gearing!$B$3:$D$7,3)+B254</f>
        <v>4544.0160075239237</v>
      </c>
      <c r="N256">
        <f>2*B255-B254+Misc!$B$6*$Y$1^2</f>
        <v>4538.7103751539871</v>
      </c>
      <c r="O256">
        <f t="shared" si="51"/>
        <v>0</v>
      </c>
      <c r="P256">
        <f t="shared" si="52"/>
        <v>0</v>
      </c>
      <c r="Q256">
        <f t="shared" si="53"/>
        <v>0</v>
      </c>
      <c r="R256">
        <f t="shared" si="54"/>
        <v>0</v>
      </c>
      <c r="S256">
        <f t="shared" si="55"/>
        <v>1</v>
      </c>
      <c r="T256">
        <f>C256/Misc!$B$2*60/2/PI()</f>
        <v>4539.4106067577177</v>
      </c>
      <c r="U256">
        <f>C256/Misc!$B$2*60/2/PI()*VLOOKUP(E256,Gearing!$B$2:$G$7,5,FALSE)</f>
        <v>22608097.850119289</v>
      </c>
      <c r="V256">
        <f ca="1">FORECAST(U256,OFFSET(Engine!$E$3:$E$26,MATCH(U256,Engine!$A$3:$A$26,1)-1,0,2),OFFSET(Engine!$A$3:$A$26,MATCH(U256,Engine!$A$3:$A$26,1)-1,0,2))</f>
        <v>-563849.14084875479</v>
      </c>
    </row>
    <row r="257" spans="1:22" x14ac:dyDescent="0.25">
      <c r="A257">
        <f t="shared" si="47"/>
        <v>63.5</v>
      </c>
      <c r="B257">
        <f t="shared" si="58"/>
        <v>4574.4344789385314</v>
      </c>
      <c r="C257">
        <f t="shared" si="56"/>
        <v>143.1830401381776</v>
      </c>
      <c r="D257">
        <f t="shared" si="57"/>
        <v>2.2930000000051223</v>
      </c>
      <c r="E257">
        <f>MIN(VLOOKUP(C256+0.01,Gearing!$A$2:$G$7,2,TRUE)+1,5)</f>
        <v>5</v>
      </c>
      <c r="F257">
        <f>Misc!$B$4*Misc!$B$5/Misc!$B$2*VLOOKUP(E257,Gearing!$B$2:$G$7,5,FALSE)</f>
        <v>8966220.9668758679</v>
      </c>
      <c r="G257">
        <f t="shared" si="45"/>
        <v>2.8424218059896029</v>
      </c>
      <c r="H257">
        <f t="shared" si="46"/>
        <v>320.29133889177166</v>
      </c>
      <c r="I257">
        <f t="shared" si="48"/>
        <v>0.29700000000000004</v>
      </c>
      <c r="J257">
        <f t="shared" si="49"/>
        <v>3592.0060371585314</v>
      </c>
      <c r="K257">
        <f t="shared" si="50"/>
        <v>-25112064.524631124</v>
      </c>
      <c r="L257">
        <f t="shared" si="59"/>
        <v>4922.46699561273</v>
      </c>
      <c r="M257">
        <f>2*$Y$1*VLOOKUP(E256,Gearing!$B$3:$D$7,3)+B255</f>
        <v>4579.4534863084673</v>
      </c>
      <c r="N257">
        <f>2*B256-B255+Misc!$B$6*$Y$1^2</f>
        <v>4574.4344789385314</v>
      </c>
      <c r="O257">
        <f t="shared" si="51"/>
        <v>0</v>
      </c>
      <c r="P257">
        <f t="shared" si="52"/>
        <v>0</v>
      </c>
      <c r="Q257">
        <f t="shared" si="53"/>
        <v>0</v>
      </c>
      <c r="R257">
        <f t="shared" si="54"/>
        <v>0</v>
      </c>
      <c r="S257">
        <f t="shared" si="55"/>
        <v>1</v>
      </c>
      <c r="T257">
        <f>C257/Misc!$B$2*60/2/PI()</f>
        <v>4557.6577209832449</v>
      </c>
      <c r="U257">
        <f>C257/Misc!$B$2*60/2/PI()*VLOOKUP(E257,Gearing!$B$2:$G$7,5,FALSE)</f>
        <v>22698975.847205278</v>
      </c>
      <c r="V257">
        <f ca="1">FORECAST(U257,OFFSET(Engine!$E$3:$E$26,MATCH(U257,Engine!$A$3:$A$26,1)-1,0,2),OFFSET(Engine!$A$3:$A$26,MATCH(U257,Engine!$A$3:$A$26,1)-1,0,2))</f>
        <v>-566118.71501065418</v>
      </c>
    </row>
    <row r="258" spans="1:22" x14ac:dyDescent="0.25">
      <c r="A258">
        <f t="shared" si="47"/>
        <v>63.75</v>
      </c>
      <c r="B258">
        <f t="shared" si="58"/>
        <v>4610.3018952230759</v>
      </c>
      <c r="C258">
        <f t="shared" si="56"/>
        <v>143.75629013817888</v>
      </c>
      <c r="D258">
        <f t="shared" si="57"/>
        <v>2.2930000000051223</v>
      </c>
      <c r="E258">
        <f>MIN(VLOOKUP(C257+0.01,Gearing!$A$2:$G$7,2,TRUE)+1,5)</f>
        <v>5</v>
      </c>
      <c r="F258">
        <f>Misc!$B$4*Misc!$B$5/Misc!$B$2*VLOOKUP(E258,Gearing!$B$2:$G$7,5,FALSE)</f>
        <v>8966220.9668758679</v>
      </c>
      <c r="G258">
        <f t="shared" si="45"/>
        <v>2.8647087852088031</v>
      </c>
      <c r="H258">
        <f t="shared" si="46"/>
        <v>321.57366262119473</v>
      </c>
      <c r="I258">
        <f t="shared" si="48"/>
        <v>0.29700000000000004</v>
      </c>
      <c r="J258">
        <f t="shared" si="49"/>
        <v>3570.785919510512</v>
      </c>
      <c r="K258">
        <f t="shared" si="50"/>
        <v>-25241808.984254699</v>
      </c>
      <c r="L258">
        <f t="shared" si="59"/>
        <v>4958.3234870040742</v>
      </c>
      <c r="M258">
        <f>2*$Y$1*VLOOKUP(E257,Gearing!$B$3:$D$7,3)+B256</f>
        <v>4615.0342775930112</v>
      </c>
      <c r="N258">
        <f>2*B257-B256+Misc!$B$6*$Y$1^2</f>
        <v>4610.3018952230759</v>
      </c>
      <c r="O258">
        <f t="shared" si="51"/>
        <v>0</v>
      </c>
      <c r="P258">
        <f t="shared" si="52"/>
        <v>0</v>
      </c>
      <c r="Q258">
        <f t="shared" si="53"/>
        <v>0</v>
      </c>
      <c r="R258">
        <f t="shared" si="54"/>
        <v>0</v>
      </c>
      <c r="S258">
        <f t="shared" si="55"/>
        <v>1</v>
      </c>
      <c r="T258">
        <f>C258/Misc!$B$2*60/2/PI()</f>
        <v>4575.9048352087721</v>
      </c>
      <c r="U258">
        <f>C258/Misc!$B$2*60/2/PI()*VLOOKUP(E258,Gearing!$B$2:$G$7,5,FALSE)</f>
        <v>22789853.844291262</v>
      </c>
      <c r="V258">
        <f ca="1">FORECAST(U258,OFFSET(Engine!$E$3:$E$26,MATCH(U258,Engine!$A$3:$A$26,1)-1,0,2),OFFSET(Engine!$A$3:$A$26,MATCH(U258,Engine!$A$3:$A$26,1)-1,0,2))</f>
        <v>-568388.28917255357</v>
      </c>
    </row>
    <row r="259" spans="1:22" x14ac:dyDescent="0.25">
      <c r="A259">
        <f t="shared" si="47"/>
        <v>64</v>
      </c>
      <c r="B259">
        <f t="shared" si="58"/>
        <v>4646.3126240076208</v>
      </c>
      <c r="C259">
        <f t="shared" si="56"/>
        <v>144.32954013818016</v>
      </c>
      <c r="D259">
        <f t="shared" si="57"/>
        <v>2.2930000000051223</v>
      </c>
      <c r="E259">
        <f>MIN(VLOOKUP(C258+0.01,Gearing!$A$2:$G$7,2,TRUE)+1,5)</f>
        <v>5</v>
      </c>
      <c r="F259">
        <f>Misc!$B$4*Misc!$B$5/Misc!$B$2*VLOOKUP(E259,Gearing!$B$2:$G$7,5,FALSE)</f>
        <v>8966220.9668758679</v>
      </c>
      <c r="G259">
        <f t="shared" ref="G259:G322" si="60">CONVERT(B259,$B$1,$G$1)</f>
        <v>2.887084814686991</v>
      </c>
      <c r="H259">
        <f t="shared" ref="H259:H322" si="61">CONVERT(C259,$C$1,$H$1)</f>
        <v>322.85598635061774</v>
      </c>
      <c r="I259">
        <f t="shared" si="48"/>
        <v>0.29700000000000004</v>
      </c>
      <c r="J259">
        <f t="shared" si="49"/>
        <v>3549.4806742374926</v>
      </c>
      <c r="K259">
        <f t="shared" si="50"/>
        <v>-25371304.065242153</v>
      </c>
      <c r="L259">
        <f t="shared" si="59"/>
        <v>4994.3232839889779</v>
      </c>
      <c r="M259">
        <f>2*$Y$1*VLOOKUP(E258,Gearing!$B$3:$D$7,3)+B257</f>
        <v>4650.7583813775555</v>
      </c>
      <c r="N259">
        <f>2*B258-B257+Misc!$B$6*$Y$1^2</f>
        <v>4646.3126240076208</v>
      </c>
      <c r="O259">
        <f t="shared" si="51"/>
        <v>0</v>
      </c>
      <c r="P259">
        <f t="shared" si="52"/>
        <v>0</v>
      </c>
      <c r="Q259">
        <f t="shared" si="53"/>
        <v>0</v>
      </c>
      <c r="R259">
        <f t="shared" si="54"/>
        <v>0</v>
      </c>
      <c r="S259">
        <f t="shared" si="55"/>
        <v>1</v>
      </c>
      <c r="T259">
        <f>C259/Misc!$B$2*60/2/PI()</f>
        <v>4594.1519494342974</v>
      </c>
      <c r="U259">
        <f>C259/Misc!$B$2*60/2/PI()*VLOOKUP(E259,Gearing!$B$2:$G$7,5,FALSE)</f>
        <v>22880731.84137724</v>
      </c>
      <c r="V259">
        <f ca="1">FORECAST(U259,OFFSET(Engine!$E$3:$E$26,MATCH(U259,Engine!$A$3:$A$26,1)-1,0,2),OFFSET(Engine!$A$3:$A$26,MATCH(U259,Engine!$A$3:$A$26,1)-1,0,2))</f>
        <v>-570657.86333445273</v>
      </c>
    </row>
    <row r="260" spans="1:22" x14ac:dyDescent="0.25">
      <c r="A260">
        <f t="shared" ref="A260:A323" si="62">A259+$Y$1</f>
        <v>64.25</v>
      </c>
      <c r="B260">
        <f t="shared" si="58"/>
        <v>4682.466665292166</v>
      </c>
      <c r="C260">
        <f t="shared" si="56"/>
        <v>144.90279013818144</v>
      </c>
      <c r="D260">
        <f t="shared" si="57"/>
        <v>2.2930000000051223</v>
      </c>
      <c r="E260">
        <f>MIN(VLOOKUP(C259+0.01,Gearing!$A$2:$G$7,2,TRUE)+1,5)</f>
        <v>5</v>
      </c>
      <c r="F260">
        <f>Misc!$B$4*Misc!$B$5/Misc!$B$2*VLOOKUP(E260,Gearing!$B$2:$G$7,5,FALSE)</f>
        <v>8966220.9668758679</v>
      </c>
      <c r="G260">
        <f t="shared" si="60"/>
        <v>2.9095498944241664</v>
      </c>
      <c r="H260">
        <f t="shared" si="61"/>
        <v>324.13831008004081</v>
      </c>
      <c r="I260">
        <f t="shared" ref="I260:I323" si="63">$Y$3</f>
        <v>0.29700000000000004</v>
      </c>
      <c r="J260">
        <f t="shared" ref="J260:J323" si="64">(4*$Y$2-2*$Y$3*B259)</f>
        <v>3528.0903013394727</v>
      </c>
      <c r="K260">
        <f t="shared" ref="K260:K323" si="65">4*$Y$2*(B259-2*B260)+$Y$3*B259*B259-4*F260*$Y$1*$Y$1</f>
        <v>-25500540.607669588</v>
      </c>
      <c r="L260">
        <f t="shared" si="59"/>
        <v>5030.4663865679604</v>
      </c>
      <c r="M260">
        <f>2*$Y$1*VLOOKUP(E259,Gearing!$B$3:$D$7,3)+B258</f>
        <v>4686.6257976621</v>
      </c>
      <c r="N260">
        <f>2*B259-B258+Misc!$B$6*$Y$1^2</f>
        <v>4682.466665292166</v>
      </c>
      <c r="O260">
        <f t="shared" ref="O260:O323" si="66">IF(AND(E260=1,G260&lt;=5),1,0)</f>
        <v>0</v>
      </c>
      <c r="P260">
        <f t="shared" ref="P260:P323" si="67">IF(AND(E260=2,G260&lt;=5),1,0)</f>
        <v>0</v>
      </c>
      <c r="Q260">
        <f t="shared" ref="Q260:Q323" si="68">IF(AND(E260=3,G260&lt;=5),1,0)</f>
        <v>0</v>
      </c>
      <c r="R260">
        <f t="shared" ref="R260:R323" si="69">IF(AND(E260=4,G260&lt;=5),1,0)</f>
        <v>0</v>
      </c>
      <c r="S260">
        <f t="shared" ref="S260:S323" si="70">IF(AND(E260=5,G260&lt;=5),1,0)</f>
        <v>1</v>
      </c>
      <c r="T260">
        <f>C260/Misc!$B$2*60/2/PI()</f>
        <v>4612.3990636598246</v>
      </c>
      <c r="U260">
        <f>C260/Misc!$B$2*60/2/PI()*VLOOKUP(E260,Gearing!$B$2:$G$7,5,FALSE)</f>
        <v>22971609.838463224</v>
      </c>
      <c r="V260">
        <f ca="1">FORECAST(U260,OFFSET(Engine!$E$3:$E$26,MATCH(U260,Engine!$A$3:$A$26,1)-1,0,2),OFFSET(Engine!$A$3:$A$26,MATCH(U260,Engine!$A$3:$A$26,1)-1,0,2))</f>
        <v>-572927.43749635213</v>
      </c>
    </row>
    <row r="261" spans="1:22" x14ac:dyDescent="0.25">
      <c r="A261">
        <f t="shared" si="62"/>
        <v>64.5</v>
      </c>
      <c r="B261">
        <f t="shared" si="58"/>
        <v>4718.7640190767115</v>
      </c>
      <c r="C261">
        <f t="shared" ref="C261:C324" si="71">(B262-B260)/2/$Y$1</f>
        <v>145.47604013818273</v>
      </c>
      <c r="D261">
        <f t="shared" ref="D261:D324" si="72">(B262-2*B261+B260)/$Y$1^2</f>
        <v>2.2930000000051223</v>
      </c>
      <c r="E261">
        <f>MIN(VLOOKUP(C260+0.01,Gearing!$A$2:$G$7,2,TRUE)+1,5)</f>
        <v>5</v>
      </c>
      <c r="F261">
        <f>Misc!$B$4*Misc!$B$5/Misc!$B$2*VLOOKUP(E261,Gearing!$B$2:$G$7,5,FALSE)</f>
        <v>8966220.9668758679</v>
      </c>
      <c r="G261">
        <f t="shared" si="60"/>
        <v>2.93210402442033</v>
      </c>
      <c r="H261">
        <f t="shared" si="61"/>
        <v>325.42063380946388</v>
      </c>
      <c r="I261">
        <f t="shared" si="63"/>
        <v>0.29700000000000004</v>
      </c>
      <c r="J261">
        <f t="shared" si="64"/>
        <v>3506.6148008164532</v>
      </c>
      <c r="K261">
        <f t="shared" si="65"/>
        <v>-25629509.415013567</v>
      </c>
      <c r="L261">
        <f t="shared" si="59"/>
        <v>5066.7527947415383</v>
      </c>
      <c r="M261">
        <f>2*$Y$1*VLOOKUP(E260,Gearing!$B$3:$D$7,3)+B259</f>
        <v>4722.6365264466449</v>
      </c>
      <c r="N261">
        <f>2*B260-B259+Misc!$B$6*$Y$1^2</f>
        <v>4718.7640190767115</v>
      </c>
      <c r="O261">
        <f t="shared" si="66"/>
        <v>0</v>
      </c>
      <c r="P261">
        <f t="shared" si="67"/>
        <v>0</v>
      </c>
      <c r="Q261">
        <f t="shared" si="68"/>
        <v>0</v>
      </c>
      <c r="R261">
        <f t="shared" si="69"/>
        <v>0</v>
      </c>
      <c r="S261">
        <f t="shared" si="70"/>
        <v>1</v>
      </c>
      <c r="T261">
        <f>C261/Misc!$B$2*60/2/PI()</f>
        <v>4630.6461778853518</v>
      </c>
      <c r="U261">
        <f>C261/Misc!$B$2*60/2/PI()*VLOOKUP(E261,Gearing!$B$2:$G$7,5,FALSE)</f>
        <v>23062487.835549213</v>
      </c>
      <c r="V261">
        <f ca="1">FORECAST(U261,OFFSET(Engine!$E$3:$E$26,MATCH(U261,Engine!$A$3:$A$26,1)-1,0,2),OFFSET(Engine!$A$3:$A$26,MATCH(U261,Engine!$A$3:$A$26,1)-1,0,2))</f>
        <v>-575197.01165825163</v>
      </c>
    </row>
    <row r="262" spans="1:22" x14ac:dyDescent="0.25">
      <c r="A262">
        <f t="shared" si="62"/>
        <v>64.75</v>
      </c>
      <c r="B262">
        <f t="shared" ref="B262:B325" si="73">MIN(L262:N262)</f>
        <v>4755.2046853612574</v>
      </c>
      <c r="C262">
        <f t="shared" si="71"/>
        <v>146.04929013818401</v>
      </c>
      <c r="D262">
        <f t="shared" si="72"/>
        <v>2.2930000000051223</v>
      </c>
      <c r="E262">
        <f>MIN(VLOOKUP(C261+0.01,Gearing!$A$2:$G$7,2,TRUE)+1,5)</f>
        <v>5</v>
      </c>
      <c r="F262">
        <f>Misc!$B$4*Misc!$B$5/Misc!$B$2*VLOOKUP(E262,Gearing!$B$2:$G$7,5,FALSE)</f>
        <v>8966220.9668758679</v>
      </c>
      <c r="G262">
        <f t="shared" si="60"/>
        <v>2.9547472046754808</v>
      </c>
      <c r="H262">
        <f t="shared" si="61"/>
        <v>326.70295753888689</v>
      </c>
      <c r="I262">
        <f t="shared" si="63"/>
        <v>0.29700000000000004</v>
      </c>
      <c r="J262">
        <f t="shared" si="64"/>
        <v>3485.0541726684328</v>
      </c>
      <c r="K262">
        <f t="shared" si="65"/>
        <v>-25758201.254151076</v>
      </c>
      <c r="L262">
        <f t="shared" ref="L262:L325" si="74">(-J261+SQRT(J261^2-4*I261*K261))/2/I261</f>
        <v>5103.1825085102337</v>
      </c>
      <c r="M262">
        <f>2*$Y$1*VLOOKUP(E261,Gearing!$B$3:$D$7,3)+B260</f>
        <v>4758.7905677311901</v>
      </c>
      <c r="N262">
        <f>2*B261-B260+Misc!$B$6*$Y$1^2</f>
        <v>4755.2046853612574</v>
      </c>
      <c r="O262">
        <f t="shared" si="66"/>
        <v>0</v>
      </c>
      <c r="P262">
        <f t="shared" si="67"/>
        <v>0</v>
      </c>
      <c r="Q262">
        <f t="shared" si="68"/>
        <v>0</v>
      </c>
      <c r="R262">
        <f t="shared" si="69"/>
        <v>0</v>
      </c>
      <c r="S262">
        <f t="shared" si="70"/>
        <v>1</v>
      </c>
      <c r="T262">
        <f>C262/Misc!$B$2*60/2/PI()</f>
        <v>4648.8932921108772</v>
      </c>
      <c r="U262">
        <f>C262/Misc!$B$2*60/2/PI()*VLOOKUP(E262,Gearing!$B$2:$G$7,5,FALSE)</f>
        <v>23153365.832635187</v>
      </c>
      <c r="V262">
        <f ca="1">FORECAST(U262,OFFSET(Engine!$E$3:$E$26,MATCH(U262,Engine!$A$3:$A$26,1)-1,0,2),OFFSET(Engine!$A$3:$A$26,MATCH(U262,Engine!$A$3:$A$26,1)-1,0,2))</f>
        <v>-577466.58582015068</v>
      </c>
    </row>
    <row r="263" spans="1:22" x14ac:dyDescent="0.25">
      <c r="A263">
        <f t="shared" si="62"/>
        <v>65</v>
      </c>
      <c r="B263">
        <f t="shared" si="73"/>
        <v>4791.7886641458035</v>
      </c>
      <c r="C263">
        <f t="shared" si="71"/>
        <v>146.62254013818529</v>
      </c>
      <c r="D263">
        <f t="shared" si="72"/>
        <v>2.2930000000051223</v>
      </c>
      <c r="E263">
        <f>MIN(VLOOKUP(C262+0.01,Gearing!$A$2:$G$7,2,TRUE)+1,5)</f>
        <v>5</v>
      </c>
      <c r="F263">
        <f>Misc!$B$4*Misc!$B$5/Misc!$B$2*VLOOKUP(E263,Gearing!$B$2:$G$7,5,FALSE)</f>
        <v>8966220.9668758679</v>
      </c>
      <c r="G263">
        <f t="shared" si="60"/>
        <v>2.9774794351896201</v>
      </c>
      <c r="H263">
        <f t="shared" si="61"/>
        <v>327.98528126830996</v>
      </c>
      <c r="I263">
        <f t="shared" si="63"/>
        <v>0.29700000000000004</v>
      </c>
      <c r="J263">
        <f t="shared" si="64"/>
        <v>3463.4084168954128</v>
      </c>
      <c r="K263">
        <f t="shared" si="65"/>
        <v>-25886606.855359551</v>
      </c>
      <c r="L263">
        <f t="shared" si="74"/>
        <v>5139.7555278745622</v>
      </c>
      <c r="M263">
        <f>2*$Y$1*VLOOKUP(E262,Gearing!$B$3:$D$7,3)+B261</f>
        <v>4795.0879215157356</v>
      </c>
      <c r="N263">
        <f>2*B262-B261+Misc!$B$6*$Y$1^2</f>
        <v>4791.7886641458035</v>
      </c>
      <c r="O263">
        <f t="shared" si="66"/>
        <v>0</v>
      </c>
      <c r="P263">
        <f t="shared" si="67"/>
        <v>0</v>
      </c>
      <c r="Q263">
        <f t="shared" si="68"/>
        <v>0</v>
      </c>
      <c r="R263">
        <f t="shared" si="69"/>
        <v>0</v>
      </c>
      <c r="S263">
        <f t="shared" si="70"/>
        <v>1</v>
      </c>
      <c r="T263">
        <f>C263/Misc!$B$2*60/2/PI()</f>
        <v>4667.1404063364043</v>
      </c>
      <c r="U263">
        <f>C263/Misc!$B$2*60/2/PI()*VLOOKUP(E263,Gearing!$B$2:$G$7,5,FALSE)</f>
        <v>23244243.829721175</v>
      </c>
      <c r="V263">
        <f ca="1">FORECAST(U263,OFFSET(Engine!$E$3:$E$26,MATCH(U263,Engine!$A$3:$A$26,1)-1,0,2),OFFSET(Engine!$A$3:$A$26,MATCH(U263,Engine!$A$3:$A$26,1)-1,0,2))</f>
        <v>-579736.15998205019</v>
      </c>
    </row>
    <row r="264" spans="1:22" x14ac:dyDescent="0.25">
      <c r="A264">
        <f t="shared" si="62"/>
        <v>65.25</v>
      </c>
      <c r="B264">
        <f t="shared" si="73"/>
        <v>4828.51595543035</v>
      </c>
      <c r="C264">
        <f t="shared" si="71"/>
        <v>147.19579013818657</v>
      </c>
      <c r="D264">
        <f t="shared" si="72"/>
        <v>2.2930000000051223</v>
      </c>
      <c r="E264">
        <f>MIN(VLOOKUP(C263+0.01,Gearing!$A$2:$G$7,2,TRUE)+1,5)</f>
        <v>5</v>
      </c>
      <c r="F264">
        <f>Misc!$B$4*Misc!$B$5/Misc!$B$2*VLOOKUP(E264,Gearing!$B$2:$G$7,5,FALSE)</f>
        <v>8966220.9668758679</v>
      </c>
      <c r="G264">
        <f t="shared" si="60"/>
        <v>3.0003007159627462</v>
      </c>
      <c r="H264">
        <f t="shared" si="61"/>
        <v>329.26760499773303</v>
      </c>
      <c r="I264">
        <f t="shared" si="63"/>
        <v>0.29700000000000004</v>
      </c>
      <c r="J264">
        <f t="shared" si="64"/>
        <v>3441.6775334973922</v>
      </c>
      <c r="K264">
        <f t="shared" si="65"/>
        <v>-26014716.912316877</v>
      </c>
      <c r="L264">
        <f t="shared" si="74"/>
        <v>5176.471852835044</v>
      </c>
      <c r="M264">
        <f>2*$Y$1*VLOOKUP(E263,Gearing!$B$3:$D$7,3)+B262</f>
        <v>4831.5285878002815</v>
      </c>
      <c r="N264">
        <f>2*B263-B262+Misc!$B$6*$Y$1^2</f>
        <v>4828.51595543035</v>
      </c>
      <c r="O264">
        <f t="shared" si="66"/>
        <v>0</v>
      </c>
      <c r="P264">
        <f t="shared" si="67"/>
        <v>0</v>
      </c>
      <c r="Q264">
        <f t="shared" si="68"/>
        <v>0</v>
      </c>
      <c r="R264">
        <f t="shared" si="69"/>
        <v>0</v>
      </c>
      <c r="S264">
        <f t="shared" si="70"/>
        <v>1</v>
      </c>
      <c r="T264">
        <f>C264/Misc!$B$2*60/2/PI()</f>
        <v>4685.3875205619315</v>
      </c>
      <c r="U264">
        <f>C264/Misc!$B$2*60/2/PI()*VLOOKUP(E264,Gearing!$B$2:$G$7,5,FALSE)</f>
        <v>23335121.82680716</v>
      </c>
      <c r="V264">
        <f ca="1">FORECAST(U264,OFFSET(Engine!$E$3:$E$26,MATCH(U264,Engine!$A$3:$A$26,1)-1,0,2),OFFSET(Engine!$A$3:$A$26,MATCH(U264,Engine!$A$3:$A$26,1)-1,0,2))</f>
        <v>-582005.73414394958</v>
      </c>
    </row>
    <row r="265" spans="1:22" x14ac:dyDescent="0.25">
      <c r="A265">
        <f t="shared" si="62"/>
        <v>65.5</v>
      </c>
      <c r="B265">
        <f t="shared" si="73"/>
        <v>4865.3865592148968</v>
      </c>
      <c r="C265">
        <f t="shared" si="71"/>
        <v>147.76904013818785</v>
      </c>
      <c r="D265">
        <f t="shared" si="72"/>
        <v>2.2930000000051223</v>
      </c>
      <c r="E265">
        <f>MIN(VLOOKUP(C264+0.01,Gearing!$A$2:$G$7,2,TRUE)+1,5)</f>
        <v>5</v>
      </c>
      <c r="F265">
        <f>Misc!$B$4*Misc!$B$5/Misc!$B$2*VLOOKUP(E265,Gearing!$B$2:$G$7,5,FALSE)</f>
        <v>8966220.9668758679</v>
      </c>
      <c r="G265">
        <f t="shared" si="60"/>
        <v>3.0232110469948608</v>
      </c>
      <c r="H265">
        <f t="shared" si="61"/>
        <v>330.54992872715604</v>
      </c>
      <c r="I265">
        <f t="shared" si="63"/>
        <v>0.29700000000000004</v>
      </c>
      <c r="J265">
        <f t="shared" si="64"/>
        <v>3419.8615224743717</v>
      </c>
      <c r="K265">
        <f t="shared" si="65"/>
        <v>-26142522.082101364</v>
      </c>
      <c r="L265">
        <f t="shared" si="74"/>
        <v>5213.3314833921995</v>
      </c>
      <c r="M265">
        <f>2*$Y$1*VLOOKUP(E264,Gearing!$B$3:$D$7,3)+B263</f>
        <v>4868.1125665848276</v>
      </c>
      <c r="N265">
        <f>2*B264-B263+Misc!$B$6*$Y$1^2</f>
        <v>4865.3865592148968</v>
      </c>
      <c r="O265">
        <f t="shared" si="66"/>
        <v>0</v>
      </c>
      <c r="P265">
        <f t="shared" si="67"/>
        <v>0</v>
      </c>
      <c r="Q265">
        <f t="shared" si="68"/>
        <v>0</v>
      </c>
      <c r="R265">
        <f t="shared" si="69"/>
        <v>0</v>
      </c>
      <c r="S265">
        <f t="shared" si="70"/>
        <v>1</v>
      </c>
      <c r="T265">
        <f>C265/Misc!$B$2*60/2/PI()</f>
        <v>4703.6346347874569</v>
      </c>
      <c r="U265">
        <f>C265/Misc!$B$2*60/2/PI()*VLOOKUP(E265,Gearing!$B$2:$G$7,5,FALSE)</f>
        <v>23425999.823893137</v>
      </c>
      <c r="V265">
        <f ca="1">FORECAST(U265,OFFSET(Engine!$E$3:$E$26,MATCH(U265,Engine!$A$3:$A$26,1)-1,0,2),OFFSET(Engine!$A$3:$A$26,MATCH(U265,Engine!$A$3:$A$26,1)-1,0,2))</f>
        <v>-584275.30830584874</v>
      </c>
    </row>
    <row r="266" spans="1:22" x14ac:dyDescent="0.25">
      <c r="A266">
        <f t="shared" si="62"/>
        <v>65.75</v>
      </c>
      <c r="B266">
        <f t="shared" si="73"/>
        <v>4902.4004754994439</v>
      </c>
      <c r="C266">
        <f t="shared" si="71"/>
        <v>148.34229013818913</v>
      </c>
      <c r="D266">
        <f t="shared" si="72"/>
        <v>2.2930000000051223</v>
      </c>
      <c r="E266">
        <f>MIN(VLOOKUP(C265+0.01,Gearing!$A$2:$G$7,2,TRUE)+1,5)</f>
        <v>5</v>
      </c>
      <c r="F266">
        <f>Misc!$B$4*Misc!$B$5/Misc!$B$2*VLOOKUP(E266,Gearing!$B$2:$G$7,5,FALSE)</f>
        <v>8966220.9668758679</v>
      </c>
      <c r="G266">
        <f t="shared" si="60"/>
        <v>3.0462104282859621</v>
      </c>
      <c r="H266">
        <f t="shared" si="61"/>
        <v>331.83225245657911</v>
      </c>
      <c r="I266">
        <f t="shared" si="63"/>
        <v>0.29700000000000004</v>
      </c>
      <c r="J266">
        <f t="shared" si="64"/>
        <v>3397.9603838263511</v>
      </c>
      <c r="K266">
        <f t="shared" si="65"/>
        <v>-26270012.985191774</v>
      </c>
      <c r="L266">
        <f t="shared" si="74"/>
        <v>5250.3344195465452</v>
      </c>
      <c r="M266">
        <f>2*$Y$1*VLOOKUP(E265,Gearing!$B$3:$D$7,3)+B264</f>
        <v>4904.8398578693741</v>
      </c>
      <c r="N266">
        <f>2*B265-B264+Misc!$B$6*$Y$1^2</f>
        <v>4902.4004754994439</v>
      </c>
      <c r="O266">
        <f t="shared" si="66"/>
        <v>0</v>
      </c>
      <c r="P266">
        <f t="shared" si="67"/>
        <v>0</v>
      </c>
      <c r="Q266">
        <f t="shared" si="68"/>
        <v>0</v>
      </c>
      <c r="R266">
        <f t="shared" si="69"/>
        <v>0</v>
      </c>
      <c r="S266">
        <f t="shared" si="70"/>
        <v>1</v>
      </c>
      <c r="T266">
        <f>C266/Misc!$B$2*60/2/PI()</f>
        <v>4721.8817490129841</v>
      </c>
      <c r="U266">
        <f>C266/Misc!$B$2*60/2/PI()*VLOOKUP(E266,Gearing!$B$2:$G$7,5,FALSE)</f>
        <v>23516877.820979122</v>
      </c>
      <c r="V266">
        <f ca="1">FORECAST(U266,OFFSET(Engine!$E$3:$E$26,MATCH(U266,Engine!$A$3:$A$26,1)-1,0,2),OFFSET(Engine!$A$3:$A$26,MATCH(U266,Engine!$A$3:$A$26,1)-1,0,2))</f>
        <v>-586544.88246774813</v>
      </c>
    </row>
    <row r="267" spans="1:22" x14ac:dyDescent="0.25">
      <c r="A267">
        <f t="shared" si="62"/>
        <v>66</v>
      </c>
      <c r="B267">
        <f t="shared" si="73"/>
        <v>4939.5577042839914</v>
      </c>
      <c r="C267">
        <f t="shared" si="71"/>
        <v>148.91554013819041</v>
      </c>
      <c r="D267">
        <f t="shared" si="72"/>
        <v>2.2930000000051223</v>
      </c>
      <c r="E267">
        <f>MIN(VLOOKUP(C266+0.01,Gearing!$A$2:$G$7,2,TRUE)+1,5)</f>
        <v>5</v>
      </c>
      <c r="F267">
        <f>Misc!$B$4*Misc!$B$5/Misc!$B$2*VLOOKUP(E267,Gearing!$B$2:$G$7,5,FALSE)</f>
        <v>8966220.9668758679</v>
      </c>
      <c r="G267">
        <f t="shared" si="60"/>
        <v>3.069298859836052</v>
      </c>
      <c r="H267">
        <f t="shared" si="61"/>
        <v>333.11457618600218</v>
      </c>
      <c r="I267">
        <f t="shared" si="63"/>
        <v>0.29700000000000004</v>
      </c>
      <c r="J267">
        <f t="shared" si="64"/>
        <v>3375.97411755333</v>
      </c>
      <c r="K267">
        <f t="shared" si="65"/>
        <v>-26397180.205467317</v>
      </c>
      <c r="L267">
        <f t="shared" si="74"/>
        <v>5287.4806612985985</v>
      </c>
      <c r="M267">
        <f>2*$Y$1*VLOOKUP(E266,Gearing!$B$3:$D$7,3)+B265</f>
        <v>4941.7104616539209</v>
      </c>
      <c r="N267">
        <f>2*B266-B265+Misc!$B$6*$Y$1^2</f>
        <v>4939.5577042839914</v>
      </c>
      <c r="O267">
        <f t="shared" si="66"/>
        <v>0</v>
      </c>
      <c r="P267">
        <f t="shared" si="67"/>
        <v>0</v>
      </c>
      <c r="Q267">
        <f t="shared" si="68"/>
        <v>0</v>
      </c>
      <c r="R267">
        <f t="shared" si="69"/>
        <v>0</v>
      </c>
      <c r="S267">
        <f t="shared" si="70"/>
        <v>1</v>
      </c>
      <c r="T267">
        <f>C267/Misc!$B$2*60/2/PI()</f>
        <v>4740.1288632385103</v>
      </c>
      <c r="U267">
        <f>C267/Misc!$B$2*60/2/PI()*VLOOKUP(E267,Gearing!$B$2:$G$7,5,FALSE)</f>
        <v>23607755.818065107</v>
      </c>
      <c r="V267">
        <f ca="1">FORECAST(U267,OFFSET(Engine!$E$3:$E$26,MATCH(U267,Engine!$A$3:$A$26,1)-1,0,2),OFFSET(Engine!$A$3:$A$26,MATCH(U267,Engine!$A$3:$A$26,1)-1,0,2))</f>
        <v>-588814.45662964752</v>
      </c>
    </row>
    <row r="268" spans="1:22" x14ac:dyDescent="0.25">
      <c r="A268">
        <f t="shared" si="62"/>
        <v>66.25</v>
      </c>
      <c r="B268">
        <f t="shared" si="73"/>
        <v>4976.8582455685391</v>
      </c>
      <c r="C268">
        <f t="shared" si="71"/>
        <v>149.48879013819169</v>
      </c>
      <c r="D268">
        <f t="shared" si="72"/>
        <v>2.2930000000051223</v>
      </c>
      <c r="E268">
        <f>MIN(VLOOKUP(C267+0.01,Gearing!$A$2:$G$7,2,TRUE)+1,5)</f>
        <v>5</v>
      </c>
      <c r="F268">
        <f>Misc!$B$4*Misc!$B$5/Misc!$B$2*VLOOKUP(E268,Gearing!$B$2:$G$7,5,FALSE)</f>
        <v>8966220.9668758679</v>
      </c>
      <c r="G268">
        <f t="shared" si="60"/>
        <v>3.0924763416451295</v>
      </c>
      <c r="H268">
        <f t="shared" si="61"/>
        <v>334.39689991542519</v>
      </c>
      <c r="I268">
        <f t="shared" si="63"/>
        <v>0.29700000000000004</v>
      </c>
      <c r="J268">
        <f t="shared" si="64"/>
        <v>3353.9027236553088</v>
      </c>
      <c r="K268">
        <f t="shared" si="65"/>
        <v>-26524014.290207628</v>
      </c>
      <c r="L268">
        <f t="shared" si="74"/>
        <v>5324.7702086488798</v>
      </c>
      <c r="M268">
        <f>2*$Y$1*VLOOKUP(E267,Gearing!$B$3:$D$7,3)+B266</f>
        <v>4978.724377938468</v>
      </c>
      <c r="N268">
        <f>2*B267-B266+Misc!$B$6*$Y$1^2</f>
        <v>4976.8582455685391</v>
      </c>
      <c r="O268">
        <f t="shared" si="66"/>
        <v>0</v>
      </c>
      <c r="P268">
        <f t="shared" si="67"/>
        <v>0</v>
      </c>
      <c r="Q268">
        <f t="shared" si="68"/>
        <v>0</v>
      </c>
      <c r="R268">
        <f t="shared" si="69"/>
        <v>0</v>
      </c>
      <c r="S268">
        <f t="shared" si="70"/>
        <v>1</v>
      </c>
      <c r="T268">
        <f>C268/Misc!$B$2*60/2/PI()</f>
        <v>4758.3759774640366</v>
      </c>
      <c r="U268">
        <f>C268/Misc!$B$2*60/2/PI()*VLOOKUP(E268,Gearing!$B$2:$G$7,5,FALSE)</f>
        <v>23698633.815151088</v>
      </c>
      <c r="V268">
        <f ca="1">FORECAST(U268,OFFSET(Engine!$E$3:$E$26,MATCH(U268,Engine!$A$3:$A$26,1)-1,0,2),OFFSET(Engine!$A$3:$A$26,MATCH(U268,Engine!$A$3:$A$26,1)-1,0,2))</f>
        <v>-591084.0307915468</v>
      </c>
    </row>
    <row r="269" spans="1:22" x14ac:dyDescent="0.25">
      <c r="A269">
        <f t="shared" si="62"/>
        <v>66.5</v>
      </c>
      <c r="B269">
        <f t="shared" si="73"/>
        <v>5014.3020993530872</v>
      </c>
      <c r="C269">
        <f t="shared" si="71"/>
        <v>150.06204013819297</v>
      </c>
      <c r="D269">
        <f t="shared" si="72"/>
        <v>2.2930000000051223</v>
      </c>
      <c r="E269">
        <f>MIN(VLOOKUP(C268+0.01,Gearing!$A$2:$G$7,2,TRUE)+1,5)</f>
        <v>5</v>
      </c>
      <c r="F269">
        <f>Misc!$B$4*Misc!$B$5/Misc!$B$2*VLOOKUP(E269,Gearing!$B$2:$G$7,5,FALSE)</f>
        <v>8966220.9668758679</v>
      </c>
      <c r="G269">
        <f t="shared" si="60"/>
        <v>3.1157428737131947</v>
      </c>
      <c r="H269">
        <f t="shared" si="61"/>
        <v>335.67922364484826</v>
      </c>
      <c r="I269">
        <f t="shared" si="63"/>
        <v>0.29700000000000004</v>
      </c>
      <c r="J269">
        <f t="shared" si="64"/>
        <v>3331.7462021322872</v>
      </c>
      <c r="K269">
        <f t="shared" si="65"/>
        <v>-26650505.750092797</v>
      </c>
      <c r="L269">
        <f t="shared" si="74"/>
        <v>5362.2030615979093</v>
      </c>
      <c r="M269">
        <f>2*$Y$1*VLOOKUP(E268,Gearing!$B$3:$D$7,3)+B267</f>
        <v>5015.8816067230155</v>
      </c>
      <c r="N269">
        <f>2*B268-B267+Misc!$B$6*$Y$1^2</f>
        <v>5014.3020993530872</v>
      </c>
      <c r="O269">
        <f t="shared" si="66"/>
        <v>0</v>
      </c>
      <c r="P269">
        <f t="shared" si="67"/>
        <v>0</v>
      </c>
      <c r="Q269">
        <f t="shared" si="68"/>
        <v>0</v>
      </c>
      <c r="R269">
        <f t="shared" si="69"/>
        <v>0</v>
      </c>
      <c r="S269">
        <f t="shared" si="70"/>
        <v>1</v>
      </c>
      <c r="T269">
        <f>C269/Misc!$B$2*60/2/PI()</f>
        <v>4776.6230916895629</v>
      </c>
      <c r="U269">
        <f>C269/Misc!$B$2*60/2/PI()*VLOOKUP(E269,Gearing!$B$2:$G$7,5,FALSE)</f>
        <v>23789511.812237069</v>
      </c>
      <c r="V269">
        <f ca="1">FORECAST(U269,OFFSET(Engine!$E$3:$E$26,MATCH(U269,Engine!$A$3:$A$26,1)-1,0,2),OFFSET(Engine!$A$3:$A$26,MATCH(U269,Engine!$A$3:$A$26,1)-1,0,2))</f>
        <v>-593353.60495344608</v>
      </c>
    </row>
    <row r="270" spans="1:22" x14ac:dyDescent="0.25">
      <c r="A270">
        <f t="shared" si="62"/>
        <v>66.75</v>
      </c>
      <c r="B270">
        <f t="shared" si="73"/>
        <v>5051.8892656376356</v>
      </c>
      <c r="C270">
        <f t="shared" si="71"/>
        <v>150.63529013819425</v>
      </c>
      <c r="D270">
        <f t="shared" si="72"/>
        <v>2.2930000000051223</v>
      </c>
      <c r="E270">
        <f>MIN(VLOOKUP(C269+0.01,Gearing!$A$2:$G$7,2,TRUE)+1,5)</f>
        <v>5</v>
      </c>
      <c r="F270">
        <f>Misc!$B$4*Misc!$B$5/Misc!$B$2*VLOOKUP(E270,Gearing!$B$2:$G$7,5,FALSE)</f>
        <v>8966220.9668758679</v>
      </c>
      <c r="G270">
        <f t="shared" si="60"/>
        <v>3.1390984560402475</v>
      </c>
      <c r="H270">
        <f t="shared" si="61"/>
        <v>336.96154737427133</v>
      </c>
      <c r="I270">
        <f t="shared" si="63"/>
        <v>0.29700000000000004</v>
      </c>
      <c r="J270">
        <f t="shared" si="64"/>
        <v>3309.504552984266</v>
      </c>
      <c r="K270">
        <f t="shared" si="65"/>
        <v>-26776645.059203353</v>
      </c>
      <c r="L270">
        <f t="shared" si="74"/>
        <v>5399.7792201462007</v>
      </c>
      <c r="M270">
        <f>2*$Y$1*VLOOKUP(E269,Gearing!$B$3:$D$7,3)+B268</f>
        <v>5053.1821480075632</v>
      </c>
      <c r="N270">
        <f>2*B269-B268+Misc!$B$6*$Y$1^2</f>
        <v>5051.8892656376356</v>
      </c>
      <c r="O270">
        <f t="shared" si="66"/>
        <v>0</v>
      </c>
      <c r="P270">
        <f t="shared" si="67"/>
        <v>0</v>
      </c>
      <c r="Q270">
        <f t="shared" si="68"/>
        <v>0</v>
      </c>
      <c r="R270">
        <f t="shared" si="69"/>
        <v>0</v>
      </c>
      <c r="S270">
        <f t="shared" si="70"/>
        <v>1</v>
      </c>
      <c r="T270">
        <f>C270/Misc!$B$2*60/2/PI()</f>
        <v>4794.8702059150901</v>
      </c>
      <c r="U270">
        <f>C270/Misc!$B$2*60/2/PI()*VLOOKUP(E270,Gearing!$B$2:$G$7,5,FALSE)</f>
        <v>23880389.809323054</v>
      </c>
      <c r="V270">
        <f ca="1">FORECAST(U270,OFFSET(Engine!$E$3:$E$26,MATCH(U270,Engine!$A$3:$A$26,1)-1,0,2),OFFSET(Engine!$A$3:$A$26,MATCH(U270,Engine!$A$3:$A$26,1)-1,0,2))</f>
        <v>-595623.17911534547</v>
      </c>
    </row>
    <row r="271" spans="1:22" x14ac:dyDescent="0.25">
      <c r="A271">
        <f t="shared" si="62"/>
        <v>67</v>
      </c>
      <c r="B271">
        <f t="shared" si="73"/>
        <v>5089.6197444221843</v>
      </c>
      <c r="C271">
        <f t="shared" si="71"/>
        <v>151.20854013819553</v>
      </c>
      <c r="D271">
        <f t="shared" si="72"/>
        <v>2.2930000000051223</v>
      </c>
      <c r="E271">
        <f>MIN(VLOOKUP(C270+0.01,Gearing!$A$2:$G$7,2,TRUE)+1,5)</f>
        <v>5</v>
      </c>
      <c r="F271">
        <f>Misc!$B$4*Misc!$B$5/Misc!$B$2*VLOOKUP(E271,Gearing!$B$2:$G$7,5,FALSE)</f>
        <v>8966220.9668758679</v>
      </c>
      <c r="G271">
        <f t="shared" si="60"/>
        <v>3.1625430886262875</v>
      </c>
      <c r="H271">
        <f t="shared" si="61"/>
        <v>338.2438711036944</v>
      </c>
      <c r="I271">
        <f t="shared" si="63"/>
        <v>0.29700000000000004</v>
      </c>
      <c r="J271">
        <f t="shared" si="64"/>
        <v>3287.1777762112442</v>
      </c>
      <c r="K271">
        <f t="shared" si="65"/>
        <v>-26902422.655020267</v>
      </c>
      <c r="L271">
        <f t="shared" si="74"/>
        <v>5437.4986842942762</v>
      </c>
      <c r="M271">
        <f>2*$Y$1*VLOOKUP(E270,Gearing!$B$3:$D$7,3)+B269</f>
        <v>5090.6260017921113</v>
      </c>
      <c r="N271">
        <f>2*B270-B269+Misc!$B$6*$Y$1^2</f>
        <v>5089.6197444221843</v>
      </c>
      <c r="O271">
        <f t="shared" si="66"/>
        <v>0</v>
      </c>
      <c r="P271">
        <f t="shared" si="67"/>
        <v>0</v>
      </c>
      <c r="Q271">
        <f t="shared" si="68"/>
        <v>0</v>
      </c>
      <c r="R271">
        <f t="shared" si="69"/>
        <v>0</v>
      </c>
      <c r="S271">
        <f t="shared" si="70"/>
        <v>1</v>
      </c>
      <c r="T271">
        <f>C271/Misc!$B$2*60/2/PI()</f>
        <v>4813.1173201406164</v>
      </c>
      <c r="U271">
        <f>C271/Misc!$B$2*60/2/PI()*VLOOKUP(E271,Gearing!$B$2:$G$7,5,FALSE)</f>
        <v>23971267.806409035</v>
      </c>
      <c r="V271">
        <f ca="1">FORECAST(U271,OFFSET(Engine!$E$3:$E$26,MATCH(U271,Engine!$A$3:$A$26,1)-1,0,2),OFFSET(Engine!$A$3:$A$26,MATCH(U271,Engine!$A$3:$A$26,1)-1,0,2))</f>
        <v>-597892.75327724474</v>
      </c>
    </row>
    <row r="272" spans="1:22" x14ac:dyDescent="0.25">
      <c r="A272">
        <f t="shared" si="62"/>
        <v>67.25</v>
      </c>
      <c r="B272">
        <f t="shared" si="73"/>
        <v>5127.4935357067334</v>
      </c>
      <c r="C272">
        <f t="shared" si="71"/>
        <v>151.78179013819681</v>
      </c>
      <c r="D272">
        <f t="shared" si="72"/>
        <v>2.2930000000051223</v>
      </c>
      <c r="E272">
        <f>MIN(VLOOKUP(C271+0.01,Gearing!$A$2:$G$7,2,TRUE)+1,5)</f>
        <v>5</v>
      </c>
      <c r="F272">
        <f>Misc!$B$4*Misc!$B$5/Misc!$B$2*VLOOKUP(E272,Gearing!$B$2:$G$7,5,FALSE)</f>
        <v>8966220.9668758679</v>
      </c>
      <c r="G272">
        <f t="shared" si="60"/>
        <v>3.1860767714713161</v>
      </c>
      <c r="H272">
        <f t="shared" si="61"/>
        <v>339.52619483311742</v>
      </c>
      <c r="I272">
        <f t="shared" si="63"/>
        <v>0.29700000000000004</v>
      </c>
      <c r="J272">
        <f t="shared" si="64"/>
        <v>3264.765871813222</v>
      </c>
      <c r="K272">
        <f t="shared" si="65"/>
        <v>-27027828.938424941</v>
      </c>
      <c r="L272">
        <f t="shared" si="74"/>
        <v>5475.3614540426524</v>
      </c>
      <c r="M272">
        <f>2*$Y$1*VLOOKUP(E271,Gearing!$B$3:$D$7,3)+B270</f>
        <v>5128.2131680766597</v>
      </c>
      <c r="N272">
        <f>2*B271-B270+Misc!$B$6*$Y$1^2</f>
        <v>5127.4935357067334</v>
      </c>
      <c r="O272">
        <f t="shared" si="66"/>
        <v>0</v>
      </c>
      <c r="P272">
        <f t="shared" si="67"/>
        <v>0</v>
      </c>
      <c r="Q272">
        <f t="shared" si="68"/>
        <v>0</v>
      </c>
      <c r="R272">
        <f t="shared" si="69"/>
        <v>0</v>
      </c>
      <c r="S272">
        <f t="shared" si="70"/>
        <v>1</v>
      </c>
      <c r="T272">
        <f>C272/Misc!$B$2*60/2/PI()</f>
        <v>4831.3644343661426</v>
      </c>
      <c r="U272">
        <f>C272/Misc!$B$2*60/2/PI()*VLOOKUP(E272,Gearing!$B$2:$G$7,5,FALSE)</f>
        <v>24062145.803495016</v>
      </c>
      <c r="V272">
        <f ca="1">FORECAST(U272,OFFSET(Engine!$E$3:$E$26,MATCH(U272,Engine!$A$3:$A$26,1)-1,0,2),OFFSET(Engine!$A$3:$A$26,MATCH(U272,Engine!$A$3:$A$26,1)-1,0,2))</f>
        <v>-600162.32743914402</v>
      </c>
    </row>
    <row r="273" spans="1:22" x14ac:dyDescent="0.25">
      <c r="A273">
        <f t="shared" si="62"/>
        <v>67.5</v>
      </c>
      <c r="B273">
        <f t="shared" si="73"/>
        <v>5165.5106394912827</v>
      </c>
      <c r="C273">
        <f t="shared" si="71"/>
        <v>152.35504013819809</v>
      </c>
      <c r="D273">
        <f t="shared" si="72"/>
        <v>2.2930000000051223</v>
      </c>
      <c r="E273">
        <f>MIN(VLOOKUP(C272+0.01,Gearing!$A$2:$G$7,2,TRUE)+1,5)</f>
        <v>5</v>
      </c>
      <c r="F273">
        <f>Misc!$B$4*Misc!$B$5/Misc!$B$2*VLOOKUP(E273,Gearing!$B$2:$G$7,5,FALSE)</f>
        <v>8966220.9668758679</v>
      </c>
      <c r="G273">
        <f t="shared" si="60"/>
        <v>3.2096995045753318</v>
      </c>
      <c r="H273">
        <f t="shared" si="61"/>
        <v>340.80851856254048</v>
      </c>
      <c r="I273">
        <f t="shared" si="63"/>
        <v>0.29700000000000004</v>
      </c>
      <c r="J273">
        <f t="shared" si="64"/>
        <v>3242.2688397901998</v>
      </c>
      <c r="K273">
        <f t="shared" si="65"/>
        <v>-27152854.273699235</v>
      </c>
      <c r="L273">
        <f t="shared" si="74"/>
        <v>5513.3675293918486</v>
      </c>
      <c r="M273">
        <f>2*$Y$1*VLOOKUP(E272,Gearing!$B$3:$D$7,3)+B271</f>
        <v>5165.9436468612084</v>
      </c>
      <c r="N273">
        <f>2*B272-B271+Misc!$B$6*$Y$1^2</f>
        <v>5165.5106394912827</v>
      </c>
      <c r="O273">
        <f t="shared" si="66"/>
        <v>0</v>
      </c>
      <c r="P273">
        <f t="shared" si="67"/>
        <v>0</v>
      </c>
      <c r="Q273">
        <f t="shared" si="68"/>
        <v>0</v>
      </c>
      <c r="R273">
        <f t="shared" si="69"/>
        <v>0</v>
      </c>
      <c r="S273">
        <f t="shared" si="70"/>
        <v>1</v>
      </c>
      <c r="T273">
        <f>C273/Misc!$B$2*60/2/PI()</f>
        <v>4849.6115485916698</v>
      </c>
      <c r="U273">
        <f>C273/Misc!$B$2*60/2/PI()*VLOOKUP(E273,Gearing!$B$2:$G$7,5,FALSE)</f>
        <v>24153023.800581004</v>
      </c>
      <c r="V273">
        <f ca="1">FORECAST(U273,OFFSET(Engine!$E$3:$E$26,MATCH(U273,Engine!$A$3:$A$26,1)-1,0,2),OFFSET(Engine!$A$3:$A$26,MATCH(U273,Engine!$A$3:$A$26,1)-1,0,2))</f>
        <v>-602431.90160104353</v>
      </c>
    </row>
    <row r="274" spans="1:22" x14ac:dyDescent="0.25">
      <c r="A274">
        <f t="shared" si="62"/>
        <v>67.75</v>
      </c>
      <c r="B274">
        <f t="shared" si="73"/>
        <v>5203.6710557758324</v>
      </c>
      <c r="C274">
        <f t="shared" si="71"/>
        <v>152.64780487804819</v>
      </c>
      <c r="D274">
        <f t="shared" si="72"/>
        <v>4.9117918795673177E-2</v>
      </c>
      <c r="E274">
        <f>MIN(VLOOKUP(C273+0.01,Gearing!$A$2:$G$7,2,TRUE)+1,5)</f>
        <v>5</v>
      </c>
      <c r="F274">
        <f>Misc!$B$4*Misc!$B$5/Misc!$B$2*VLOOKUP(E274,Gearing!$B$2:$G$7,5,FALSE)</f>
        <v>8966220.9668758679</v>
      </c>
      <c r="G274">
        <f t="shared" si="60"/>
        <v>3.2334112879383357</v>
      </c>
      <c r="H274">
        <f t="shared" si="61"/>
        <v>341.46341463414501</v>
      </c>
      <c r="I274">
        <f t="shared" si="63"/>
        <v>0.29700000000000004</v>
      </c>
      <c r="J274">
        <f t="shared" si="64"/>
        <v>3219.6866801421775</v>
      </c>
      <c r="K274">
        <f t="shared" si="65"/>
        <v>-27277488.988525447</v>
      </c>
      <c r="L274">
        <f t="shared" si="74"/>
        <v>5551.5169103423796</v>
      </c>
      <c r="M274">
        <f>2*$Y$1*VLOOKUP(E273,Gearing!$B$3:$D$7,3)+B272</f>
        <v>5203.8174381457575</v>
      </c>
      <c r="N274">
        <f>2*B273-B272+Misc!$B$6*$Y$1^2</f>
        <v>5203.6710557758324</v>
      </c>
      <c r="O274">
        <f t="shared" si="66"/>
        <v>0</v>
      </c>
      <c r="P274">
        <f t="shared" si="67"/>
        <v>0</v>
      </c>
      <c r="Q274">
        <f t="shared" si="68"/>
        <v>0</v>
      </c>
      <c r="R274">
        <f t="shared" si="69"/>
        <v>0</v>
      </c>
      <c r="S274">
        <f t="shared" si="70"/>
        <v>1</v>
      </c>
      <c r="T274">
        <f>C274/Misc!$B$2*60/2/PI()</f>
        <v>4858.9305396937007</v>
      </c>
      <c r="U274">
        <f>C274/Misc!$B$2*60/2/PI()*VLOOKUP(E274,Gearing!$B$2:$G$7,5,FALSE)</f>
        <v>24199436.139307417</v>
      </c>
      <c r="V274">
        <f ca="1">FORECAST(U274,OFFSET(Engine!$E$3:$E$26,MATCH(U274,Engine!$A$3:$A$26,1)-1,0,2),OFFSET(Engine!$A$3:$A$26,MATCH(U274,Engine!$A$3:$A$26,1)-1,0,2))</f>
        <v>-603590.99674116995</v>
      </c>
    </row>
    <row r="275" spans="1:22" x14ac:dyDescent="0.25">
      <c r="A275">
        <f t="shared" si="62"/>
        <v>68</v>
      </c>
      <c r="B275">
        <f t="shared" si="73"/>
        <v>5241.8345419303068</v>
      </c>
      <c r="C275">
        <f t="shared" si="71"/>
        <v>152.64780487804819</v>
      </c>
      <c r="D275">
        <f t="shared" si="72"/>
        <v>-4.9117918795673177E-2</v>
      </c>
      <c r="E275">
        <f>MIN(VLOOKUP(C274+0.01,Gearing!$A$2:$G$7,2,TRUE)+1,5)</f>
        <v>5</v>
      </c>
      <c r="F275">
        <f>Misc!$B$4*Misc!$B$5/Misc!$B$2*VLOOKUP(E275,Gearing!$B$2:$G$7,5,FALSE)</f>
        <v>8966220.9668758679</v>
      </c>
      <c r="G275">
        <f t="shared" si="60"/>
        <v>3.2571249788300745</v>
      </c>
      <c r="H275">
        <f t="shared" si="61"/>
        <v>341.46341463414501</v>
      </c>
      <c r="I275">
        <f t="shared" si="63"/>
        <v>0.29700000000000004</v>
      </c>
      <c r="J275">
        <f t="shared" si="64"/>
        <v>3197.0193928691551</v>
      </c>
      <c r="K275">
        <f t="shared" si="65"/>
        <v>-27399959.682670478</v>
      </c>
      <c r="L275">
        <f t="shared" si="74"/>
        <v>5589.8095968947691</v>
      </c>
      <c r="M275">
        <f>2*$Y$1*VLOOKUP(E274,Gearing!$B$3:$D$7,3)+B273</f>
        <v>5241.8345419303068</v>
      </c>
      <c r="N275">
        <f>2*B274-B273+Misc!$B$6*$Y$1^2</f>
        <v>5241.9747845603824</v>
      </c>
      <c r="O275">
        <f t="shared" si="66"/>
        <v>0</v>
      </c>
      <c r="P275">
        <f t="shared" si="67"/>
        <v>0</v>
      </c>
      <c r="Q275">
        <f t="shared" si="68"/>
        <v>0</v>
      </c>
      <c r="R275">
        <f t="shared" si="69"/>
        <v>0</v>
      </c>
      <c r="S275">
        <f t="shared" si="70"/>
        <v>1</v>
      </c>
      <c r="T275">
        <f>C275/Misc!$B$2*60/2/PI()</f>
        <v>4858.9305396937007</v>
      </c>
      <c r="U275">
        <f>C275/Misc!$B$2*60/2/PI()*VLOOKUP(E275,Gearing!$B$2:$G$7,5,FALSE)</f>
        <v>24199436.139307417</v>
      </c>
      <c r="V275">
        <f ca="1">FORECAST(U275,OFFSET(Engine!$E$3:$E$26,MATCH(U275,Engine!$A$3:$A$26,1)-1,0,2),OFFSET(Engine!$A$3:$A$26,MATCH(U275,Engine!$A$3:$A$26,1)-1,0,2))</f>
        <v>-603590.99674116995</v>
      </c>
    </row>
    <row r="276" spans="1:22" x14ac:dyDescent="0.25">
      <c r="A276">
        <f t="shared" si="62"/>
        <v>68.25</v>
      </c>
      <c r="B276">
        <f t="shared" si="73"/>
        <v>5279.9949582148565</v>
      </c>
      <c r="C276">
        <f t="shared" si="71"/>
        <v>152.64780487804819</v>
      </c>
      <c r="D276">
        <f t="shared" si="72"/>
        <v>4.9117918795673177E-2</v>
      </c>
      <c r="E276">
        <f>MIN(VLOOKUP(C275+0.01,Gearing!$A$2:$G$7,2,TRUE)+1,5)</f>
        <v>5</v>
      </c>
      <c r="F276">
        <f>Misc!$B$4*Misc!$B$5/Misc!$B$2*VLOOKUP(E276,Gearing!$B$2:$G$7,5,FALSE)</f>
        <v>8966220.9668758679</v>
      </c>
      <c r="G276">
        <f t="shared" si="60"/>
        <v>3.2808367621930774</v>
      </c>
      <c r="H276">
        <f t="shared" si="61"/>
        <v>341.46341463414501</v>
      </c>
      <c r="I276">
        <f t="shared" si="63"/>
        <v>0.29700000000000004</v>
      </c>
      <c r="J276">
        <f t="shared" si="64"/>
        <v>3174.3502820933973</v>
      </c>
      <c r="K276">
        <f t="shared" si="65"/>
        <v>-27521497.915174041</v>
      </c>
      <c r="L276">
        <f t="shared" si="74"/>
        <v>5627.9759163101426</v>
      </c>
      <c r="M276">
        <f>2*$Y$1*VLOOKUP(E275,Gearing!$B$3:$D$7,3)+B274</f>
        <v>5279.9949582148565</v>
      </c>
      <c r="N276">
        <f>2*B275-B274+Misc!$B$6*$Y$1^2</f>
        <v>5280.1413405847816</v>
      </c>
      <c r="O276">
        <f t="shared" si="66"/>
        <v>0</v>
      </c>
      <c r="P276">
        <f t="shared" si="67"/>
        <v>0</v>
      </c>
      <c r="Q276">
        <f t="shared" si="68"/>
        <v>0</v>
      </c>
      <c r="R276">
        <f t="shared" si="69"/>
        <v>0</v>
      </c>
      <c r="S276">
        <f t="shared" si="70"/>
        <v>1</v>
      </c>
      <c r="T276">
        <f>C276/Misc!$B$2*60/2/PI()</f>
        <v>4858.9305396937007</v>
      </c>
      <c r="U276">
        <f>C276/Misc!$B$2*60/2/PI()*VLOOKUP(E276,Gearing!$B$2:$G$7,5,FALSE)</f>
        <v>24199436.139307417</v>
      </c>
      <c r="V276">
        <f ca="1">FORECAST(U276,OFFSET(Engine!$E$3:$E$26,MATCH(U276,Engine!$A$3:$A$26,1)-1,0,2),OFFSET(Engine!$A$3:$A$26,MATCH(U276,Engine!$A$3:$A$26,1)-1,0,2))</f>
        <v>-603590.99674116995</v>
      </c>
    </row>
    <row r="277" spans="1:22" x14ac:dyDescent="0.25">
      <c r="A277">
        <f t="shared" si="62"/>
        <v>68.5</v>
      </c>
      <c r="B277">
        <f t="shared" si="73"/>
        <v>5318.1584443693309</v>
      </c>
      <c r="C277">
        <f t="shared" si="71"/>
        <v>152.64780487804819</v>
      </c>
      <c r="D277">
        <f t="shared" si="72"/>
        <v>-4.9117918795673177E-2</v>
      </c>
      <c r="E277">
        <f>MIN(VLOOKUP(C276+0.01,Gearing!$A$2:$G$7,2,TRUE)+1,5)</f>
        <v>5</v>
      </c>
      <c r="F277">
        <f>Misc!$B$4*Misc!$B$5/Misc!$B$2*VLOOKUP(E277,Gearing!$B$2:$G$7,5,FALSE)</f>
        <v>8966220.9668758679</v>
      </c>
      <c r="G277">
        <f t="shared" si="60"/>
        <v>3.3045504530848167</v>
      </c>
      <c r="H277">
        <f t="shared" si="61"/>
        <v>341.46341463414501</v>
      </c>
      <c r="I277">
        <f t="shared" si="63"/>
        <v>0.29700000000000004</v>
      </c>
      <c r="J277">
        <f t="shared" si="64"/>
        <v>3151.6829948203749</v>
      </c>
      <c r="K277">
        <f t="shared" si="65"/>
        <v>-27642238.553496685</v>
      </c>
      <c r="L277">
        <f t="shared" si="74"/>
        <v>5666.1334993337932</v>
      </c>
      <c r="M277">
        <f>2*$Y$1*VLOOKUP(E276,Gearing!$B$3:$D$7,3)+B275</f>
        <v>5318.1584443693309</v>
      </c>
      <c r="N277">
        <f>2*B276-B275+Misc!$B$6*$Y$1^2</f>
        <v>5318.2986869994065</v>
      </c>
      <c r="O277">
        <f t="shared" si="66"/>
        <v>0</v>
      </c>
      <c r="P277">
        <f t="shared" si="67"/>
        <v>0</v>
      </c>
      <c r="Q277">
        <f t="shared" si="68"/>
        <v>0</v>
      </c>
      <c r="R277">
        <f t="shared" si="69"/>
        <v>0</v>
      </c>
      <c r="S277">
        <f t="shared" si="70"/>
        <v>1</v>
      </c>
      <c r="T277">
        <f>C277/Misc!$B$2*60/2/PI()</f>
        <v>4858.9305396937007</v>
      </c>
      <c r="U277">
        <f>C277/Misc!$B$2*60/2/PI()*VLOOKUP(E277,Gearing!$B$2:$G$7,5,FALSE)</f>
        <v>24199436.139307417</v>
      </c>
      <c r="V277">
        <f ca="1">FORECAST(U277,OFFSET(Engine!$E$3:$E$26,MATCH(U277,Engine!$A$3:$A$26,1)-1,0,2),OFFSET(Engine!$A$3:$A$26,MATCH(U277,Engine!$A$3:$A$26,1)-1,0,2))</f>
        <v>-603590.99674116995</v>
      </c>
    </row>
    <row r="278" spans="1:22" x14ac:dyDescent="0.25">
      <c r="A278">
        <f t="shared" si="62"/>
        <v>68.75</v>
      </c>
      <c r="B278">
        <f t="shared" si="73"/>
        <v>5356.3188606538806</v>
      </c>
      <c r="C278">
        <f t="shared" si="71"/>
        <v>152.64780487804819</v>
      </c>
      <c r="D278">
        <f t="shared" si="72"/>
        <v>4.9117918795673177E-2</v>
      </c>
      <c r="E278">
        <f>MIN(VLOOKUP(C277+0.01,Gearing!$A$2:$G$7,2,TRUE)+1,5)</f>
        <v>5</v>
      </c>
      <c r="F278">
        <f>Misc!$B$4*Misc!$B$5/Misc!$B$2*VLOOKUP(E278,Gearing!$B$2:$G$7,5,FALSE)</f>
        <v>8966220.9668758679</v>
      </c>
      <c r="G278">
        <f t="shared" si="60"/>
        <v>3.32826223644782</v>
      </c>
      <c r="H278">
        <f t="shared" si="61"/>
        <v>341.46341463414501</v>
      </c>
      <c r="I278">
        <f t="shared" si="63"/>
        <v>0.29700000000000004</v>
      </c>
      <c r="J278">
        <f t="shared" si="64"/>
        <v>3129.013884044617</v>
      </c>
      <c r="K278">
        <f t="shared" si="65"/>
        <v>-27762046.591001019</v>
      </c>
      <c r="L278">
        <f t="shared" si="74"/>
        <v>5704.2998187491667</v>
      </c>
      <c r="M278">
        <f>2*$Y$1*VLOOKUP(E277,Gearing!$B$3:$D$7,3)+B276</f>
        <v>5356.3188606538806</v>
      </c>
      <c r="N278">
        <f>2*B277-B276+Misc!$B$6*$Y$1^2</f>
        <v>5356.4652430238057</v>
      </c>
      <c r="O278">
        <f t="shared" si="66"/>
        <v>0</v>
      </c>
      <c r="P278">
        <f t="shared" si="67"/>
        <v>0</v>
      </c>
      <c r="Q278">
        <f t="shared" si="68"/>
        <v>0</v>
      </c>
      <c r="R278">
        <f t="shared" si="69"/>
        <v>0</v>
      </c>
      <c r="S278">
        <f t="shared" si="70"/>
        <v>1</v>
      </c>
      <c r="T278">
        <f>C278/Misc!$B$2*60/2/PI()</f>
        <v>4858.9305396937007</v>
      </c>
      <c r="U278">
        <f>C278/Misc!$B$2*60/2/PI()*VLOOKUP(E278,Gearing!$B$2:$G$7,5,FALSE)</f>
        <v>24199436.139307417</v>
      </c>
      <c r="V278">
        <f ca="1">FORECAST(U278,OFFSET(Engine!$E$3:$E$26,MATCH(U278,Engine!$A$3:$A$26,1)-1,0,2),OFFSET(Engine!$A$3:$A$26,MATCH(U278,Engine!$A$3:$A$26,1)-1,0,2))</f>
        <v>-603590.99674116995</v>
      </c>
    </row>
    <row r="279" spans="1:22" x14ac:dyDescent="0.25">
      <c r="A279">
        <f t="shared" si="62"/>
        <v>69</v>
      </c>
      <c r="B279">
        <f t="shared" si="73"/>
        <v>5394.482346808355</v>
      </c>
      <c r="C279">
        <f t="shared" si="71"/>
        <v>152.64780487804819</v>
      </c>
      <c r="D279">
        <f t="shared" si="72"/>
        <v>-4.9117918795673177E-2</v>
      </c>
      <c r="E279">
        <f>MIN(VLOOKUP(C278+0.01,Gearing!$A$2:$G$7,2,TRUE)+1,5)</f>
        <v>5</v>
      </c>
      <c r="F279">
        <f>Misc!$B$4*Misc!$B$5/Misc!$B$2*VLOOKUP(E279,Gearing!$B$2:$G$7,5,FALSE)</f>
        <v>8966220.9668758679</v>
      </c>
      <c r="G279">
        <f t="shared" si="60"/>
        <v>3.3519759273395588</v>
      </c>
      <c r="H279">
        <f t="shared" si="61"/>
        <v>341.46341463414501</v>
      </c>
      <c r="I279">
        <f t="shared" si="63"/>
        <v>0.29700000000000004</v>
      </c>
      <c r="J279">
        <f t="shared" si="64"/>
        <v>3106.3465967715942</v>
      </c>
      <c r="K279">
        <f t="shared" si="65"/>
        <v>-27881057.173501279</v>
      </c>
      <c r="L279">
        <f t="shared" si="74"/>
        <v>5742.4574017728173</v>
      </c>
      <c r="M279">
        <f>2*$Y$1*VLOOKUP(E278,Gearing!$B$3:$D$7,3)+B277</f>
        <v>5394.482346808355</v>
      </c>
      <c r="N279">
        <f>2*B278-B277+Misc!$B$6*$Y$1^2</f>
        <v>5394.6225894384306</v>
      </c>
      <c r="O279">
        <f t="shared" si="66"/>
        <v>0</v>
      </c>
      <c r="P279">
        <f t="shared" si="67"/>
        <v>0</v>
      </c>
      <c r="Q279">
        <f t="shared" si="68"/>
        <v>0</v>
      </c>
      <c r="R279">
        <f t="shared" si="69"/>
        <v>0</v>
      </c>
      <c r="S279">
        <f t="shared" si="70"/>
        <v>1</v>
      </c>
      <c r="T279">
        <f>C279/Misc!$B$2*60/2/PI()</f>
        <v>4858.9305396937007</v>
      </c>
      <c r="U279">
        <f>C279/Misc!$B$2*60/2/PI()*VLOOKUP(E279,Gearing!$B$2:$G$7,5,FALSE)</f>
        <v>24199436.139307417</v>
      </c>
      <c r="V279">
        <f ca="1">FORECAST(U279,OFFSET(Engine!$E$3:$E$26,MATCH(U279,Engine!$A$3:$A$26,1)-1,0,2),OFFSET(Engine!$A$3:$A$26,MATCH(U279,Engine!$A$3:$A$26,1)-1,0,2))</f>
        <v>-603590.99674116995</v>
      </c>
    </row>
    <row r="280" spans="1:22" x14ac:dyDescent="0.25">
      <c r="A280">
        <f t="shared" si="62"/>
        <v>69.25</v>
      </c>
      <c r="B280">
        <f t="shared" si="73"/>
        <v>5432.6427630929047</v>
      </c>
      <c r="C280">
        <f t="shared" si="71"/>
        <v>152.64780487804819</v>
      </c>
      <c r="D280">
        <f t="shared" si="72"/>
        <v>4.9117918795673177E-2</v>
      </c>
      <c r="E280">
        <f>MIN(VLOOKUP(C279+0.01,Gearing!$A$2:$G$7,2,TRUE)+1,5)</f>
        <v>5</v>
      </c>
      <c r="F280">
        <f>Misc!$B$4*Misc!$B$5/Misc!$B$2*VLOOKUP(E280,Gearing!$B$2:$G$7,5,FALSE)</f>
        <v>8966220.9668758679</v>
      </c>
      <c r="G280">
        <f t="shared" si="60"/>
        <v>3.3756877107025627</v>
      </c>
      <c r="H280">
        <f t="shared" si="61"/>
        <v>341.46341463414501</v>
      </c>
      <c r="I280">
        <f t="shared" si="63"/>
        <v>0.29700000000000004</v>
      </c>
      <c r="J280">
        <f t="shared" si="64"/>
        <v>3083.6774859958368</v>
      </c>
      <c r="K280">
        <f t="shared" si="65"/>
        <v>-27999135.016006384</v>
      </c>
      <c r="L280">
        <f t="shared" si="74"/>
        <v>5780.6237211881917</v>
      </c>
      <c r="M280">
        <f>2*$Y$1*VLOOKUP(E279,Gearing!$B$3:$D$7,3)+B278</f>
        <v>5432.6427630929047</v>
      </c>
      <c r="N280">
        <f>2*B279-B278+Misc!$B$6*$Y$1^2</f>
        <v>5432.7891454628298</v>
      </c>
      <c r="O280">
        <f t="shared" si="66"/>
        <v>0</v>
      </c>
      <c r="P280">
        <f t="shared" si="67"/>
        <v>0</v>
      </c>
      <c r="Q280">
        <f t="shared" si="68"/>
        <v>0</v>
      </c>
      <c r="R280">
        <f t="shared" si="69"/>
        <v>0</v>
      </c>
      <c r="S280">
        <f t="shared" si="70"/>
        <v>1</v>
      </c>
      <c r="T280">
        <f>C280/Misc!$B$2*60/2/PI()</f>
        <v>4858.9305396937007</v>
      </c>
      <c r="U280">
        <f>C280/Misc!$B$2*60/2/PI()*VLOOKUP(E280,Gearing!$B$2:$G$7,5,FALSE)</f>
        <v>24199436.139307417</v>
      </c>
      <c r="V280">
        <f ca="1">FORECAST(U280,OFFSET(Engine!$E$3:$E$26,MATCH(U280,Engine!$A$3:$A$26,1)-1,0,2),OFFSET(Engine!$A$3:$A$26,MATCH(U280,Engine!$A$3:$A$26,1)-1,0,2))</f>
        <v>-603590.99674116995</v>
      </c>
    </row>
    <row r="281" spans="1:22" x14ac:dyDescent="0.25">
      <c r="A281">
        <f t="shared" si="62"/>
        <v>69.5</v>
      </c>
      <c r="B281">
        <f t="shared" si="73"/>
        <v>5470.8062492473791</v>
      </c>
      <c r="C281">
        <f t="shared" si="71"/>
        <v>152.64780487804819</v>
      </c>
      <c r="D281">
        <f t="shared" si="72"/>
        <v>-4.9117918795673177E-2</v>
      </c>
      <c r="E281">
        <f>MIN(VLOOKUP(C280+0.01,Gearing!$A$2:$G$7,2,TRUE)+1,5)</f>
        <v>5</v>
      </c>
      <c r="F281">
        <f>Misc!$B$4*Misc!$B$5/Misc!$B$2*VLOOKUP(E281,Gearing!$B$2:$G$7,5,FALSE)</f>
        <v>8966220.9668758679</v>
      </c>
      <c r="G281">
        <f t="shared" si="60"/>
        <v>3.399401401594301</v>
      </c>
      <c r="H281">
        <f t="shared" si="61"/>
        <v>341.46341463414501</v>
      </c>
      <c r="I281">
        <f t="shared" si="63"/>
        <v>0.29700000000000004</v>
      </c>
      <c r="J281">
        <f t="shared" si="64"/>
        <v>3061.010198722814</v>
      </c>
      <c r="K281">
        <f t="shared" si="65"/>
        <v>-28116415.542684261</v>
      </c>
      <c r="L281">
        <f t="shared" si="74"/>
        <v>5818.7813042118414</v>
      </c>
      <c r="M281">
        <f>2*$Y$1*VLOOKUP(E280,Gearing!$B$3:$D$7,3)+B279</f>
        <v>5470.8062492473791</v>
      </c>
      <c r="N281">
        <f>2*B280-B279+Misc!$B$6*$Y$1^2</f>
        <v>5470.9464918774547</v>
      </c>
      <c r="O281">
        <f t="shared" si="66"/>
        <v>0</v>
      </c>
      <c r="P281">
        <f t="shared" si="67"/>
        <v>0</v>
      </c>
      <c r="Q281">
        <f t="shared" si="68"/>
        <v>0</v>
      </c>
      <c r="R281">
        <f t="shared" si="69"/>
        <v>0</v>
      </c>
      <c r="S281">
        <f t="shared" si="70"/>
        <v>1</v>
      </c>
      <c r="T281">
        <f>C281/Misc!$B$2*60/2/PI()</f>
        <v>4858.9305396937007</v>
      </c>
      <c r="U281">
        <f>C281/Misc!$B$2*60/2/PI()*VLOOKUP(E281,Gearing!$B$2:$G$7,5,FALSE)</f>
        <v>24199436.139307417</v>
      </c>
      <c r="V281">
        <f ca="1">FORECAST(U281,OFFSET(Engine!$E$3:$E$26,MATCH(U281,Engine!$A$3:$A$26,1)-1,0,2),OFFSET(Engine!$A$3:$A$26,MATCH(U281,Engine!$A$3:$A$26,1)-1,0,2))</f>
        <v>-603590.99674116995</v>
      </c>
    </row>
    <row r="282" spans="1:22" x14ac:dyDescent="0.25">
      <c r="A282">
        <f t="shared" si="62"/>
        <v>69.75</v>
      </c>
      <c r="B282">
        <f t="shared" si="73"/>
        <v>5508.9666655319288</v>
      </c>
      <c r="C282">
        <f t="shared" si="71"/>
        <v>152.64780487804819</v>
      </c>
      <c r="D282">
        <f t="shared" si="72"/>
        <v>4.9117918795673177E-2</v>
      </c>
      <c r="E282">
        <f>MIN(VLOOKUP(C281+0.01,Gearing!$A$2:$G$7,2,TRUE)+1,5)</f>
        <v>5</v>
      </c>
      <c r="F282">
        <f>Misc!$B$4*Misc!$B$5/Misc!$B$2*VLOOKUP(E282,Gearing!$B$2:$G$7,5,FALSE)</f>
        <v>8966220.9668758679</v>
      </c>
      <c r="G282">
        <f t="shared" si="60"/>
        <v>3.4231131849573049</v>
      </c>
      <c r="H282">
        <f t="shared" si="61"/>
        <v>341.46341463414501</v>
      </c>
      <c r="I282">
        <f t="shared" si="63"/>
        <v>0.29700000000000004</v>
      </c>
      <c r="J282">
        <f t="shared" si="64"/>
        <v>3038.3410879470562</v>
      </c>
      <c r="K282">
        <f t="shared" si="65"/>
        <v>-28232763.19019014</v>
      </c>
      <c r="L282">
        <f t="shared" si="74"/>
        <v>5856.9476236272139</v>
      </c>
      <c r="M282">
        <f>2*$Y$1*VLOOKUP(E281,Gearing!$B$3:$D$7,3)+B280</f>
        <v>5508.9666655319288</v>
      </c>
      <c r="N282">
        <f>2*B281-B280+Misc!$B$6*$Y$1^2</f>
        <v>5509.1130479018539</v>
      </c>
      <c r="O282">
        <f t="shared" si="66"/>
        <v>0</v>
      </c>
      <c r="P282">
        <f t="shared" si="67"/>
        <v>0</v>
      </c>
      <c r="Q282">
        <f t="shared" si="68"/>
        <v>0</v>
      </c>
      <c r="R282">
        <f t="shared" si="69"/>
        <v>0</v>
      </c>
      <c r="S282">
        <f t="shared" si="70"/>
        <v>1</v>
      </c>
      <c r="T282">
        <f>C282/Misc!$B$2*60/2/PI()</f>
        <v>4858.9305396937007</v>
      </c>
      <c r="U282">
        <f>C282/Misc!$B$2*60/2/PI()*VLOOKUP(E282,Gearing!$B$2:$G$7,5,FALSE)</f>
        <v>24199436.139307417</v>
      </c>
      <c r="V282">
        <f ca="1">FORECAST(U282,OFFSET(Engine!$E$3:$E$26,MATCH(U282,Engine!$A$3:$A$26,1)-1,0,2),OFFSET(Engine!$A$3:$A$26,MATCH(U282,Engine!$A$3:$A$26,1)-1,0,2))</f>
        <v>-603590.99674116995</v>
      </c>
    </row>
    <row r="283" spans="1:22" x14ac:dyDescent="0.25">
      <c r="A283">
        <f t="shared" si="62"/>
        <v>70</v>
      </c>
      <c r="B283">
        <f t="shared" si="73"/>
        <v>5547.1301516864032</v>
      </c>
      <c r="C283">
        <f t="shared" si="71"/>
        <v>152.64780487804819</v>
      </c>
      <c r="D283">
        <f t="shared" si="72"/>
        <v>-4.9117918795673177E-2</v>
      </c>
      <c r="E283">
        <f>MIN(VLOOKUP(C282+0.01,Gearing!$A$2:$G$7,2,TRUE)+1,5)</f>
        <v>5</v>
      </c>
      <c r="F283">
        <f>Misc!$B$4*Misc!$B$5/Misc!$B$2*VLOOKUP(E283,Gearing!$B$2:$G$7,5,FALSE)</f>
        <v>8966220.9668758679</v>
      </c>
      <c r="G283">
        <f t="shared" si="60"/>
        <v>3.4468268758490437</v>
      </c>
      <c r="H283">
        <f t="shared" si="61"/>
        <v>341.46341463414501</v>
      </c>
      <c r="I283">
        <f t="shared" si="63"/>
        <v>0.29700000000000004</v>
      </c>
      <c r="J283">
        <f t="shared" si="64"/>
        <v>3015.6738006740338</v>
      </c>
      <c r="K283">
        <f t="shared" si="65"/>
        <v>-28348313.661045633</v>
      </c>
      <c r="L283">
        <f t="shared" si="74"/>
        <v>5895.1052066508655</v>
      </c>
      <c r="M283">
        <f>2*$Y$1*VLOOKUP(E282,Gearing!$B$3:$D$7,3)+B281</f>
        <v>5547.1301516864032</v>
      </c>
      <c r="N283">
        <f>2*B282-B281+Misc!$B$6*$Y$1^2</f>
        <v>5547.2703943164788</v>
      </c>
      <c r="O283">
        <f t="shared" si="66"/>
        <v>0</v>
      </c>
      <c r="P283">
        <f t="shared" si="67"/>
        <v>0</v>
      </c>
      <c r="Q283">
        <f t="shared" si="68"/>
        <v>0</v>
      </c>
      <c r="R283">
        <f t="shared" si="69"/>
        <v>0</v>
      </c>
      <c r="S283">
        <f t="shared" si="70"/>
        <v>1</v>
      </c>
      <c r="T283">
        <f>C283/Misc!$B$2*60/2/PI()</f>
        <v>4858.9305396937007</v>
      </c>
      <c r="U283">
        <f>C283/Misc!$B$2*60/2/PI()*VLOOKUP(E283,Gearing!$B$2:$G$7,5,FALSE)</f>
        <v>24199436.139307417</v>
      </c>
      <c r="V283">
        <f ca="1">FORECAST(U283,OFFSET(Engine!$E$3:$E$26,MATCH(U283,Engine!$A$3:$A$26,1)-1,0,2),OFFSET(Engine!$A$3:$A$26,MATCH(U283,Engine!$A$3:$A$26,1)-1,0,2))</f>
        <v>-603590.99674116995</v>
      </c>
    </row>
    <row r="284" spans="1:22" x14ac:dyDescent="0.25">
      <c r="A284">
        <f t="shared" si="62"/>
        <v>70.25</v>
      </c>
      <c r="B284">
        <f t="shared" si="73"/>
        <v>5585.2905679709529</v>
      </c>
      <c r="C284">
        <f t="shared" si="71"/>
        <v>152.64780487804819</v>
      </c>
      <c r="D284">
        <f t="shared" si="72"/>
        <v>4.9117918795673177E-2</v>
      </c>
      <c r="E284">
        <f>MIN(VLOOKUP(C283+0.01,Gearing!$A$2:$G$7,2,TRUE)+1,5)</f>
        <v>5</v>
      </c>
      <c r="F284">
        <f>Misc!$B$4*Misc!$B$5/Misc!$B$2*VLOOKUP(E284,Gearing!$B$2:$G$7,5,FALSE)</f>
        <v>8966220.9668758679</v>
      </c>
      <c r="G284">
        <f t="shared" si="60"/>
        <v>3.4705386592120475</v>
      </c>
      <c r="H284">
        <f t="shared" si="61"/>
        <v>341.46341463414501</v>
      </c>
      <c r="I284">
        <f t="shared" si="63"/>
        <v>0.29700000000000004</v>
      </c>
      <c r="J284">
        <f t="shared" si="64"/>
        <v>2993.004689898276</v>
      </c>
      <c r="K284">
        <f t="shared" si="65"/>
        <v>-28462931.113552291</v>
      </c>
      <c r="L284">
        <f t="shared" si="74"/>
        <v>5933.2715260662389</v>
      </c>
      <c r="M284">
        <f>2*$Y$1*VLOOKUP(E283,Gearing!$B$3:$D$7,3)+B282</f>
        <v>5585.2905679709529</v>
      </c>
      <c r="N284">
        <f>2*B283-B282+Misc!$B$6*$Y$1^2</f>
        <v>5585.436950340878</v>
      </c>
      <c r="O284">
        <f t="shared" si="66"/>
        <v>0</v>
      </c>
      <c r="P284">
        <f t="shared" si="67"/>
        <v>0</v>
      </c>
      <c r="Q284">
        <f t="shared" si="68"/>
        <v>0</v>
      </c>
      <c r="R284">
        <f t="shared" si="69"/>
        <v>0</v>
      </c>
      <c r="S284">
        <f t="shared" si="70"/>
        <v>1</v>
      </c>
      <c r="T284">
        <f>C284/Misc!$B$2*60/2/PI()</f>
        <v>4858.9305396937007</v>
      </c>
      <c r="U284">
        <f>C284/Misc!$B$2*60/2/PI()*VLOOKUP(E284,Gearing!$B$2:$G$7,5,FALSE)</f>
        <v>24199436.139307417</v>
      </c>
      <c r="V284">
        <f ca="1">FORECAST(U284,OFFSET(Engine!$E$3:$E$26,MATCH(U284,Engine!$A$3:$A$26,1)-1,0,2),OFFSET(Engine!$A$3:$A$26,MATCH(U284,Engine!$A$3:$A$26,1)-1,0,2))</f>
        <v>-603590.99674116995</v>
      </c>
    </row>
    <row r="285" spans="1:22" x14ac:dyDescent="0.25">
      <c r="A285">
        <f t="shared" si="62"/>
        <v>70.5</v>
      </c>
      <c r="B285">
        <f t="shared" si="73"/>
        <v>5623.4540541254273</v>
      </c>
      <c r="C285">
        <f t="shared" si="71"/>
        <v>152.64780487804819</v>
      </c>
      <c r="D285">
        <f t="shared" si="72"/>
        <v>-4.9117918795673177E-2</v>
      </c>
      <c r="E285">
        <f>MIN(VLOOKUP(C284+0.01,Gearing!$A$2:$G$7,2,TRUE)+1,5)</f>
        <v>5</v>
      </c>
      <c r="F285">
        <f>Misc!$B$4*Misc!$B$5/Misc!$B$2*VLOOKUP(E285,Gearing!$B$2:$G$7,5,FALSE)</f>
        <v>8966220.9668758679</v>
      </c>
      <c r="G285">
        <f t="shared" si="60"/>
        <v>3.4942523501037859</v>
      </c>
      <c r="H285">
        <f t="shared" si="61"/>
        <v>341.46341463414501</v>
      </c>
      <c r="I285">
        <f t="shared" si="63"/>
        <v>0.29700000000000004</v>
      </c>
      <c r="J285">
        <f t="shared" si="64"/>
        <v>2970.3374026252536</v>
      </c>
      <c r="K285">
        <f t="shared" si="65"/>
        <v>-28576751.5285854</v>
      </c>
      <c r="L285">
        <f t="shared" si="74"/>
        <v>5971.4291090898896</v>
      </c>
      <c r="M285">
        <f>2*$Y$1*VLOOKUP(E284,Gearing!$B$3:$D$7,3)+B283</f>
        <v>5623.4540541254273</v>
      </c>
      <c r="N285">
        <f>2*B284-B283+Misc!$B$6*$Y$1^2</f>
        <v>5623.5942967555029</v>
      </c>
      <c r="O285">
        <f t="shared" si="66"/>
        <v>0</v>
      </c>
      <c r="P285">
        <f t="shared" si="67"/>
        <v>0</v>
      </c>
      <c r="Q285">
        <f t="shared" si="68"/>
        <v>0</v>
      </c>
      <c r="R285">
        <f t="shared" si="69"/>
        <v>0</v>
      </c>
      <c r="S285">
        <f t="shared" si="70"/>
        <v>1</v>
      </c>
      <c r="T285">
        <f>C285/Misc!$B$2*60/2/PI()</f>
        <v>4858.9305396937007</v>
      </c>
      <c r="U285">
        <f>C285/Misc!$B$2*60/2/PI()*VLOOKUP(E285,Gearing!$B$2:$G$7,5,FALSE)</f>
        <v>24199436.139307417</v>
      </c>
      <c r="V285">
        <f ca="1">FORECAST(U285,OFFSET(Engine!$E$3:$E$26,MATCH(U285,Engine!$A$3:$A$26,1)-1,0,2),OFFSET(Engine!$A$3:$A$26,MATCH(U285,Engine!$A$3:$A$26,1)-1,0,2))</f>
        <v>-603590.99674116995</v>
      </c>
    </row>
    <row r="286" spans="1:22" x14ac:dyDescent="0.25">
      <c r="A286">
        <f t="shared" si="62"/>
        <v>70.75</v>
      </c>
      <c r="B286">
        <f t="shared" si="73"/>
        <v>5661.614470409977</v>
      </c>
      <c r="C286">
        <f t="shared" si="71"/>
        <v>152.64780487804819</v>
      </c>
      <c r="D286">
        <f t="shared" si="72"/>
        <v>4.9117918795673177E-2</v>
      </c>
      <c r="E286">
        <f>MIN(VLOOKUP(C285+0.01,Gearing!$A$2:$G$7,2,TRUE)+1,5)</f>
        <v>5</v>
      </c>
      <c r="F286">
        <f>Misc!$B$4*Misc!$B$5/Misc!$B$2*VLOOKUP(E286,Gearing!$B$2:$G$7,5,FALSE)</f>
        <v>8966220.9668758679</v>
      </c>
      <c r="G286">
        <f t="shared" si="60"/>
        <v>3.5179641334667897</v>
      </c>
      <c r="H286">
        <f t="shared" si="61"/>
        <v>341.46341463414501</v>
      </c>
      <c r="I286">
        <f t="shared" si="63"/>
        <v>0.29700000000000004</v>
      </c>
      <c r="J286">
        <f t="shared" si="64"/>
        <v>2947.6682918494957</v>
      </c>
      <c r="K286">
        <f t="shared" si="65"/>
        <v>-28689638.786092822</v>
      </c>
      <c r="L286">
        <f t="shared" si="74"/>
        <v>6009.595428505263</v>
      </c>
      <c r="M286">
        <f>2*$Y$1*VLOOKUP(E285,Gearing!$B$3:$D$7,3)+B284</f>
        <v>5661.614470409977</v>
      </c>
      <c r="N286">
        <f>2*B285-B284+Misc!$B$6*$Y$1^2</f>
        <v>5661.7608527799021</v>
      </c>
      <c r="O286">
        <f t="shared" si="66"/>
        <v>0</v>
      </c>
      <c r="P286">
        <f t="shared" si="67"/>
        <v>0</v>
      </c>
      <c r="Q286">
        <f t="shared" si="68"/>
        <v>0</v>
      </c>
      <c r="R286">
        <f t="shared" si="69"/>
        <v>0</v>
      </c>
      <c r="S286">
        <f t="shared" si="70"/>
        <v>1</v>
      </c>
      <c r="T286">
        <f>C286/Misc!$B$2*60/2/PI()</f>
        <v>4858.9305396937007</v>
      </c>
      <c r="U286">
        <f>C286/Misc!$B$2*60/2/PI()*VLOOKUP(E286,Gearing!$B$2:$G$7,5,FALSE)</f>
        <v>24199436.139307417</v>
      </c>
      <c r="V286">
        <f ca="1">FORECAST(U286,OFFSET(Engine!$E$3:$E$26,MATCH(U286,Engine!$A$3:$A$26,1)-1,0,2),OFFSET(Engine!$A$3:$A$26,MATCH(U286,Engine!$A$3:$A$26,1)-1,0,2))</f>
        <v>-603590.99674116995</v>
      </c>
    </row>
    <row r="287" spans="1:22" x14ac:dyDescent="0.25">
      <c r="A287">
        <f t="shared" si="62"/>
        <v>71</v>
      </c>
      <c r="B287">
        <f t="shared" si="73"/>
        <v>5699.7779565644514</v>
      </c>
      <c r="C287">
        <f t="shared" si="71"/>
        <v>152.64780487804819</v>
      </c>
      <c r="D287">
        <f t="shared" si="72"/>
        <v>-4.9117918795673177E-2</v>
      </c>
      <c r="E287">
        <f>MIN(VLOOKUP(C286+0.01,Gearing!$A$2:$G$7,2,TRUE)+1,5)</f>
        <v>5</v>
      </c>
      <c r="F287">
        <f>Misc!$B$4*Misc!$B$5/Misc!$B$2*VLOOKUP(E287,Gearing!$B$2:$G$7,5,FALSE)</f>
        <v>8966220.9668758679</v>
      </c>
      <c r="G287">
        <f t="shared" si="60"/>
        <v>3.5416778243585285</v>
      </c>
      <c r="H287">
        <f t="shared" si="61"/>
        <v>341.46341463414501</v>
      </c>
      <c r="I287">
        <f t="shared" si="63"/>
        <v>0.29700000000000004</v>
      </c>
      <c r="J287">
        <f t="shared" si="64"/>
        <v>2925.0010045764734</v>
      </c>
      <c r="K287">
        <f t="shared" si="65"/>
        <v>-28801729.145303547</v>
      </c>
      <c r="L287">
        <f t="shared" si="74"/>
        <v>6047.7530115289137</v>
      </c>
      <c r="M287">
        <f>2*$Y$1*VLOOKUP(E286,Gearing!$B$3:$D$7,3)+B285</f>
        <v>5699.7779565644514</v>
      </c>
      <c r="N287">
        <f>2*B286-B285+Misc!$B$6*$Y$1^2</f>
        <v>5699.918199194527</v>
      </c>
      <c r="O287">
        <f t="shared" si="66"/>
        <v>0</v>
      </c>
      <c r="P287">
        <f t="shared" si="67"/>
        <v>0</v>
      </c>
      <c r="Q287">
        <f t="shared" si="68"/>
        <v>0</v>
      </c>
      <c r="R287">
        <f t="shared" si="69"/>
        <v>0</v>
      </c>
      <c r="S287">
        <f t="shared" si="70"/>
        <v>1</v>
      </c>
      <c r="T287">
        <f>C287/Misc!$B$2*60/2/PI()</f>
        <v>4858.9305396937007</v>
      </c>
      <c r="U287">
        <f>C287/Misc!$B$2*60/2/PI()*VLOOKUP(E287,Gearing!$B$2:$G$7,5,FALSE)</f>
        <v>24199436.139307417</v>
      </c>
      <c r="V287">
        <f ca="1">FORECAST(U287,OFFSET(Engine!$E$3:$E$26,MATCH(U287,Engine!$A$3:$A$26,1)-1,0,2),OFFSET(Engine!$A$3:$A$26,MATCH(U287,Engine!$A$3:$A$26,1)-1,0,2))</f>
        <v>-603590.99674116995</v>
      </c>
    </row>
    <row r="288" spans="1:22" x14ac:dyDescent="0.25">
      <c r="A288">
        <f t="shared" si="62"/>
        <v>71.25</v>
      </c>
      <c r="B288">
        <f t="shared" si="73"/>
        <v>5737.9383728490011</v>
      </c>
      <c r="C288">
        <f t="shared" si="71"/>
        <v>152.64780487804819</v>
      </c>
      <c r="D288">
        <f t="shared" si="72"/>
        <v>4.9117918795673177E-2</v>
      </c>
      <c r="E288">
        <f>MIN(VLOOKUP(C287+0.01,Gearing!$A$2:$G$7,2,TRUE)+1,5)</f>
        <v>5</v>
      </c>
      <c r="F288">
        <f>Misc!$B$4*Misc!$B$5/Misc!$B$2*VLOOKUP(E288,Gearing!$B$2:$G$7,5,FALSE)</f>
        <v>8966220.9668758679</v>
      </c>
      <c r="G288">
        <f t="shared" si="60"/>
        <v>3.5653896077215319</v>
      </c>
      <c r="H288">
        <f t="shared" si="61"/>
        <v>341.46341463414501</v>
      </c>
      <c r="I288">
        <f t="shared" si="63"/>
        <v>0.29700000000000004</v>
      </c>
      <c r="J288">
        <f t="shared" si="64"/>
        <v>2902.3318938007155</v>
      </c>
      <c r="K288">
        <f t="shared" si="65"/>
        <v>-28912886.207811739</v>
      </c>
      <c r="L288">
        <f t="shared" si="74"/>
        <v>6085.9193309442871</v>
      </c>
      <c r="M288">
        <f>2*$Y$1*VLOOKUP(E287,Gearing!$B$3:$D$7,3)+B286</f>
        <v>5737.9383728490011</v>
      </c>
      <c r="N288">
        <f>2*B287-B286+Misc!$B$6*$Y$1^2</f>
        <v>5738.0847552189261</v>
      </c>
      <c r="O288">
        <f t="shared" si="66"/>
        <v>0</v>
      </c>
      <c r="P288">
        <f t="shared" si="67"/>
        <v>0</v>
      </c>
      <c r="Q288">
        <f t="shared" si="68"/>
        <v>0</v>
      </c>
      <c r="R288">
        <f t="shared" si="69"/>
        <v>0</v>
      </c>
      <c r="S288">
        <f t="shared" si="70"/>
        <v>1</v>
      </c>
      <c r="T288">
        <f>C288/Misc!$B$2*60/2/PI()</f>
        <v>4858.9305396937007</v>
      </c>
      <c r="U288">
        <f>C288/Misc!$B$2*60/2/PI()*VLOOKUP(E288,Gearing!$B$2:$G$7,5,FALSE)</f>
        <v>24199436.139307417</v>
      </c>
      <c r="V288">
        <f ca="1">FORECAST(U288,OFFSET(Engine!$E$3:$E$26,MATCH(U288,Engine!$A$3:$A$26,1)-1,0,2),OFFSET(Engine!$A$3:$A$26,MATCH(U288,Engine!$A$3:$A$26,1)-1,0,2))</f>
        <v>-603590.99674116995</v>
      </c>
    </row>
    <row r="289" spans="1:22" x14ac:dyDescent="0.25">
      <c r="A289">
        <f t="shared" si="62"/>
        <v>71.5</v>
      </c>
      <c r="B289">
        <f t="shared" si="73"/>
        <v>5776.1018590034755</v>
      </c>
      <c r="C289">
        <f t="shared" si="71"/>
        <v>152.64780487804819</v>
      </c>
      <c r="D289">
        <f t="shared" si="72"/>
        <v>-4.9117918795673177E-2</v>
      </c>
      <c r="E289">
        <f>MIN(VLOOKUP(C288+0.01,Gearing!$A$2:$G$7,2,TRUE)+1,5)</f>
        <v>5</v>
      </c>
      <c r="F289">
        <f>Misc!$B$4*Misc!$B$5/Misc!$B$2*VLOOKUP(E289,Gearing!$B$2:$G$7,5,FALSE)</f>
        <v>8966220.9668758679</v>
      </c>
      <c r="G289">
        <f t="shared" si="60"/>
        <v>3.5891032986132707</v>
      </c>
      <c r="H289">
        <f t="shared" si="61"/>
        <v>341.46341463414501</v>
      </c>
      <c r="I289">
        <f t="shared" si="63"/>
        <v>0.29700000000000004</v>
      </c>
      <c r="J289">
        <f t="shared" si="64"/>
        <v>2879.6646065276927</v>
      </c>
      <c r="K289">
        <f t="shared" si="65"/>
        <v>-29023246.511200082</v>
      </c>
      <c r="L289">
        <f t="shared" si="74"/>
        <v>6124.0769139679378</v>
      </c>
      <c r="M289">
        <f>2*$Y$1*VLOOKUP(E288,Gearing!$B$3:$D$7,3)+B287</f>
        <v>5776.1018590034755</v>
      </c>
      <c r="N289">
        <f>2*B288-B287+Misc!$B$6*$Y$1^2</f>
        <v>5776.2421016335511</v>
      </c>
      <c r="O289">
        <f t="shared" si="66"/>
        <v>0</v>
      </c>
      <c r="P289">
        <f t="shared" si="67"/>
        <v>0</v>
      </c>
      <c r="Q289">
        <f t="shared" si="68"/>
        <v>0</v>
      </c>
      <c r="R289">
        <f t="shared" si="69"/>
        <v>0</v>
      </c>
      <c r="S289">
        <f t="shared" si="70"/>
        <v>1</v>
      </c>
      <c r="T289">
        <f>C289/Misc!$B$2*60/2/PI()</f>
        <v>4858.9305396937007</v>
      </c>
      <c r="U289">
        <f>C289/Misc!$B$2*60/2/PI()*VLOOKUP(E289,Gearing!$B$2:$G$7,5,FALSE)</f>
        <v>24199436.139307417</v>
      </c>
      <c r="V289">
        <f ca="1">FORECAST(U289,OFFSET(Engine!$E$3:$E$26,MATCH(U289,Engine!$A$3:$A$26,1)-1,0,2),OFFSET(Engine!$A$3:$A$26,MATCH(U289,Engine!$A$3:$A$26,1)-1,0,2))</f>
        <v>-603590.99674116995</v>
      </c>
    </row>
    <row r="290" spans="1:22" x14ac:dyDescent="0.25">
      <c r="A290">
        <f t="shared" si="62"/>
        <v>71.75</v>
      </c>
      <c r="B290">
        <f t="shared" si="73"/>
        <v>5814.2622752880252</v>
      </c>
      <c r="C290">
        <f t="shared" si="71"/>
        <v>152.64780487804819</v>
      </c>
      <c r="D290">
        <f t="shared" si="72"/>
        <v>4.9117918795673177E-2</v>
      </c>
      <c r="E290">
        <f>MIN(VLOOKUP(C289+0.01,Gearing!$A$2:$G$7,2,TRUE)+1,5)</f>
        <v>5</v>
      </c>
      <c r="F290">
        <f>Misc!$B$4*Misc!$B$5/Misc!$B$2*VLOOKUP(E290,Gearing!$B$2:$G$7,5,FALSE)</f>
        <v>8966220.9668758679</v>
      </c>
      <c r="G290">
        <f t="shared" si="60"/>
        <v>3.6128150819762741</v>
      </c>
      <c r="H290">
        <f t="shared" si="61"/>
        <v>341.46341463414501</v>
      </c>
      <c r="I290">
        <f t="shared" si="63"/>
        <v>0.29700000000000004</v>
      </c>
      <c r="J290">
        <f t="shared" si="64"/>
        <v>2856.9954957519349</v>
      </c>
      <c r="K290">
        <f t="shared" si="65"/>
        <v>-29132673.378709044</v>
      </c>
      <c r="L290">
        <f t="shared" si="74"/>
        <v>6162.2432333833121</v>
      </c>
      <c r="M290">
        <f>2*$Y$1*VLOOKUP(E289,Gearing!$B$3:$D$7,3)+B288</f>
        <v>5814.2622752880252</v>
      </c>
      <c r="N290">
        <f>2*B289-B288+Misc!$B$6*$Y$1^2</f>
        <v>5814.4086576579502</v>
      </c>
      <c r="O290">
        <f t="shared" si="66"/>
        <v>0</v>
      </c>
      <c r="P290">
        <f t="shared" si="67"/>
        <v>0</v>
      </c>
      <c r="Q290">
        <f t="shared" si="68"/>
        <v>0</v>
      </c>
      <c r="R290">
        <f t="shared" si="69"/>
        <v>0</v>
      </c>
      <c r="S290">
        <f t="shared" si="70"/>
        <v>1</v>
      </c>
      <c r="T290">
        <f>C290/Misc!$B$2*60/2/PI()</f>
        <v>4858.9305396937007</v>
      </c>
      <c r="U290">
        <f>C290/Misc!$B$2*60/2/PI()*VLOOKUP(E290,Gearing!$B$2:$G$7,5,FALSE)</f>
        <v>24199436.139307417</v>
      </c>
      <c r="V290">
        <f ca="1">FORECAST(U290,OFFSET(Engine!$E$3:$E$26,MATCH(U290,Engine!$A$3:$A$26,1)-1,0,2),OFFSET(Engine!$A$3:$A$26,MATCH(U290,Engine!$A$3:$A$26,1)-1,0,2))</f>
        <v>-603590.99674116995</v>
      </c>
    </row>
    <row r="291" spans="1:22" x14ac:dyDescent="0.25">
      <c r="A291">
        <f t="shared" si="62"/>
        <v>72</v>
      </c>
      <c r="B291">
        <f t="shared" si="73"/>
        <v>5852.4257614424996</v>
      </c>
      <c r="C291">
        <f t="shared" si="71"/>
        <v>152.64780487804819</v>
      </c>
      <c r="D291">
        <f t="shared" si="72"/>
        <v>-4.9117918795673177E-2</v>
      </c>
      <c r="E291">
        <f>MIN(VLOOKUP(C290+0.01,Gearing!$A$2:$G$7,2,TRUE)+1,5)</f>
        <v>5</v>
      </c>
      <c r="F291">
        <f>Misc!$B$4*Misc!$B$5/Misc!$B$2*VLOOKUP(E291,Gearing!$B$2:$G$7,5,FALSE)</f>
        <v>8966220.9668758679</v>
      </c>
      <c r="G291">
        <f t="shared" si="60"/>
        <v>3.6365287728680129</v>
      </c>
      <c r="H291">
        <f t="shared" si="61"/>
        <v>341.46341463414501</v>
      </c>
      <c r="I291">
        <f t="shared" si="63"/>
        <v>0.29700000000000004</v>
      </c>
      <c r="J291">
        <f t="shared" si="64"/>
        <v>2834.3282084789125</v>
      </c>
      <c r="K291">
        <f t="shared" si="65"/>
        <v>-29241303.626275007</v>
      </c>
      <c r="L291">
        <f t="shared" si="74"/>
        <v>6200.4008164069619</v>
      </c>
      <c r="M291">
        <f>2*$Y$1*VLOOKUP(E290,Gearing!$B$3:$D$7,3)+B289</f>
        <v>5852.4257614424996</v>
      </c>
      <c r="N291">
        <f>2*B290-B289+Misc!$B$6*$Y$1^2</f>
        <v>5852.5660040725752</v>
      </c>
      <c r="O291">
        <f t="shared" si="66"/>
        <v>0</v>
      </c>
      <c r="P291">
        <f t="shared" si="67"/>
        <v>0</v>
      </c>
      <c r="Q291">
        <f t="shared" si="68"/>
        <v>0</v>
      </c>
      <c r="R291">
        <f t="shared" si="69"/>
        <v>0</v>
      </c>
      <c r="S291">
        <f t="shared" si="70"/>
        <v>1</v>
      </c>
      <c r="T291">
        <f>C291/Misc!$B$2*60/2/PI()</f>
        <v>4858.9305396937007</v>
      </c>
      <c r="U291">
        <f>C291/Misc!$B$2*60/2/PI()*VLOOKUP(E291,Gearing!$B$2:$G$7,5,FALSE)</f>
        <v>24199436.139307417</v>
      </c>
      <c r="V291">
        <f ca="1">FORECAST(U291,OFFSET(Engine!$E$3:$E$26,MATCH(U291,Engine!$A$3:$A$26,1)-1,0,2),OFFSET(Engine!$A$3:$A$26,MATCH(U291,Engine!$A$3:$A$26,1)-1,0,2))</f>
        <v>-603590.99674116995</v>
      </c>
    </row>
    <row r="292" spans="1:22" x14ac:dyDescent="0.25">
      <c r="A292">
        <f t="shared" si="62"/>
        <v>72.25</v>
      </c>
      <c r="B292">
        <f t="shared" si="73"/>
        <v>5890.5861777270493</v>
      </c>
      <c r="C292">
        <f t="shared" si="71"/>
        <v>152.64780487804819</v>
      </c>
      <c r="D292">
        <f t="shared" si="72"/>
        <v>4.9117918795673177E-2</v>
      </c>
      <c r="E292">
        <f>MIN(VLOOKUP(C291+0.01,Gearing!$A$2:$G$7,2,TRUE)+1,5)</f>
        <v>5</v>
      </c>
      <c r="F292">
        <f>Misc!$B$4*Misc!$B$5/Misc!$B$2*VLOOKUP(E292,Gearing!$B$2:$G$7,5,FALSE)</f>
        <v>8966220.9668758679</v>
      </c>
      <c r="G292">
        <f t="shared" si="60"/>
        <v>3.6602405562310167</v>
      </c>
      <c r="H292">
        <f t="shared" si="61"/>
        <v>341.46341463414501</v>
      </c>
      <c r="I292">
        <f t="shared" si="63"/>
        <v>0.29700000000000004</v>
      </c>
      <c r="J292">
        <f t="shared" si="64"/>
        <v>2811.6590977031547</v>
      </c>
      <c r="K292">
        <f t="shared" si="65"/>
        <v>-29349000.298784737</v>
      </c>
      <c r="L292">
        <f t="shared" si="74"/>
        <v>6238.5671358223353</v>
      </c>
      <c r="M292">
        <f>2*$Y$1*VLOOKUP(E291,Gearing!$B$3:$D$7,3)+B290</f>
        <v>5890.5861777270493</v>
      </c>
      <c r="N292">
        <f>2*B291-B290+Misc!$B$6*$Y$1^2</f>
        <v>5890.7325600969743</v>
      </c>
      <c r="O292">
        <f t="shared" si="66"/>
        <v>0</v>
      </c>
      <c r="P292">
        <f t="shared" si="67"/>
        <v>0</v>
      </c>
      <c r="Q292">
        <f t="shared" si="68"/>
        <v>0</v>
      </c>
      <c r="R292">
        <f t="shared" si="69"/>
        <v>0</v>
      </c>
      <c r="S292">
        <f t="shared" si="70"/>
        <v>1</v>
      </c>
      <c r="T292">
        <f>C292/Misc!$B$2*60/2/PI()</f>
        <v>4858.9305396937007</v>
      </c>
      <c r="U292">
        <f>C292/Misc!$B$2*60/2/PI()*VLOOKUP(E292,Gearing!$B$2:$G$7,5,FALSE)</f>
        <v>24199436.139307417</v>
      </c>
      <c r="V292">
        <f ca="1">FORECAST(U292,OFFSET(Engine!$E$3:$E$26,MATCH(U292,Engine!$A$3:$A$26,1)-1,0,2),OFFSET(Engine!$A$3:$A$26,MATCH(U292,Engine!$A$3:$A$26,1)-1,0,2))</f>
        <v>-603590.99674116995</v>
      </c>
    </row>
    <row r="293" spans="1:22" x14ac:dyDescent="0.25">
      <c r="A293">
        <f t="shared" si="62"/>
        <v>72.5</v>
      </c>
      <c r="B293">
        <f t="shared" si="73"/>
        <v>5928.7496638815237</v>
      </c>
      <c r="C293">
        <f t="shared" si="71"/>
        <v>152.64780487804819</v>
      </c>
      <c r="D293">
        <f t="shared" si="72"/>
        <v>-4.9117918795673177E-2</v>
      </c>
      <c r="E293">
        <f>MIN(VLOOKUP(C292+0.01,Gearing!$A$2:$G$7,2,TRUE)+1,5)</f>
        <v>5</v>
      </c>
      <c r="F293">
        <f>Misc!$B$4*Misc!$B$5/Misc!$B$2*VLOOKUP(E293,Gearing!$B$2:$G$7,5,FALSE)</f>
        <v>8966220.9668758679</v>
      </c>
      <c r="G293">
        <f t="shared" si="60"/>
        <v>3.6839542471227551</v>
      </c>
      <c r="H293">
        <f t="shared" si="61"/>
        <v>341.46341463414501</v>
      </c>
      <c r="I293">
        <f t="shared" si="63"/>
        <v>0.29700000000000004</v>
      </c>
      <c r="J293">
        <f t="shared" si="64"/>
        <v>2788.9918104301323</v>
      </c>
      <c r="K293">
        <f t="shared" si="65"/>
        <v>-29455900.490528315</v>
      </c>
      <c r="L293">
        <f t="shared" si="74"/>
        <v>6276.7247188459842</v>
      </c>
      <c r="M293">
        <f>2*$Y$1*VLOOKUP(E292,Gearing!$B$3:$D$7,3)+B291</f>
        <v>5928.7496638815237</v>
      </c>
      <c r="N293">
        <f>2*B292-B291+Misc!$B$6*$Y$1^2</f>
        <v>5928.8899065115993</v>
      </c>
      <c r="O293">
        <f t="shared" si="66"/>
        <v>0</v>
      </c>
      <c r="P293">
        <f t="shared" si="67"/>
        <v>0</v>
      </c>
      <c r="Q293">
        <f t="shared" si="68"/>
        <v>0</v>
      </c>
      <c r="R293">
        <f t="shared" si="69"/>
        <v>0</v>
      </c>
      <c r="S293">
        <f t="shared" si="70"/>
        <v>1</v>
      </c>
      <c r="T293">
        <f>C293/Misc!$B$2*60/2/PI()</f>
        <v>4858.9305396937007</v>
      </c>
      <c r="U293">
        <f>C293/Misc!$B$2*60/2/PI()*VLOOKUP(E293,Gearing!$B$2:$G$7,5,FALSE)</f>
        <v>24199436.139307417</v>
      </c>
      <c r="V293">
        <f ca="1">FORECAST(U293,OFFSET(Engine!$E$3:$E$26,MATCH(U293,Engine!$A$3:$A$26,1)-1,0,2),OFFSET(Engine!$A$3:$A$26,MATCH(U293,Engine!$A$3:$A$26,1)-1,0,2))</f>
        <v>-603590.99674116995</v>
      </c>
    </row>
    <row r="294" spans="1:22" x14ac:dyDescent="0.25">
      <c r="A294">
        <f t="shared" si="62"/>
        <v>72.75</v>
      </c>
      <c r="B294">
        <f t="shared" si="73"/>
        <v>5966.9100801660734</v>
      </c>
      <c r="C294">
        <f t="shared" si="71"/>
        <v>152.64780487804819</v>
      </c>
      <c r="D294">
        <f t="shared" si="72"/>
        <v>4.9117918795673177E-2</v>
      </c>
      <c r="E294">
        <f>MIN(VLOOKUP(C293+0.01,Gearing!$A$2:$G$7,2,TRUE)+1,5)</f>
        <v>5</v>
      </c>
      <c r="F294">
        <f>Misc!$B$4*Misc!$B$5/Misc!$B$2*VLOOKUP(E294,Gearing!$B$2:$G$7,5,FALSE)</f>
        <v>8966220.9668758679</v>
      </c>
      <c r="G294">
        <f t="shared" si="60"/>
        <v>3.7076660304857589</v>
      </c>
      <c r="H294">
        <f t="shared" si="61"/>
        <v>341.46341463414501</v>
      </c>
      <c r="I294">
        <f t="shared" si="63"/>
        <v>0.29700000000000004</v>
      </c>
      <c r="J294">
        <f t="shared" si="64"/>
        <v>2766.3226996543744</v>
      </c>
      <c r="K294">
        <f t="shared" si="65"/>
        <v>-29561866.968038823</v>
      </c>
      <c r="L294">
        <f t="shared" si="74"/>
        <v>6314.8910382613594</v>
      </c>
      <c r="M294">
        <f>2*$Y$1*VLOOKUP(E293,Gearing!$B$3:$D$7,3)+B292</f>
        <v>5966.9100801660734</v>
      </c>
      <c r="N294">
        <f>2*B293-B292+Misc!$B$6*$Y$1^2</f>
        <v>5967.0564625359984</v>
      </c>
      <c r="O294">
        <f t="shared" si="66"/>
        <v>0</v>
      </c>
      <c r="P294">
        <f t="shared" si="67"/>
        <v>0</v>
      </c>
      <c r="Q294">
        <f t="shared" si="68"/>
        <v>0</v>
      </c>
      <c r="R294">
        <f t="shared" si="69"/>
        <v>0</v>
      </c>
      <c r="S294">
        <f t="shared" si="70"/>
        <v>1</v>
      </c>
      <c r="T294">
        <f>C294/Misc!$B$2*60/2/PI()</f>
        <v>4858.9305396937007</v>
      </c>
      <c r="U294">
        <f>C294/Misc!$B$2*60/2/PI()*VLOOKUP(E294,Gearing!$B$2:$G$7,5,FALSE)</f>
        <v>24199436.139307417</v>
      </c>
      <c r="V294">
        <f ca="1">FORECAST(U294,OFFSET(Engine!$E$3:$E$26,MATCH(U294,Engine!$A$3:$A$26,1)-1,0,2),OFFSET(Engine!$A$3:$A$26,MATCH(U294,Engine!$A$3:$A$26,1)-1,0,2))</f>
        <v>-603590.99674116995</v>
      </c>
    </row>
    <row r="295" spans="1:22" x14ac:dyDescent="0.25">
      <c r="A295">
        <f t="shared" si="62"/>
        <v>73</v>
      </c>
      <c r="B295">
        <f t="shared" si="73"/>
        <v>6005.0735663205478</v>
      </c>
      <c r="C295">
        <f t="shared" si="71"/>
        <v>152.64780487804819</v>
      </c>
      <c r="D295">
        <f t="shared" si="72"/>
        <v>-4.9117918795673177E-2</v>
      </c>
      <c r="E295">
        <f>MIN(VLOOKUP(C294+0.01,Gearing!$A$2:$G$7,2,TRUE)+1,5)</f>
        <v>5</v>
      </c>
      <c r="F295">
        <f>Misc!$B$4*Misc!$B$5/Misc!$B$2*VLOOKUP(E295,Gearing!$B$2:$G$7,5,FALSE)</f>
        <v>8966220.9668758679</v>
      </c>
      <c r="G295">
        <f t="shared" si="60"/>
        <v>3.7313797213774977</v>
      </c>
      <c r="H295">
        <f t="shared" si="61"/>
        <v>341.46341463414501</v>
      </c>
      <c r="I295">
        <f t="shared" si="63"/>
        <v>0.29700000000000004</v>
      </c>
      <c r="J295">
        <f t="shared" si="64"/>
        <v>2743.6554123813521</v>
      </c>
      <c r="K295">
        <f t="shared" si="65"/>
        <v>-29667037.103960015</v>
      </c>
      <c r="L295">
        <f t="shared" si="74"/>
        <v>6353.0486212850101</v>
      </c>
      <c r="M295">
        <f>2*$Y$1*VLOOKUP(E294,Gearing!$B$3:$D$7,3)+B293</f>
        <v>6005.0735663205478</v>
      </c>
      <c r="N295">
        <f>2*B294-B293+Misc!$B$6*$Y$1^2</f>
        <v>6005.2138089506234</v>
      </c>
      <c r="O295">
        <f t="shared" si="66"/>
        <v>0</v>
      </c>
      <c r="P295">
        <f t="shared" si="67"/>
        <v>0</v>
      </c>
      <c r="Q295">
        <f t="shared" si="68"/>
        <v>0</v>
      </c>
      <c r="R295">
        <f t="shared" si="69"/>
        <v>0</v>
      </c>
      <c r="S295">
        <f t="shared" si="70"/>
        <v>1</v>
      </c>
      <c r="T295">
        <f>C295/Misc!$B$2*60/2/PI()</f>
        <v>4858.9305396937007</v>
      </c>
      <c r="U295">
        <f>C295/Misc!$B$2*60/2/PI()*VLOOKUP(E295,Gearing!$B$2:$G$7,5,FALSE)</f>
        <v>24199436.139307417</v>
      </c>
      <c r="V295">
        <f ca="1">FORECAST(U295,OFFSET(Engine!$E$3:$E$26,MATCH(U295,Engine!$A$3:$A$26,1)-1,0,2),OFFSET(Engine!$A$3:$A$26,MATCH(U295,Engine!$A$3:$A$26,1)-1,0,2))</f>
        <v>-603590.99674116995</v>
      </c>
    </row>
    <row r="296" spans="1:22" x14ac:dyDescent="0.25">
      <c r="A296">
        <f t="shared" si="62"/>
        <v>73.25</v>
      </c>
      <c r="B296">
        <f t="shared" si="73"/>
        <v>6043.2339826050975</v>
      </c>
      <c r="C296">
        <f t="shared" si="71"/>
        <v>152.64780487804819</v>
      </c>
      <c r="D296">
        <f t="shared" si="72"/>
        <v>4.9117918795673177E-2</v>
      </c>
      <c r="E296">
        <f>MIN(VLOOKUP(C295+0.01,Gearing!$A$2:$G$7,2,TRUE)+1,5)</f>
        <v>5</v>
      </c>
      <c r="F296">
        <f>Misc!$B$4*Misc!$B$5/Misc!$B$2*VLOOKUP(E296,Gearing!$B$2:$G$7,5,FALSE)</f>
        <v>8966220.9668758679</v>
      </c>
      <c r="G296">
        <f t="shared" si="60"/>
        <v>3.7550915047405016</v>
      </c>
      <c r="H296">
        <f t="shared" si="61"/>
        <v>341.46341463414501</v>
      </c>
      <c r="I296">
        <f t="shared" si="63"/>
        <v>0.29700000000000004</v>
      </c>
      <c r="J296">
        <f t="shared" si="64"/>
        <v>2720.9863016055942</v>
      </c>
      <c r="K296">
        <f t="shared" si="65"/>
        <v>-29771273.386471301</v>
      </c>
      <c r="L296">
        <f t="shared" si="74"/>
        <v>6391.2149407003835</v>
      </c>
      <c r="M296">
        <f>2*$Y$1*VLOOKUP(E295,Gearing!$B$3:$D$7,3)+B294</f>
        <v>6043.2339826050975</v>
      </c>
      <c r="N296">
        <f>2*B295-B294+Misc!$B$6*$Y$1^2</f>
        <v>6043.3803649750225</v>
      </c>
      <c r="O296">
        <f t="shared" si="66"/>
        <v>0</v>
      </c>
      <c r="P296">
        <f t="shared" si="67"/>
        <v>0</v>
      </c>
      <c r="Q296">
        <f t="shared" si="68"/>
        <v>0</v>
      </c>
      <c r="R296">
        <f t="shared" si="69"/>
        <v>0</v>
      </c>
      <c r="S296">
        <f t="shared" si="70"/>
        <v>1</v>
      </c>
      <c r="T296">
        <f>C296/Misc!$B$2*60/2/PI()</f>
        <v>4858.9305396937007</v>
      </c>
      <c r="U296">
        <f>C296/Misc!$B$2*60/2/PI()*VLOOKUP(E296,Gearing!$B$2:$G$7,5,FALSE)</f>
        <v>24199436.139307417</v>
      </c>
      <c r="V296">
        <f ca="1">FORECAST(U296,OFFSET(Engine!$E$3:$E$26,MATCH(U296,Engine!$A$3:$A$26,1)-1,0,2),OFFSET(Engine!$A$3:$A$26,MATCH(U296,Engine!$A$3:$A$26,1)-1,0,2))</f>
        <v>-603590.99674116995</v>
      </c>
    </row>
    <row r="297" spans="1:22" x14ac:dyDescent="0.25">
      <c r="A297">
        <f t="shared" si="62"/>
        <v>73.5</v>
      </c>
      <c r="B297">
        <f t="shared" si="73"/>
        <v>6081.3974687595719</v>
      </c>
      <c r="C297">
        <f t="shared" si="71"/>
        <v>152.64780487804819</v>
      </c>
      <c r="D297">
        <f t="shared" si="72"/>
        <v>-4.9117918795673177E-2</v>
      </c>
      <c r="E297">
        <f>MIN(VLOOKUP(C296+0.01,Gearing!$A$2:$G$7,2,TRUE)+1,5)</f>
        <v>5</v>
      </c>
      <c r="F297">
        <f>Misc!$B$4*Misc!$B$5/Misc!$B$2*VLOOKUP(E297,Gearing!$B$2:$G$7,5,FALSE)</f>
        <v>8966220.9668758679</v>
      </c>
      <c r="G297">
        <f t="shared" si="60"/>
        <v>3.7788051956322399</v>
      </c>
      <c r="H297">
        <f t="shared" si="61"/>
        <v>341.46341463414501</v>
      </c>
      <c r="I297">
        <f t="shared" si="63"/>
        <v>0.29700000000000004</v>
      </c>
      <c r="J297">
        <f t="shared" si="64"/>
        <v>2698.3190143325714</v>
      </c>
      <c r="K297">
        <f t="shared" si="65"/>
        <v>-29874713.466570109</v>
      </c>
      <c r="L297">
        <f t="shared" si="74"/>
        <v>6429.3725237240342</v>
      </c>
      <c r="M297">
        <f>2*$Y$1*VLOOKUP(E296,Gearing!$B$3:$D$7,3)+B295</f>
        <v>6081.3974687595719</v>
      </c>
      <c r="N297">
        <f>2*B296-B295+Misc!$B$6*$Y$1^2</f>
        <v>6081.5377113896475</v>
      </c>
      <c r="O297">
        <f t="shared" si="66"/>
        <v>0</v>
      </c>
      <c r="P297">
        <f t="shared" si="67"/>
        <v>0</v>
      </c>
      <c r="Q297">
        <f t="shared" si="68"/>
        <v>0</v>
      </c>
      <c r="R297">
        <f t="shared" si="69"/>
        <v>0</v>
      </c>
      <c r="S297">
        <f t="shared" si="70"/>
        <v>1</v>
      </c>
      <c r="T297">
        <f>C297/Misc!$B$2*60/2/PI()</f>
        <v>4858.9305396937007</v>
      </c>
      <c r="U297">
        <f>C297/Misc!$B$2*60/2/PI()*VLOOKUP(E297,Gearing!$B$2:$G$7,5,FALSE)</f>
        <v>24199436.139307417</v>
      </c>
      <c r="V297">
        <f ca="1">FORECAST(U297,OFFSET(Engine!$E$3:$E$26,MATCH(U297,Engine!$A$3:$A$26,1)-1,0,2),OFFSET(Engine!$A$3:$A$26,MATCH(U297,Engine!$A$3:$A$26,1)-1,0,2))</f>
        <v>-603590.99674116995</v>
      </c>
    </row>
    <row r="298" spans="1:22" x14ac:dyDescent="0.25">
      <c r="A298">
        <f t="shared" si="62"/>
        <v>73.75</v>
      </c>
      <c r="B298">
        <f t="shared" si="73"/>
        <v>6119.5578850441216</v>
      </c>
      <c r="C298">
        <f t="shared" si="71"/>
        <v>152.64780487804819</v>
      </c>
      <c r="D298">
        <f t="shared" si="72"/>
        <v>4.9117918795673177E-2</v>
      </c>
      <c r="E298">
        <f>MIN(VLOOKUP(C297+0.01,Gearing!$A$2:$G$7,2,TRUE)+1,5)</f>
        <v>5</v>
      </c>
      <c r="F298">
        <f>Misc!$B$4*Misc!$B$5/Misc!$B$2*VLOOKUP(E298,Gearing!$B$2:$G$7,5,FALSE)</f>
        <v>8966220.9668758679</v>
      </c>
      <c r="G298">
        <f t="shared" si="60"/>
        <v>3.8025169789952438</v>
      </c>
      <c r="H298">
        <f t="shared" si="61"/>
        <v>341.46341463414501</v>
      </c>
      <c r="I298">
        <f t="shared" si="63"/>
        <v>0.29700000000000004</v>
      </c>
      <c r="J298">
        <f t="shared" si="64"/>
        <v>2675.6499035568136</v>
      </c>
      <c r="K298">
        <f t="shared" si="65"/>
        <v>-29977219.554082159</v>
      </c>
      <c r="L298">
        <f t="shared" si="74"/>
        <v>6467.5388431394085</v>
      </c>
      <c r="M298">
        <f>2*$Y$1*VLOOKUP(E297,Gearing!$B$3:$D$7,3)+B296</f>
        <v>6119.5578850441216</v>
      </c>
      <c r="N298">
        <f>2*B297-B296+Misc!$B$6*$Y$1^2</f>
        <v>6119.7042674140466</v>
      </c>
      <c r="O298">
        <f t="shared" si="66"/>
        <v>0</v>
      </c>
      <c r="P298">
        <f t="shared" si="67"/>
        <v>0</v>
      </c>
      <c r="Q298">
        <f t="shared" si="68"/>
        <v>0</v>
      </c>
      <c r="R298">
        <f t="shared" si="69"/>
        <v>0</v>
      </c>
      <c r="S298">
        <f t="shared" si="70"/>
        <v>1</v>
      </c>
      <c r="T298">
        <f>C298/Misc!$B$2*60/2/PI()</f>
        <v>4858.9305396937007</v>
      </c>
      <c r="U298">
        <f>C298/Misc!$B$2*60/2/PI()*VLOOKUP(E298,Gearing!$B$2:$G$7,5,FALSE)</f>
        <v>24199436.139307417</v>
      </c>
      <c r="V298">
        <f ca="1">FORECAST(U298,OFFSET(Engine!$E$3:$E$26,MATCH(U298,Engine!$A$3:$A$26,1)-1,0,2),OFFSET(Engine!$A$3:$A$26,MATCH(U298,Engine!$A$3:$A$26,1)-1,0,2))</f>
        <v>-603590.99674116995</v>
      </c>
    </row>
    <row r="299" spans="1:22" x14ac:dyDescent="0.25">
      <c r="A299">
        <f t="shared" si="62"/>
        <v>74</v>
      </c>
      <c r="B299">
        <f t="shared" si="73"/>
        <v>6157.721371198596</v>
      </c>
      <c r="C299">
        <f t="shared" si="71"/>
        <v>152.64780487804819</v>
      </c>
      <c r="D299">
        <f t="shared" si="72"/>
        <v>-4.9117918795673177E-2</v>
      </c>
      <c r="E299">
        <f>MIN(VLOOKUP(C298+0.01,Gearing!$A$2:$G$7,2,TRUE)+1,5)</f>
        <v>5</v>
      </c>
      <c r="F299">
        <f>Misc!$B$4*Misc!$B$5/Misc!$B$2*VLOOKUP(E299,Gearing!$B$2:$G$7,5,FALSE)</f>
        <v>8966220.9668758679</v>
      </c>
      <c r="G299">
        <f t="shared" si="60"/>
        <v>3.8262306698869826</v>
      </c>
      <c r="H299">
        <f t="shared" si="61"/>
        <v>341.46341463414501</v>
      </c>
      <c r="I299">
        <f t="shared" si="63"/>
        <v>0.29700000000000004</v>
      </c>
      <c r="J299">
        <f t="shared" si="64"/>
        <v>2652.9826162837912</v>
      </c>
      <c r="K299">
        <f t="shared" si="65"/>
        <v>-30078929.578358587</v>
      </c>
      <c r="L299">
        <f t="shared" si="74"/>
        <v>6505.6964261630583</v>
      </c>
      <c r="M299">
        <f>2*$Y$1*VLOOKUP(E298,Gearing!$B$3:$D$7,3)+B297</f>
        <v>6157.721371198596</v>
      </c>
      <c r="N299">
        <f>2*B298-B297+Misc!$B$6*$Y$1^2</f>
        <v>6157.8616138286716</v>
      </c>
      <c r="O299">
        <f t="shared" si="66"/>
        <v>0</v>
      </c>
      <c r="P299">
        <f t="shared" si="67"/>
        <v>0</v>
      </c>
      <c r="Q299">
        <f t="shared" si="68"/>
        <v>0</v>
      </c>
      <c r="R299">
        <f t="shared" si="69"/>
        <v>0</v>
      </c>
      <c r="S299">
        <f t="shared" si="70"/>
        <v>1</v>
      </c>
      <c r="T299">
        <f>C299/Misc!$B$2*60/2/PI()</f>
        <v>4858.9305396937007</v>
      </c>
      <c r="U299">
        <f>C299/Misc!$B$2*60/2/PI()*VLOOKUP(E299,Gearing!$B$2:$G$7,5,FALSE)</f>
        <v>24199436.139307417</v>
      </c>
      <c r="V299">
        <f ca="1">FORECAST(U299,OFFSET(Engine!$E$3:$E$26,MATCH(U299,Engine!$A$3:$A$26,1)-1,0,2),OFFSET(Engine!$A$3:$A$26,MATCH(U299,Engine!$A$3:$A$26,1)-1,0,2))</f>
        <v>-603590.99674116995</v>
      </c>
    </row>
    <row r="300" spans="1:22" x14ac:dyDescent="0.25">
      <c r="A300">
        <f t="shared" si="62"/>
        <v>74.25</v>
      </c>
      <c r="B300">
        <f t="shared" si="73"/>
        <v>6195.8817874831457</v>
      </c>
      <c r="C300">
        <f t="shared" si="71"/>
        <v>152.64780487804819</v>
      </c>
      <c r="D300">
        <f t="shared" si="72"/>
        <v>4.9117918795673177E-2</v>
      </c>
      <c r="E300">
        <f>MIN(VLOOKUP(C299+0.01,Gearing!$A$2:$G$7,2,TRUE)+1,5)</f>
        <v>5</v>
      </c>
      <c r="F300">
        <f>Misc!$B$4*Misc!$B$5/Misc!$B$2*VLOOKUP(E300,Gearing!$B$2:$G$7,5,FALSE)</f>
        <v>8966220.9668758679</v>
      </c>
      <c r="G300">
        <f t="shared" si="60"/>
        <v>3.849942453249986</v>
      </c>
      <c r="H300">
        <f t="shared" si="61"/>
        <v>341.46341463414501</v>
      </c>
      <c r="I300">
        <f t="shared" si="63"/>
        <v>0.29700000000000004</v>
      </c>
      <c r="J300">
        <f t="shared" si="64"/>
        <v>2630.3135055080334</v>
      </c>
      <c r="K300">
        <f t="shared" si="65"/>
        <v>-30179705.470871408</v>
      </c>
      <c r="L300">
        <f t="shared" si="74"/>
        <v>6543.8627455784317</v>
      </c>
      <c r="M300">
        <f>2*$Y$1*VLOOKUP(E299,Gearing!$B$3:$D$7,3)+B298</f>
        <v>6195.8817874831457</v>
      </c>
      <c r="N300">
        <f>2*B299-B298+Misc!$B$6*$Y$1^2</f>
        <v>6196.0281698530707</v>
      </c>
      <c r="O300">
        <f t="shared" si="66"/>
        <v>0</v>
      </c>
      <c r="P300">
        <f t="shared" si="67"/>
        <v>0</v>
      </c>
      <c r="Q300">
        <f t="shared" si="68"/>
        <v>0</v>
      </c>
      <c r="R300">
        <f t="shared" si="69"/>
        <v>0</v>
      </c>
      <c r="S300">
        <f t="shared" si="70"/>
        <v>1</v>
      </c>
      <c r="T300">
        <f>C300/Misc!$B$2*60/2/PI()</f>
        <v>4858.9305396937007</v>
      </c>
      <c r="U300">
        <f>C300/Misc!$B$2*60/2/PI()*VLOOKUP(E300,Gearing!$B$2:$G$7,5,FALSE)</f>
        <v>24199436.139307417</v>
      </c>
      <c r="V300">
        <f ca="1">FORECAST(U300,OFFSET(Engine!$E$3:$E$26,MATCH(U300,Engine!$A$3:$A$26,1)-1,0,2),OFFSET(Engine!$A$3:$A$26,MATCH(U300,Engine!$A$3:$A$26,1)-1,0,2))</f>
        <v>-603590.99674116995</v>
      </c>
    </row>
    <row r="301" spans="1:22" x14ac:dyDescent="0.25">
      <c r="A301">
        <f t="shared" si="62"/>
        <v>74.5</v>
      </c>
      <c r="B301">
        <f t="shared" si="73"/>
        <v>6234.0452736376201</v>
      </c>
      <c r="C301">
        <f t="shared" si="71"/>
        <v>152.64780487804819</v>
      </c>
      <c r="D301">
        <f t="shared" si="72"/>
        <v>-4.9117918795673177E-2</v>
      </c>
      <c r="E301">
        <f>MIN(VLOOKUP(C300+0.01,Gearing!$A$2:$G$7,2,TRUE)+1,5)</f>
        <v>5</v>
      </c>
      <c r="F301">
        <f>Misc!$B$4*Misc!$B$5/Misc!$B$2*VLOOKUP(E301,Gearing!$B$2:$G$7,5,FALSE)</f>
        <v>8966220.9668758679</v>
      </c>
      <c r="G301">
        <f t="shared" si="60"/>
        <v>3.8736561441417252</v>
      </c>
      <c r="H301">
        <f t="shared" si="61"/>
        <v>341.46341463414501</v>
      </c>
      <c r="I301">
        <f t="shared" si="63"/>
        <v>0.29700000000000004</v>
      </c>
      <c r="J301">
        <f t="shared" si="64"/>
        <v>2607.646218235011</v>
      </c>
      <c r="K301">
        <f t="shared" si="65"/>
        <v>-30279685.439325448</v>
      </c>
      <c r="L301">
        <f t="shared" si="74"/>
        <v>6582.0203286020824</v>
      </c>
      <c r="M301">
        <f>2*$Y$1*VLOOKUP(E300,Gearing!$B$3:$D$7,3)+B299</f>
        <v>6234.0452736376201</v>
      </c>
      <c r="N301">
        <f>2*B300-B299+Misc!$B$6*$Y$1^2</f>
        <v>6234.1855162676957</v>
      </c>
      <c r="O301">
        <f t="shared" si="66"/>
        <v>0</v>
      </c>
      <c r="P301">
        <f t="shared" si="67"/>
        <v>0</v>
      </c>
      <c r="Q301">
        <f t="shared" si="68"/>
        <v>0</v>
      </c>
      <c r="R301">
        <f t="shared" si="69"/>
        <v>0</v>
      </c>
      <c r="S301">
        <f t="shared" si="70"/>
        <v>1</v>
      </c>
      <c r="T301">
        <f>C301/Misc!$B$2*60/2/PI()</f>
        <v>4858.9305396937007</v>
      </c>
      <c r="U301">
        <f>C301/Misc!$B$2*60/2/PI()*VLOOKUP(E301,Gearing!$B$2:$G$7,5,FALSE)</f>
        <v>24199436.139307417</v>
      </c>
      <c r="V301">
        <f ca="1">FORECAST(U301,OFFSET(Engine!$E$3:$E$26,MATCH(U301,Engine!$A$3:$A$26,1)-1,0,2),OFFSET(Engine!$A$3:$A$26,MATCH(U301,Engine!$A$3:$A$26,1)-1,0,2))</f>
        <v>-603590.99674116995</v>
      </c>
    </row>
    <row r="302" spans="1:22" x14ac:dyDescent="0.25">
      <c r="A302">
        <f t="shared" si="62"/>
        <v>74.75</v>
      </c>
      <c r="B302">
        <f t="shared" si="73"/>
        <v>6272.2056899221698</v>
      </c>
      <c r="C302">
        <f t="shared" si="71"/>
        <v>152.64780487804819</v>
      </c>
      <c r="D302">
        <f t="shared" si="72"/>
        <v>4.9117918795673177E-2</v>
      </c>
      <c r="E302">
        <f>MIN(VLOOKUP(C301+0.01,Gearing!$A$2:$G$7,2,TRUE)+1,5)</f>
        <v>5</v>
      </c>
      <c r="F302">
        <f>Misc!$B$4*Misc!$B$5/Misc!$B$2*VLOOKUP(E302,Gearing!$B$2:$G$7,5,FALSE)</f>
        <v>8966220.9668758679</v>
      </c>
      <c r="G302">
        <f t="shared" si="60"/>
        <v>3.8973679275047282</v>
      </c>
      <c r="H302">
        <f t="shared" si="61"/>
        <v>341.46341463414501</v>
      </c>
      <c r="I302">
        <f t="shared" si="63"/>
        <v>0.29700000000000004</v>
      </c>
      <c r="J302">
        <f t="shared" si="64"/>
        <v>2584.9771074592531</v>
      </c>
      <c r="K302">
        <f t="shared" si="65"/>
        <v>-30378731.136839043</v>
      </c>
      <c r="L302">
        <f t="shared" si="74"/>
        <v>6620.1866480174558</v>
      </c>
      <c r="M302">
        <f>2*$Y$1*VLOOKUP(E301,Gearing!$B$3:$D$7,3)+B300</f>
        <v>6272.2056899221698</v>
      </c>
      <c r="N302">
        <f>2*B301-B300+Misc!$B$6*$Y$1^2</f>
        <v>6272.3520722920948</v>
      </c>
      <c r="O302">
        <f t="shared" si="66"/>
        <v>0</v>
      </c>
      <c r="P302">
        <f t="shared" si="67"/>
        <v>0</v>
      </c>
      <c r="Q302">
        <f t="shared" si="68"/>
        <v>0</v>
      </c>
      <c r="R302">
        <f t="shared" si="69"/>
        <v>0</v>
      </c>
      <c r="S302">
        <f t="shared" si="70"/>
        <v>1</v>
      </c>
      <c r="T302">
        <f>C302/Misc!$B$2*60/2/PI()</f>
        <v>4858.9305396937007</v>
      </c>
      <c r="U302">
        <f>C302/Misc!$B$2*60/2/PI()*VLOOKUP(E302,Gearing!$B$2:$G$7,5,FALSE)</f>
        <v>24199436.139307417</v>
      </c>
      <c r="V302">
        <f ca="1">FORECAST(U302,OFFSET(Engine!$E$3:$E$26,MATCH(U302,Engine!$A$3:$A$26,1)-1,0,2),OFFSET(Engine!$A$3:$A$26,MATCH(U302,Engine!$A$3:$A$26,1)-1,0,2))</f>
        <v>-603590.99674116995</v>
      </c>
    </row>
    <row r="303" spans="1:22" x14ac:dyDescent="0.25">
      <c r="A303">
        <f t="shared" si="62"/>
        <v>75</v>
      </c>
      <c r="B303">
        <f t="shared" si="73"/>
        <v>6310.3691760766442</v>
      </c>
      <c r="C303">
        <f t="shared" si="71"/>
        <v>152.64780487804819</v>
      </c>
      <c r="D303">
        <f t="shared" si="72"/>
        <v>-4.9117918795673177E-2</v>
      </c>
      <c r="E303">
        <f>MIN(VLOOKUP(C302+0.01,Gearing!$A$2:$G$7,2,TRUE)+1,5)</f>
        <v>5</v>
      </c>
      <c r="F303">
        <f>Misc!$B$4*Misc!$B$5/Misc!$B$2*VLOOKUP(E303,Gearing!$B$2:$G$7,5,FALSE)</f>
        <v>8966220.9668758679</v>
      </c>
      <c r="G303">
        <f t="shared" si="60"/>
        <v>3.9210816183964674</v>
      </c>
      <c r="H303">
        <f t="shared" si="61"/>
        <v>341.46341463414501</v>
      </c>
      <c r="I303">
        <f t="shared" si="63"/>
        <v>0.29700000000000004</v>
      </c>
      <c r="J303">
        <f t="shared" si="64"/>
        <v>2562.3098201862308</v>
      </c>
      <c r="K303">
        <f t="shared" si="65"/>
        <v>-30476981.049470704</v>
      </c>
      <c r="L303">
        <f t="shared" si="74"/>
        <v>6658.3442310411065</v>
      </c>
      <c r="M303">
        <f>2*$Y$1*VLOOKUP(E302,Gearing!$B$3:$D$7,3)+B301</f>
        <v>6310.3691760766442</v>
      </c>
      <c r="N303">
        <f>2*B302-B301+Misc!$B$6*$Y$1^2</f>
        <v>6310.5094187067198</v>
      </c>
      <c r="O303">
        <f t="shared" si="66"/>
        <v>0</v>
      </c>
      <c r="P303">
        <f t="shared" si="67"/>
        <v>0</v>
      </c>
      <c r="Q303">
        <f t="shared" si="68"/>
        <v>0</v>
      </c>
      <c r="R303">
        <f t="shared" si="69"/>
        <v>0</v>
      </c>
      <c r="S303">
        <f t="shared" si="70"/>
        <v>1</v>
      </c>
      <c r="T303">
        <f>C303/Misc!$B$2*60/2/PI()</f>
        <v>4858.9305396937007</v>
      </c>
      <c r="U303">
        <f>C303/Misc!$B$2*60/2/PI()*VLOOKUP(E303,Gearing!$B$2:$G$7,5,FALSE)</f>
        <v>24199436.139307417</v>
      </c>
      <c r="V303">
        <f ca="1">FORECAST(U303,OFFSET(Engine!$E$3:$E$26,MATCH(U303,Engine!$A$3:$A$26,1)-1,0,2),OFFSET(Engine!$A$3:$A$26,MATCH(U303,Engine!$A$3:$A$26,1)-1,0,2))</f>
        <v>-603590.99674116995</v>
      </c>
    </row>
    <row r="304" spans="1:22" x14ac:dyDescent="0.25">
      <c r="A304">
        <f t="shared" si="62"/>
        <v>75.25</v>
      </c>
      <c r="B304">
        <f t="shared" si="73"/>
        <v>6348.5295923611939</v>
      </c>
      <c r="C304">
        <f t="shared" si="71"/>
        <v>152.64780487804819</v>
      </c>
      <c r="D304">
        <f t="shared" si="72"/>
        <v>4.9117918795673177E-2</v>
      </c>
      <c r="E304">
        <f>MIN(VLOOKUP(C303+0.01,Gearing!$A$2:$G$7,2,TRUE)+1,5)</f>
        <v>5</v>
      </c>
      <c r="F304">
        <f>Misc!$B$4*Misc!$B$5/Misc!$B$2*VLOOKUP(E304,Gearing!$B$2:$G$7,5,FALSE)</f>
        <v>8966220.9668758679</v>
      </c>
      <c r="G304">
        <f t="shared" si="60"/>
        <v>3.9447934017594708</v>
      </c>
      <c r="H304">
        <f t="shared" si="61"/>
        <v>341.46341463414501</v>
      </c>
      <c r="I304">
        <f t="shared" si="63"/>
        <v>0.29700000000000004</v>
      </c>
      <c r="J304">
        <f t="shared" si="64"/>
        <v>2539.6407094104729</v>
      </c>
      <c r="K304">
        <f t="shared" si="65"/>
        <v>-30574296.551985066</v>
      </c>
      <c r="L304">
        <f t="shared" si="74"/>
        <v>6696.5105504564799</v>
      </c>
      <c r="M304">
        <f>2*$Y$1*VLOOKUP(E303,Gearing!$B$3:$D$7,3)+B302</f>
        <v>6348.5295923611939</v>
      </c>
      <c r="N304">
        <f>2*B303-B302+Misc!$B$6*$Y$1^2</f>
        <v>6348.6759747311189</v>
      </c>
      <c r="O304">
        <f t="shared" si="66"/>
        <v>0</v>
      </c>
      <c r="P304">
        <f t="shared" si="67"/>
        <v>0</v>
      </c>
      <c r="Q304">
        <f t="shared" si="68"/>
        <v>0</v>
      </c>
      <c r="R304">
        <f t="shared" si="69"/>
        <v>0</v>
      </c>
      <c r="S304">
        <f t="shared" si="70"/>
        <v>1</v>
      </c>
      <c r="T304">
        <f>C304/Misc!$B$2*60/2/PI()</f>
        <v>4858.9305396937007</v>
      </c>
      <c r="U304">
        <f>C304/Misc!$B$2*60/2/PI()*VLOOKUP(E304,Gearing!$B$2:$G$7,5,FALSE)</f>
        <v>24199436.139307417</v>
      </c>
      <c r="V304">
        <f ca="1">FORECAST(U304,OFFSET(Engine!$E$3:$E$26,MATCH(U304,Engine!$A$3:$A$26,1)-1,0,2),OFFSET(Engine!$A$3:$A$26,MATCH(U304,Engine!$A$3:$A$26,1)-1,0,2))</f>
        <v>-603590.99674116995</v>
      </c>
    </row>
    <row r="305" spans="1:22" x14ac:dyDescent="0.25">
      <c r="A305">
        <f t="shared" si="62"/>
        <v>75.5</v>
      </c>
      <c r="B305">
        <f t="shared" si="73"/>
        <v>6386.6930785156683</v>
      </c>
      <c r="C305">
        <f t="shared" si="71"/>
        <v>152.64780487804819</v>
      </c>
      <c r="D305">
        <f t="shared" si="72"/>
        <v>-4.9117918795673177E-2</v>
      </c>
      <c r="E305">
        <f>MIN(VLOOKUP(C304+0.01,Gearing!$A$2:$G$7,2,TRUE)+1,5)</f>
        <v>5</v>
      </c>
      <c r="F305">
        <f>Misc!$B$4*Misc!$B$5/Misc!$B$2*VLOOKUP(E305,Gearing!$B$2:$G$7,5,FALSE)</f>
        <v>8966220.9668758679</v>
      </c>
      <c r="G305">
        <f t="shared" si="60"/>
        <v>3.9685070926512096</v>
      </c>
      <c r="H305">
        <f t="shared" si="61"/>
        <v>341.46341463414501</v>
      </c>
      <c r="I305">
        <f t="shared" si="63"/>
        <v>0.29700000000000004</v>
      </c>
      <c r="J305">
        <f t="shared" si="64"/>
        <v>2516.9734221374501</v>
      </c>
      <c r="K305">
        <f t="shared" si="65"/>
        <v>-30670816.40879434</v>
      </c>
      <c r="L305">
        <f t="shared" si="74"/>
        <v>6734.6681334801306</v>
      </c>
      <c r="M305">
        <f>2*$Y$1*VLOOKUP(E304,Gearing!$B$3:$D$7,3)+B303</f>
        <v>6386.6930785156683</v>
      </c>
      <c r="N305">
        <f>2*B304-B303+Misc!$B$6*$Y$1^2</f>
        <v>6386.8333211457439</v>
      </c>
      <c r="O305">
        <f t="shared" si="66"/>
        <v>0</v>
      </c>
      <c r="P305">
        <f t="shared" si="67"/>
        <v>0</v>
      </c>
      <c r="Q305">
        <f t="shared" si="68"/>
        <v>0</v>
      </c>
      <c r="R305">
        <f t="shared" si="69"/>
        <v>0</v>
      </c>
      <c r="S305">
        <f t="shared" si="70"/>
        <v>1</v>
      </c>
      <c r="T305">
        <f>C305/Misc!$B$2*60/2/PI()</f>
        <v>4858.9305396937007</v>
      </c>
      <c r="U305">
        <f>C305/Misc!$B$2*60/2/PI()*VLOOKUP(E305,Gearing!$B$2:$G$7,5,FALSE)</f>
        <v>24199436.139307417</v>
      </c>
      <c r="V305">
        <f ca="1">FORECAST(U305,OFFSET(Engine!$E$3:$E$26,MATCH(U305,Engine!$A$3:$A$26,1)-1,0,2),OFFSET(Engine!$A$3:$A$26,MATCH(U305,Engine!$A$3:$A$26,1)-1,0,2))</f>
        <v>-603590.99674116995</v>
      </c>
    </row>
    <row r="306" spans="1:22" x14ac:dyDescent="0.25">
      <c r="A306">
        <f t="shared" si="62"/>
        <v>75.75</v>
      </c>
      <c r="B306">
        <f t="shared" si="73"/>
        <v>6424.853494800218</v>
      </c>
      <c r="C306">
        <f t="shared" si="71"/>
        <v>152.64780487804819</v>
      </c>
      <c r="D306">
        <f t="shared" si="72"/>
        <v>4.9117918795673177E-2</v>
      </c>
      <c r="E306">
        <f>MIN(VLOOKUP(C305+0.01,Gearing!$A$2:$G$7,2,TRUE)+1,5)</f>
        <v>5</v>
      </c>
      <c r="F306">
        <f>Misc!$B$4*Misc!$B$5/Misc!$B$2*VLOOKUP(E306,Gearing!$B$2:$G$7,5,FALSE)</f>
        <v>8966220.9668758679</v>
      </c>
      <c r="G306">
        <f t="shared" si="60"/>
        <v>3.9922188760142134</v>
      </c>
      <c r="H306">
        <f t="shared" si="61"/>
        <v>341.46341463414501</v>
      </c>
      <c r="I306">
        <f t="shared" si="63"/>
        <v>0.29700000000000004</v>
      </c>
      <c r="J306">
        <f t="shared" si="64"/>
        <v>2494.3043113616927</v>
      </c>
      <c r="K306">
        <f t="shared" si="65"/>
        <v>-30766401.716309477</v>
      </c>
      <c r="L306">
        <f t="shared" si="74"/>
        <v>6772.8344528955031</v>
      </c>
      <c r="M306">
        <f>2*$Y$1*VLOOKUP(E305,Gearing!$B$3:$D$7,3)+B304</f>
        <v>6424.853494800218</v>
      </c>
      <c r="N306">
        <f>2*B305-B304+Misc!$B$6*$Y$1^2</f>
        <v>6424.999877170143</v>
      </c>
      <c r="O306">
        <f t="shared" si="66"/>
        <v>0</v>
      </c>
      <c r="P306">
        <f t="shared" si="67"/>
        <v>0</v>
      </c>
      <c r="Q306">
        <f t="shared" si="68"/>
        <v>0</v>
      </c>
      <c r="R306">
        <f t="shared" si="69"/>
        <v>0</v>
      </c>
      <c r="S306">
        <f t="shared" si="70"/>
        <v>1</v>
      </c>
      <c r="T306">
        <f>C306/Misc!$B$2*60/2/PI()</f>
        <v>4858.9305396937007</v>
      </c>
      <c r="U306">
        <f>C306/Misc!$B$2*60/2/PI()*VLOOKUP(E306,Gearing!$B$2:$G$7,5,FALSE)</f>
        <v>24199436.139307417</v>
      </c>
      <c r="V306">
        <f ca="1">FORECAST(U306,OFFSET(Engine!$E$3:$E$26,MATCH(U306,Engine!$A$3:$A$26,1)-1,0,2),OFFSET(Engine!$A$3:$A$26,MATCH(U306,Engine!$A$3:$A$26,1)-1,0,2))</f>
        <v>-603590.99674116995</v>
      </c>
    </row>
    <row r="307" spans="1:22" x14ac:dyDescent="0.25">
      <c r="A307">
        <f t="shared" si="62"/>
        <v>76</v>
      </c>
      <c r="B307">
        <f t="shared" si="73"/>
        <v>6463.0169809546924</v>
      </c>
      <c r="C307">
        <f t="shared" si="71"/>
        <v>152.64780487804819</v>
      </c>
      <c r="D307">
        <f t="shared" si="72"/>
        <v>-4.9117918795673177E-2</v>
      </c>
      <c r="E307">
        <f>MIN(VLOOKUP(C306+0.01,Gearing!$A$2:$G$7,2,TRUE)+1,5)</f>
        <v>5</v>
      </c>
      <c r="F307">
        <f>Misc!$B$4*Misc!$B$5/Misc!$B$2*VLOOKUP(E307,Gearing!$B$2:$G$7,5,FALSE)</f>
        <v>8966220.9668758679</v>
      </c>
      <c r="G307">
        <f t="shared" si="60"/>
        <v>4.0159325669059518</v>
      </c>
      <c r="H307">
        <f t="shared" si="61"/>
        <v>341.46341463414501</v>
      </c>
      <c r="I307">
        <f t="shared" si="63"/>
        <v>0.29700000000000004</v>
      </c>
      <c r="J307">
        <f t="shared" si="64"/>
        <v>2471.6370240886699</v>
      </c>
      <c r="K307">
        <f t="shared" si="65"/>
        <v>-30861191.51729637</v>
      </c>
      <c r="L307">
        <f t="shared" si="74"/>
        <v>6810.9920359191547</v>
      </c>
      <c r="M307">
        <f>2*$Y$1*VLOOKUP(E306,Gearing!$B$3:$D$7,3)+B305</f>
        <v>6463.0169809546924</v>
      </c>
      <c r="N307">
        <f>2*B306-B305+Misc!$B$6*$Y$1^2</f>
        <v>6463.157223584768</v>
      </c>
      <c r="O307">
        <f t="shared" si="66"/>
        <v>0</v>
      </c>
      <c r="P307">
        <f t="shared" si="67"/>
        <v>0</v>
      </c>
      <c r="Q307">
        <f t="shared" si="68"/>
        <v>0</v>
      </c>
      <c r="R307">
        <f t="shared" si="69"/>
        <v>0</v>
      </c>
      <c r="S307">
        <f t="shared" si="70"/>
        <v>1</v>
      </c>
      <c r="T307">
        <f>C307/Misc!$B$2*60/2/PI()</f>
        <v>4858.9305396937007</v>
      </c>
      <c r="U307">
        <f>C307/Misc!$B$2*60/2/PI()*VLOOKUP(E307,Gearing!$B$2:$G$7,5,FALSE)</f>
        <v>24199436.139307417</v>
      </c>
      <c r="V307">
        <f ca="1">FORECAST(U307,OFFSET(Engine!$E$3:$E$26,MATCH(U307,Engine!$A$3:$A$26,1)-1,0,2),OFFSET(Engine!$A$3:$A$26,MATCH(U307,Engine!$A$3:$A$26,1)-1,0,2))</f>
        <v>-603590.99674116995</v>
      </c>
    </row>
    <row r="308" spans="1:22" x14ac:dyDescent="0.25">
      <c r="A308">
        <f t="shared" si="62"/>
        <v>76.25</v>
      </c>
      <c r="B308">
        <f t="shared" si="73"/>
        <v>6501.1773972392421</v>
      </c>
      <c r="C308">
        <f t="shared" si="71"/>
        <v>152.64780487804819</v>
      </c>
      <c r="D308">
        <f t="shared" si="72"/>
        <v>4.9117918795673177E-2</v>
      </c>
      <c r="E308">
        <f>MIN(VLOOKUP(C307+0.01,Gearing!$A$2:$G$7,2,TRUE)+1,5)</f>
        <v>5</v>
      </c>
      <c r="F308">
        <f>Misc!$B$4*Misc!$B$5/Misc!$B$2*VLOOKUP(E308,Gearing!$B$2:$G$7,5,FALSE)</f>
        <v>8966220.9668758679</v>
      </c>
      <c r="G308">
        <f t="shared" si="60"/>
        <v>4.0396443502689561</v>
      </c>
      <c r="H308">
        <f t="shared" si="61"/>
        <v>341.46341463414501</v>
      </c>
      <c r="I308">
        <f t="shared" si="63"/>
        <v>0.29700000000000004</v>
      </c>
      <c r="J308">
        <f t="shared" si="64"/>
        <v>2448.9679133129121</v>
      </c>
      <c r="K308">
        <f t="shared" si="65"/>
        <v>-30955046.629812278</v>
      </c>
      <c r="L308">
        <f t="shared" si="74"/>
        <v>6849.158355334529</v>
      </c>
      <c r="M308">
        <f>2*$Y$1*VLOOKUP(E307,Gearing!$B$3:$D$7,3)+B306</f>
        <v>6501.1773972392421</v>
      </c>
      <c r="N308">
        <f>2*B307-B306+Misc!$B$6*$Y$1^2</f>
        <v>6501.3237796091671</v>
      </c>
      <c r="O308">
        <f t="shared" si="66"/>
        <v>0</v>
      </c>
      <c r="P308">
        <f t="shared" si="67"/>
        <v>0</v>
      </c>
      <c r="Q308">
        <f t="shared" si="68"/>
        <v>0</v>
      </c>
      <c r="R308">
        <f t="shared" si="69"/>
        <v>0</v>
      </c>
      <c r="S308">
        <f t="shared" si="70"/>
        <v>1</v>
      </c>
      <c r="T308">
        <f>C308/Misc!$B$2*60/2/PI()</f>
        <v>4858.9305396937007</v>
      </c>
      <c r="U308">
        <f>C308/Misc!$B$2*60/2/PI()*VLOOKUP(E308,Gearing!$B$2:$G$7,5,FALSE)</f>
        <v>24199436.139307417</v>
      </c>
      <c r="V308">
        <f ca="1">FORECAST(U308,OFFSET(Engine!$E$3:$E$26,MATCH(U308,Engine!$A$3:$A$26,1)-1,0,2),OFFSET(Engine!$A$3:$A$26,MATCH(U308,Engine!$A$3:$A$26,1)-1,0,2))</f>
        <v>-603590.99674116995</v>
      </c>
    </row>
    <row r="309" spans="1:22" x14ac:dyDescent="0.25">
      <c r="A309">
        <f t="shared" si="62"/>
        <v>76.5</v>
      </c>
      <c r="B309">
        <f t="shared" si="73"/>
        <v>6539.3408833937165</v>
      </c>
      <c r="C309">
        <f t="shared" si="71"/>
        <v>152.64780487804819</v>
      </c>
      <c r="D309">
        <f t="shared" si="72"/>
        <v>-4.9117918795673177E-2</v>
      </c>
      <c r="E309">
        <f>MIN(VLOOKUP(C308+0.01,Gearing!$A$2:$G$7,2,TRUE)+1,5)</f>
        <v>5</v>
      </c>
      <c r="F309">
        <f>Misc!$B$4*Misc!$B$5/Misc!$B$2*VLOOKUP(E309,Gearing!$B$2:$G$7,5,FALSE)</f>
        <v>8966220.9668758679</v>
      </c>
      <c r="G309">
        <f t="shared" si="60"/>
        <v>4.0633580411606944</v>
      </c>
      <c r="H309">
        <f t="shared" si="61"/>
        <v>341.46341463414501</v>
      </c>
      <c r="I309">
        <f t="shared" si="63"/>
        <v>0.29700000000000004</v>
      </c>
      <c r="J309">
        <f t="shared" si="64"/>
        <v>2426.3006260398897</v>
      </c>
      <c r="K309">
        <f t="shared" si="65"/>
        <v>-31048106.374976795</v>
      </c>
      <c r="L309">
        <f t="shared" si="74"/>
        <v>6887.3159383581769</v>
      </c>
      <c r="M309">
        <f>2*$Y$1*VLOOKUP(E308,Gearing!$B$3:$D$7,3)+B307</f>
        <v>6539.3408833937165</v>
      </c>
      <c r="N309">
        <f>2*B308-B307+Misc!$B$6*$Y$1^2</f>
        <v>6539.4811260237921</v>
      </c>
      <c r="O309">
        <f t="shared" si="66"/>
        <v>0</v>
      </c>
      <c r="P309">
        <f t="shared" si="67"/>
        <v>0</v>
      </c>
      <c r="Q309">
        <f t="shared" si="68"/>
        <v>0</v>
      </c>
      <c r="R309">
        <f t="shared" si="69"/>
        <v>0</v>
      </c>
      <c r="S309">
        <f t="shared" si="70"/>
        <v>1</v>
      </c>
      <c r="T309">
        <f>C309/Misc!$B$2*60/2/PI()</f>
        <v>4858.9305396937007</v>
      </c>
      <c r="U309">
        <f>C309/Misc!$B$2*60/2/PI()*VLOOKUP(E309,Gearing!$B$2:$G$7,5,FALSE)</f>
        <v>24199436.139307417</v>
      </c>
      <c r="V309">
        <f ca="1">FORECAST(U309,OFFSET(Engine!$E$3:$E$26,MATCH(U309,Engine!$A$3:$A$26,1)-1,0,2),OFFSET(Engine!$A$3:$A$26,MATCH(U309,Engine!$A$3:$A$26,1)-1,0,2))</f>
        <v>-603590.99674116995</v>
      </c>
    </row>
    <row r="310" spans="1:22" x14ac:dyDescent="0.25">
      <c r="A310">
        <f t="shared" si="62"/>
        <v>76.75</v>
      </c>
      <c r="B310">
        <f t="shared" si="73"/>
        <v>6577.5012996782662</v>
      </c>
      <c r="C310">
        <f t="shared" si="71"/>
        <v>152.64780487804819</v>
      </c>
      <c r="D310">
        <f t="shared" si="72"/>
        <v>4.9117918795673177E-2</v>
      </c>
      <c r="E310">
        <f>MIN(VLOOKUP(C309+0.01,Gearing!$A$2:$G$7,2,TRUE)+1,5)</f>
        <v>5</v>
      </c>
      <c r="F310">
        <f>Misc!$B$4*Misc!$B$5/Misc!$B$2*VLOOKUP(E310,Gearing!$B$2:$G$7,5,FALSE)</f>
        <v>8966220.9668758679</v>
      </c>
      <c r="G310">
        <f t="shared" si="60"/>
        <v>4.0870698245236978</v>
      </c>
      <c r="H310">
        <f t="shared" si="61"/>
        <v>341.46341463414501</v>
      </c>
      <c r="I310">
        <f t="shared" si="63"/>
        <v>0.29700000000000004</v>
      </c>
      <c r="J310">
        <f t="shared" si="64"/>
        <v>2403.6315152641318</v>
      </c>
      <c r="K310">
        <f t="shared" si="65"/>
        <v>-31140231.292493474</v>
      </c>
      <c r="L310">
        <f t="shared" si="74"/>
        <v>6925.4822577735522</v>
      </c>
      <c r="M310">
        <f>2*$Y$1*VLOOKUP(E309,Gearing!$B$3:$D$7,3)+B308</f>
        <v>6577.5012996782662</v>
      </c>
      <c r="N310">
        <f>2*B309-B308+Misc!$B$6*$Y$1^2</f>
        <v>6577.6476820481912</v>
      </c>
      <c r="O310">
        <f t="shared" si="66"/>
        <v>0</v>
      </c>
      <c r="P310">
        <f t="shared" si="67"/>
        <v>0</v>
      </c>
      <c r="Q310">
        <f t="shared" si="68"/>
        <v>0</v>
      </c>
      <c r="R310">
        <f t="shared" si="69"/>
        <v>0</v>
      </c>
      <c r="S310">
        <f t="shared" si="70"/>
        <v>1</v>
      </c>
      <c r="T310">
        <f>C310/Misc!$B$2*60/2/PI()</f>
        <v>4858.9305396937007</v>
      </c>
      <c r="U310">
        <f>C310/Misc!$B$2*60/2/PI()*VLOOKUP(E310,Gearing!$B$2:$G$7,5,FALSE)</f>
        <v>24199436.139307417</v>
      </c>
      <c r="V310">
        <f ca="1">FORECAST(U310,OFFSET(Engine!$E$3:$E$26,MATCH(U310,Engine!$A$3:$A$26,1)-1,0,2),OFFSET(Engine!$A$3:$A$26,MATCH(U310,Engine!$A$3:$A$26,1)-1,0,2))</f>
        <v>-603590.99674116995</v>
      </c>
    </row>
    <row r="311" spans="1:22" x14ac:dyDescent="0.25">
      <c r="A311">
        <f t="shared" si="62"/>
        <v>77</v>
      </c>
      <c r="B311">
        <f t="shared" si="73"/>
        <v>6615.6647858327406</v>
      </c>
      <c r="C311">
        <f t="shared" si="71"/>
        <v>152.64780487804819</v>
      </c>
      <c r="D311">
        <f t="shared" si="72"/>
        <v>-4.9117918795673177E-2</v>
      </c>
      <c r="E311">
        <f>MIN(VLOOKUP(C310+0.01,Gearing!$A$2:$G$7,2,TRUE)+1,5)</f>
        <v>5</v>
      </c>
      <c r="F311">
        <f>Misc!$B$4*Misc!$B$5/Misc!$B$2*VLOOKUP(E311,Gearing!$B$2:$G$7,5,FALSE)</f>
        <v>8966220.9668758679</v>
      </c>
      <c r="G311">
        <f t="shared" si="60"/>
        <v>4.1107835154154371</v>
      </c>
      <c r="H311">
        <f t="shared" si="61"/>
        <v>341.46341463414501</v>
      </c>
      <c r="I311">
        <f t="shared" si="63"/>
        <v>0.29700000000000004</v>
      </c>
      <c r="J311">
        <f t="shared" si="64"/>
        <v>2380.9642279911095</v>
      </c>
      <c r="K311">
        <f t="shared" si="65"/>
        <v>-31231560.9818356</v>
      </c>
      <c r="L311">
        <f t="shared" si="74"/>
        <v>6963.6398407972029</v>
      </c>
      <c r="M311">
        <f>2*$Y$1*VLOOKUP(E310,Gearing!$B$3:$D$7,3)+B309</f>
        <v>6615.6647858327406</v>
      </c>
      <c r="N311">
        <f>2*B310-B309+Misc!$B$6*$Y$1^2</f>
        <v>6615.8050284628162</v>
      </c>
      <c r="O311">
        <f t="shared" si="66"/>
        <v>0</v>
      </c>
      <c r="P311">
        <f t="shared" si="67"/>
        <v>0</v>
      </c>
      <c r="Q311">
        <f t="shared" si="68"/>
        <v>0</v>
      </c>
      <c r="R311">
        <f t="shared" si="69"/>
        <v>0</v>
      </c>
      <c r="S311">
        <f t="shared" si="70"/>
        <v>1</v>
      </c>
      <c r="T311">
        <f>C311/Misc!$B$2*60/2/PI()</f>
        <v>4858.9305396937007</v>
      </c>
      <c r="U311">
        <f>C311/Misc!$B$2*60/2/PI()*VLOOKUP(E311,Gearing!$B$2:$G$7,5,FALSE)</f>
        <v>24199436.139307417</v>
      </c>
      <c r="V311">
        <f ca="1">FORECAST(U311,OFFSET(Engine!$E$3:$E$26,MATCH(U311,Engine!$A$3:$A$26,1)-1,0,2),OFFSET(Engine!$A$3:$A$26,MATCH(U311,Engine!$A$3:$A$26,1)-1,0,2))</f>
        <v>-603590.99674116995</v>
      </c>
    </row>
    <row r="312" spans="1:22" x14ac:dyDescent="0.25">
      <c r="A312">
        <f t="shared" si="62"/>
        <v>77.25</v>
      </c>
      <c r="B312">
        <f t="shared" si="73"/>
        <v>6653.8252021172902</v>
      </c>
      <c r="C312">
        <f t="shared" si="71"/>
        <v>152.64780487804819</v>
      </c>
      <c r="D312">
        <f t="shared" si="72"/>
        <v>4.9117918795673177E-2</v>
      </c>
      <c r="E312">
        <f>MIN(VLOOKUP(C311+0.01,Gearing!$A$2:$G$7,2,TRUE)+1,5)</f>
        <v>5</v>
      </c>
      <c r="F312">
        <f>Misc!$B$4*Misc!$B$5/Misc!$B$2*VLOOKUP(E312,Gearing!$B$2:$G$7,5,FALSE)</f>
        <v>8966220.9668758679</v>
      </c>
      <c r="G312">
        <f t="shared" si="60"/>
        <v>4.1344952987784405</v>
      </c>
      <c r="H312">
        <f t="shared" si="61"/>
        <v>341.46341463414501</v>
      </c>
      <c r="I312">
        <f t="shared" si="63"/>
        <v>0.29700000000000004</v>
      </c>
      <c r="J312">
        <f t="shared" si="64"/>
        <v>2358.2951172153516</v>
      </c>
      <c r="K312">
        <f t="shared" si="65"/>
        <v>-31321955.704353049</v>
      </c>
      <c r="L312">
        <f t="shared" si="74"/>
        <v>7001.8061602125763</v>
      </c>
      <c r="M312">
        <f>2*$Y$1*VLOOKUP(E311,Gearing!$B$3:$D$7,3)+B310</f>
        <v>6653.8252021172902</v>
      </c>
      <c r="N312">
        <f>2*B311-B310+Misc!$B$6*$Y$1^2</f>
        <v>6653.9715844872153</v>
      </c>
      <c r="O312">
        <f t="shared" si="66"/>
        <v>0</v>
      </c>
      <c r="P312">
        <f t="shared" si="67"/>
        <v>0</v>
      </c>
      <c r="Q312">
        <f t="shared" si="68"/>
        <v>0</v>
      </c>
      <c r="R312">
        <f t="shared" si="69"/>
        <v>0</v>
      </c>
      <c r="S312">
        <f t="shared" si="70"/>
        <v>1</v>
      </c>
      <c r="T312">
        <f>C312/Misc!$B$2*60/2/PI()</f>
        <v>4858.9305396937007</v>
      </c>
      <c r="U312">
        <f>C312/Misc!$B$2*60/2/PI()*VLOOKUP(E312,Gearing!$B$2:$G$7,5,FALSE)</f>
        <v>24199436.139307417</v>
      </c>
      <c r="V312">
        <f ca="1">FORECAST(U312,OFFSET(Engine!$E$3:$E$26,MATCH(U312,Engine!$A$3:$A$26,1)-1,0,2),OFFSET(Engine!$A$3:$A$26,MATCH(U312,Engine!$A$3:$A$26,1)-1,0,2))</f>
        <v>-603590.99674116995</v>
      </c>
    </row>
    <row r="313" spans="1:22" x14ac:dyDescent="0.25">
      <c r="A313">
        <f t="shared" si="62"/>
        <v>77.5</v>
      </c>
      <c r="B313">
        <f t="shared" si="73"/>
        <v>6691.9886882717647</v>
      </c>
      <c r="C313">
        <f t="shared" si="71"/>
        <v>152.64780487804819</v>
      </c>
      <c r="D313">
        <f t="shared" si="72"/>
        <v>-4.9117918795673177E-2</v>
      </c>
      <c r="E313">
        <f>MIN(VLOOKUP(C312+0.01,Gearing!$A$2:$G$7,2,TRUE)+1,5)</f>
        <v>5</v>
      </c>
      <c r="F313">
        <f>Misc!$B$4*Misc!$B$5/Misc!$B$2*VLOOKUP(E313,Gearing!$B$2:$G$7,5,FALSE)</f>
        <v>8966220.9668758679</v>
      </c>
      <c r="G313">
        <f t="shared" si="60"/>
        <v>4.1582089896701788</v>
      </c>
      <c r="H313">
        <f t="shared" si="61"/>
        <v>341.46341463414501</v>
      </c>
      <c r="I313">
        <f t="shared" si="63"/>
        <v>0.29700000000000004</v>
      </c>
      <c r="J313">
        <f t="shared" si="64"/>
        <v>2335.6278299423288</v>
      </c>
      <c r="K313">
        <f t="shared" si="65"/>
        <v>-31411555.337872792</v>
      </c>
      <c r="L313">
        <f t="shared" si="74"/>
        <v>7039.9637432362269</v>
      </c>
      <c r="M313">
        <f>2*$Y$1*VLOOKUP(E312,Gearing!$B$3:$D$7,3)+B311</f>
        <v>6691.9886882717647</v>
      </c>
      <c r="N313">
        <f>2*B312-B311+Misc!$B$6*$Y$1^2</f>
        <v>6692.1289309018402</v>
      </c>
      <c r="O313">
        <f t="shared" si="66"/>
        <v>0</v>
      </c>
      <c r="P313">
        <f t="shared" si="67"/>
        <v>0</v>
      </c>
      <c r="Q313">
        <f t="shared" si="68"/>
        <v>0</v>
      </c>
      <c r="R313">
        <f t="shared" si="69"/>
        <v>0</v>
      </c>
      <c r="S313">
        <f t="shared" si="70"/>
        <v>1</v>
      </c>
      <c r="T313">
        <f>C313/Misc!$B$2*60/2/PI()</f>
        <v>4858.9305396937007</v>
      </c>
      <c r="U313">
        <f>C313/Misc!$B$2*60/2/PI()*VLOOKUP(E313,Gearing!$B$2:$G$7,5,FALSE)</f>
        <v>24199436.139307417</v>
      </c>
      <c r="V313">
        <f ca="1">FORECAST(U313,OFFSET(Engine!$E$3:$E$26,MATCH(U313,Engine!$A$3:$A$26,1)-1,0,2),OFFSET(Engine!$A$3:$A$26,MATCH(U313,Engine!$A$3:$A$26,1)-1,0,2))</f>
        <v>-603590.99674116995</v>
      </c>
    </row>
    <row r="314" spans="1:22" x14ac:dyDescent="0.25">
      <c r="A314">
        <f t="shared" si="62"/>
        <v>77.75</v>
      </c>
      <c r="B314">
        <f t="shared" si="73"/>
        <v>6730.1491045563143</v>
      </c>
      <c r="C314">
        <f t="shared" si="71"/>
        <v>152.64780487804819</v>
      </c>
      <c r="D314">
        <f t="shared" si="72"/>
        <v>4.9117918795673177E-2</v>
      </c>
      <c r="E314">
        <f>MIN(VLOOKUP(C313+0.01,Gearing!$A$2:$G$7,2,TRUE)+1,5)</f>
        <v>5</v>
      </c>
      <c r="F314">
        <f>Misc!$B$4*Misc!$B$5/Misc!$B$2*VLOOKUP(E314,Gearing!$B$2:$G$7,5,FALSE)</f>
        <v>8966220.9668758679</v>
      </c>
      <c r="G314">
        <f t="shared" si="60"/>
        <v>4.1819207730331822</v>
      </c>
      <c r="H314">
        <f t="shared" si="61"/>
        <v>341.46341463414501</v>
      </c>
      <c r="I314">
        <f t="shared" si="63"/>
        <v>0.29700000000000004</v>
      </c>
      <c r="J314">
        <f t="shared" si="64"/>
        <v>2312.9587191665714</v>
      </c>
      <c r="K314">
        <f t="shared" si="65"/>
        <v>-31500219.865391012</v>
      </c>
      <c r="L314">
        <f t="shared" si="74"/>
        <v>7078.1300626516004</v>
      </c>
      <c r="M314">
        <f>2*$Y$1*VLOOKUP(E313,Gearing!$B$3:$D$7,3)+B312</f>
        <v>6730.1491045563143</v>
      </c>
      <c r="N314">
        <f>2*B313-B312+Misc!$B$6*$Y$1^2</f>
        <v>6730.2954869262394</v>
      </c>
      <c r="O314">
        <f t="shared" si="66"/>
        <v>0</v>
      </c>
      <c r="P314">
        <f t="shared" si="67"/>
        <v>0</v>
      </c>
      <c r="Q314">
        <f t="shared" si="68"/>
        <v>0</v>
      </c>
      <c r="R314">
        <f t="shared" si="69"/>
        <v>0</v>
      </c>
      <c r="S314">
        <f t="shared" si="70"/>
        <v>1</v>
      </c>
      <c r="T314">
        <f>C314/Misc!$B$2*60/2/PI()</f>
        <v>4858.9305396937007</v>
      </c>
      <c r="U314">
        <f>C314/Misc!$B$2*60/2/PI()*VLOOKUP(E314,Gearing!$B$2:$G$7,5,FALSE)</f>
        <v>24199436.139307417</v>
      </c>
      <c r="V314">
        <f ca="1">FORECAST(U314,OFFSET(Engine!$E$3:$E$26,MATCH(U314,Engine!$A$3:$A$26,1)-1,0,2),OFFSET(Engine!$A$3:$A$26,MATCH(U314,Engine!$A$3:$A$26,1)-1,0,2))</f>
        <v>-603590.99674116995</v>
      </c>
    </row>
    <row r="315" spans="1:22" x14ac:dyDescent="0.25">
      <c r="A315">
        <f t="shared" si="62"/>
        <v>78</v>
      </c>
      <c r="B315">
        <f t="shared" si="73"/>
        <v>6768.3125907107888</v>
      </c>
      <c r="C315">
        <f t="shared" si="71"/>
        <v>152.64780487804819</v>
      </c>
      <c r="D315">
        <f t="shared" si="72"/>
        <v>-4.9117918795673177E-2</v>
      </c>
      <c r="E315">
        <f>MIN(VLOOKUP(C314+0.01,Gearing!$A$2:$G$7,2,TRUE)+1,5)</f>
        <v>5</v>
      </c>
      <c r="F315">
        <f>Misc!$B$4*Misc!$B$5/Misc!$B$2*VLOOKUP(E315,Gearing!$B$2:$G$7,5,FALSE)</f>
        <v>8966220.9668758679</v>
      </c>
      <c r="G315">
        <f t="shared" si="60"/>
        <v>4.2056344639249215</v>
      </c>
      <c r="H315">
        <f t="shared" si="61"/>
        <v>341.46341463414501</v>
      </c>
      <c r="I315">
        <f t="shared" si="63"/>
        <v>0.29700000000000004</v>
      </c>
      <c r="J315">
        <f t="shared" si="64"/>
        <v>2290.2914318935486</v>
      </c>
      <c r="K315">
        <f t="shared" si="65"/>
        <v>-31588089.443088371</v>
      </c>
      <c r="L315">
        <f t="shared" si="74"/>
        <v>7116.287645675251</v>
      </c>
      <c r="M315">
        <f>2*$Y$1*VLOOKUP(E314,Gearing!$B$3:$D$7,3)+B313</f>
        <v>6768.3125907107888</v>
      </c>
      <c r="N315">
        <f>2*B314-B313+Misc!$B$6*$Y$1^2</f>
        <v>6768.4528333408643</v>
      </c>
      <c r="O315">
        <f t="shared" si="66"/>
        <v>0</v>
      </c>
      <c r="P315">
        <f t="shared" si="67"/>
        <v>0</v>
      </c>
      <c r="Q315">
        <f t="shared" si="68"/>
        <v>0</v>
      </c>
      <c r="R315">
        <f t="shared" si="69"/>
        <v>0</v>
      </c>
      <c r="S315">
        <f t="shared" si="70"/>
        <v>1</v>
      </c>
      <c r="T315">
        <f>C315/Misc!$B$2*60/2/PI()</f>
        <v>4858.9305396937007</v>
      </c>
      <c r="U315">
        <f>C315/Misc!$B$2*60/2/PI()*VLOOKUP(E315,Gearing!$B$2:$G$7,5,FALSE)</f>
        <v>24199436.139307417</v>
      </c>
      <c r="V315">
        <f ca="1">FORECAST(U315,OFFSET(Engine!$E$3:$E$26,MATCH(U315,Engine!$A$3:$A$26,1)-1,0,2),OFFSET(Engine!$A$3:$A$26,MATCH(U315,Engine!$A$3:$A$26,1)-1,0,2))</f>
        <v>-603590.99674116995</v>
      </c>
    </row>
    <row r="316" spans="1:22" x14ac:dyDescent="0.25">
      <c r="A316">
        <f t="shared" si="62"/>
        <v>78.25</v>
      </c>
      <c r="B316">
        <f t="shared" si="73"/>
        <v>6806.4730069953384</v>
      </c>
      <c r="C316">
        <f t="shared" si="71"/>
        <v>152.64780487804819</v>
      </c>
      <c r="D316">
        <f t="shared" si="72"/>
        <v>4.9117918795673177E-2</v>
      </c>
      <c r="E316">
        <f>MIN(VLOOKUP(C315+0.01,Gearing!$A$2:$G$7,2,TRUE)+1,5)</f>
        <v>5</v>
      </c>
      <c r="F316">
        <f>Misc!$B$4*Misc!$B$5/Misc!$B$2*VLOOKUP(E316,Gearing!$B$2:$G$7,5,FALSE)</f>
        <v>8966220.9668758679</v>
      </c>
      <c r="G316">
        <f t="shared" si="60"/>
        <v>4.2293462472879249</v>
      </c>
      <c r="H316">
        <f t="shared" si="61"/>
        <v>341.46341463414501</v>
      </c>
      <c r="I316">
        <f t="shared" si="63"/>
        <v>0.29700000000000004</v>
      </c>
      <c r="J316">
        <f t="shared" si="64"/>
        <v>2267.6223211177908</v>
      </c>
      <c r="K316">
        <f t="shared" si="65"/>
        <v>-31675023.775607366</v>
      </c>
      <c r="L316">
        <f t="shared" si="74"/>
        <v>7154.4539650906254</v>
      </c>
      <c r="M316">
        <f>2*$Y$1*VLOOKUP(E315,Gearing!$B$3:$D$7,3)+B314</f>
        <v>6806.4730069953384</v>
      </c>
      <c r="N316">
        <f>2*B315-B314+Misc!$B$6*$Y$1^2</f>
        <v>6806.6193893652635</v>
      </c>
      <c r="O316">
        <f t="shared" si="66"/>
        <v>0</v>
      </c>
      <c r="P316">
        <f t="shared" si="67"/>
        <v>0</v>
      </c>
      <c r="Q316">
        <f t="shared" si="68"/>
        <v>0</v>
      </c>
      <c r="R316">
        <f t="shared" si="69"/>
        <v>0</v>
      </c>
      <c r="S316">
        <f t="shared" si="70"/>
        <v>1</v>
      </c>
      <c r="T316">
        <f>C316/Misc!$B$2*60/2/PI()</f>
        <v>4858.9305396937007</v>
      </c>
      <c r="U316">
        <f>C316/Misc!$B$2*60/2/PI()*VLOOKUP(E316,Gearing!$B$2:$G$7,5,FALSE)</f>
        <v>24199436.139307417</v>
      </c>
      <c r="V316">
        <f ca="1">FORECAST(U316,OFFSET(Engine!$E$3:$E$26,MATCH(U316,Engine!$A$3:$A$26,1)-1,0,2),OFFSET(Engine!$A$3:$A$26,MATCH(U316,Engine!$A$3:$A$26,1)-1,0,2))</f>
        <v>-603590.99674116995</v>
      </c>
    </row>
    <row r="317" spans="1:22" x14ac:dyDescent="0.25">
      <c r="A317">
        <f t="shared" si="62"/>
        <v>78.5</v>
      </c>
      <c r="B317">
        <f t="shared" si="73"/>
        <v>6844.6364931498128</v>
      </c>
      <c r="C317">
        <f t="shared" si="71"/>
        <v>152.64780487804819</v>
      </c>
      <c r="D317">
        <f t="shared" si="72"/>
        <v>-4.9117918795673177E-2</v>
      </c>
      <c r="E317">
        <f>MIN(VLOOKUP(C316+0.01,Gearing!$A$2:$G$7,2,TRUE)+1,5)</f>
        <v>5</v>
      </c>
      <c r="F317">
        <f>Misc!$B$4*Misc!$B$5/Misc!$B$2*VLOOKUP(E317,Gearing!$B$2:$G$7,5,FALSE)</f>
        <v>8966220.9668758679</v>
      </c>
      <c r="G317">
        <f t="shared" si="60"/>
        <v>4.2530599381796632</v>
      </c>
      <c r="H317">
        <f t="shared" si="61"/>
        <v>341.46341463414501</v>
      </c>
      <c r="I317">
        <f t="shared" si="63"/>
        <v>0.29700000000000004</v>
      </c>
      <c r="J317">
        <f t="shared" si="64"/>
        <v>2244.9550338447684</v>
      </c>
      <c r="K317">
        <f t="shared" si="65"/>
        <v>-31761163.297482338</v>
      </c>
      <c r="L317">
        <f t="shared" si="74"/>
        <v>7192.6115481142742</v>
      </c>
      <c r="M317">
        <f>2*$Y$1*VLOOKUP(E316,Gearing!$B$3:$D$7,3)+B315</f>
        <v>6844.6364931498128</v>
      </c>
      <c r="N317">
        <f>2*B316-B315+Misc!$B$6*$Y$1^2</f>
        <v>6844.7767357798884</v>
      </c>
      <c r="O317">
        <f t="shared" si="66"/>
        <v>0</v>
      </c>
      <c r="P317">
        <f t="shared" si="67"/>
        <v>0</v>
      </c>
      <c r="Q317">
        <f t="shared" si="68"/>
        <v>0</v>
      </c>
      <c r="R317">
        <f t="shared" si="69"/>
        <v>0</v>
      </c>
      <c r="S317">
        <f t="shared" si="70"/>
        <v>1</v>
      </c>
      <c r="T317">
        <f>C317/Misc!$B$2*60/2/PI()</f>
        <v>4858.9305396937007</v>
      </c>
      <c r="U317">
        <f>C317/Misc!$B$2*60/2/PI()*VLOOKUP(E317,Gearing!$B$2:$G$7,5,FALSE)</f>
        <v>24199436.139307417</v>
      </c>
      <c r="V317">
        <f ca="1">FORECAST(U317,OFFSET(Engine!$E$3:$E$26,MATCH(U317,Engine!$A$3:$A$26,1)-1,0,2),OFFSET(Engine!$A$3:$A$26,MATCH(U317,Engine!$A$3:$A$26,1)-1,0,2))</f>
        <v>-603590.99674116995</v>
      </c>
    </row>
    <row r="318" spans="1:22" x14ac:dyDescent="0.25">
      <c r="A318">
        <f t="shared" si="62"/>
        <v>78.75</v>
      </c>
      <c r="B318">
        <f t="shared" si="73"/>
        <v>6882.7969094343625</v>
      </c>
      <c r="C318">
        <f t="shared" si="71"/>
        <v>152.64780487804819</v>
      </c>
      <c r="D318">
        <f t="shared" si="72"/>
        <v>4.9117918795673177E-2</v>
      </c>
      <c r="E318">
        <f>MIN(VLOOKUP(C317+0.01,Gearing!$A$2:$G$7,2,TRUE)+1,5)</f>
        <v>5</v>
      </c>
      <c r="F318">
        <f>Misc!$B$4*Misc!$B$5/Misc!$B$2*VLOOKUP(E318,Gearing!$B$2:$G$7,5,FALSE)</f>
        <v>8966220.9668758679</v>
      </c>
      <c r="G318">
        <f t="shared" si="60"/>
        <v>4.2767717215426675</v>
      </c>
      <c r="H318">
        <f t="shared" si="61"/>
        <v>341.46341463414501</v>
      </c>
      <c r="I318">
        <f t="shared" si="63"/>
        <v>0.29700000000000004</v>
      </c>
      <c r="J318">
        <f t="shared" si="64"/>
        <v>2222.2859230690106</v>
      </c>
      <c r="K318">
        <f t="shared" si="65"/>
        <v>-31846367.435002107</v>
      </c>
      <c r="L318">
        <f t="shared" si="74"/>
        <v>7230.7778675296486</v>
      </c>
      <c r="M318">
        <f>2*$Y$1*VLOOKUP(E317,Gearing!$B$3:$D$7,3)+B316</f>
        <v>6882.7969094343625</v>
      </c>
      <c r="N318">
        <f>2*B317-B316+Misc!$B$6*$Y$1^2</f>
        <v>6882.9432918042876</v>
      </c>
      <c r="O318">
        <f t="shared" si="66"/>
        <v>0</v>
      </c>
      <c r="P318">
        <f t="shared" si="67"/>
        <v>0</v>
      </c>
      <c r="Q318">
        <f t="shared" si="68"/>
        <v>0</v>
      </c>
      <c r="R318">
        <f t="shared" si="69"/>
        <v>0</v>
      </c>
      <c r="S318">
        <f t="shared" si="70"/>
        <v>1</v>
      </c>
      <c r="T318">
        <f>C318/Misc!$B$2*60/2/PI()</f>
        <v>4858.9305396937007</v>
      </c>
      <c r="U318">
        <f>C318/Misc!$B$2*60/2/PI()*VLOOKUP(E318,Gearing!$B$2:$G$7,5,FALSE)</f>
        <v>24199436.139307417</v>
      </c>
      <c r="V318">
        <f ca="1">FORECAST(U318,OFFSET(Engine!$E$3:$E$26,MATCH(U318,Engine!$A$3:$A$26,1)-1,0,2),OFFSET(Engine!$A$3:$A$26,MATCH(U318,Engine!$A$3:$A$26,1)-1,0,2))</f>
        <v>-603590.99674116995</v>
      </c>
    </row>
    <row r="319" spans="1:22" x14ac:dyDescent="0.25">
      <c r="A319">
        <f t="shared" si="62"/>
        <v>79</v>
      </c>
      <c r="B319">
        <f t="shared" si="73"/>
        <v>6920.9603955888369</v>
      </c>
      <c r="C319">
        <f t="shared" si="71"/>
        <v>152.64780487804819</v>
      </c>
      <c r="D319">
        <f t="shared" si="72"/>
        <v>-4.9117918795673177E-2</v>
      </c>
      <c r="E319">
        <f>MIN(VLOOKUP(C318+0.01,Gearing!$A$2:$G$7,2,TRUE)+1,5)</f>
        <v>5</v>
      </c>
      <c r="F319">
        <f>Misc!$B$4*Misc!$B$5/Misc!$B$2*VLOOKUP(E319,Gearing!$B$2:$G$7,5,FALSE)</f>
        <v>8966220.9668758679</v>
      </c>
      <c r="G319">
        <f t="shared" si="60"/>
        <v>4.3004854124344059</v>
      </c>
      <c r="H319">
        <f t="shared" si="61"/>
        <v>341.46341463414501</v>
      </c>
      <c r="I319">
        <f t="shared" si="63"/>
        <v>0.29700000000000004</v>
      </c>
      <c r="J319">
        <f t="shared" si="64"/>
        <v>2199.6186357959882</v>
      </c>
      <c r="K319">
        <f t="shared" si="65"/>
        <v>-31930776.901054699</v>
      </c>
      <c r="L319">
        <f t="shared" si="74"/>
        <v>7268.9354505533001</v>
      </c>
      <c r="M319">
        <f>2*$Y$1*VLOOKUP(E318,Gearing!$B$3:$D$7,3)+B317</f>
        <v>6920.9603955888369</v>
      </c>
      <c r="N319">
        <f>2*B318-B317+Misc!$B$6*$Y$1^2</f>
        <v>6921.1006382189125</v>
      </c>
      <c r="O319">
        <f t="shared" si="66"/>
        <v>0</v>
      </c>
      <c r="P319">
        <f t="shared" si="67"/>
        <v>0</v>
      </c>
      <c r="Q319">
        <f t="shared" si="68"/>
        <v>0</v>
      </c>
      <c r="R319">
        <f t="shared" si="69"/>
        <v>0</v>
      </c>
      <c r="S319">
        <f t="shared" si="70"/>
        <v>1</v>
      </c>
      <c r="T319">
        <f>C319/Misc!$B$2*60/2/PI()</f>
        <v>4858.9305396937007</v>
      </c>
      <c r="U319">
        <f>C319/Misc!$B$2*60/2/PI()*VLOOKUP(E319,Gearing!$B$2:$G$7,5,FALSE)</f>
        <v>24199436.139307417</v>
      </c>
      <c r="V319">
        <f ca="1">FORECAST(U319,OFFSET(Engine!$E$3:$E$26,MATCH(U319,Engine!$A$3:$A$26,1)-1,0,2),OFFSET(Engine!$A$3:$A$26,MATCH(U319,Engine!$A$3:$A$26,1)-1,0,2))</f>
        <v>-603590.99674116995</v>
      </c>
    </row>
    <row r="320" spans="1:22" x14ac:dyDescent="0.25">
      <c r="A320">
        <f t="shared" si="62"/>
        <v>79.25</v>
      </c>
      <c r="B320">
        <f t="shared" si="73"/>
        <v>6959.1208118733866</v>
      </c>
      <c r="C320">
        <f t="shared" si="71"/>
        <v>152.64780487804819</v>
      </c>
      <c r="D320">
        <f t="shared" si="72"/>
        <v>4.9117918795673177E-2</v>
      </c>
      <c r="E320">
        <f>MIN(VLOOKUP(C319+0.01,Gearing!$A$2:$G$7,2,TRUE)+1,5)</f>
        <v>5</v>
      </c>
      <c r="F320">
        <f>Misc!$B$4*Misc!$B$5/Misc!$B$2*VLOOKUP(E320,Gearing!$B$2:$G$7,5,FALSE)</f>
        <v>8966220.9668758679</v>
      </c>
      <c r="G320">
        <f t="shared" si="60"/>
        <v>4.3241971957974101</v>
      </c>
      <c r="H320">
        <f t="shared" si="61"/>
        <v>341.46341463414501</v>
      </c>
      <c r="I320">
        <f t="shared" si="63"/>
        <v>0.29700000000000004</v>
      </c>
      <c r="J320">
        <f t="shared" si="64"/>
        <v>2176.9495250202299</v>
      </c>
      <c r="K320">
        <f t="shared" si="65"/>
        <v>-32014250.843575235</v>
      </c>
      <c r="L320">
        <f t="shared" si="74"/>
        <v>7307.1017699686736</v>
      </c>
      <c r="M320">
        <f>2*$Y$1*VLOOKUP(E319,Gearing!$B$3:$D$7,3)+B318</f>
        <v>6959.1208118733866</v>
      </c>
      <c r="N320">
        <f>2*B319-B318+Misc!$B$6*$Y$1^2</f>
        <v>6959.2671942433117</v>
      </c>
      <c r="O320">
        <f t="shared" si="66"/>
        <v>0</v>
      </c>
      <c r="P320">
        <f t="shared" si="67"/>
        <v>0</v>
      </c>
      <c r="Q320">
        <f t="shared" si="68"/>
        <v>0</v>
      </c>
      <c r="R320">
        <f t="shared" si="69"/>
        <v>0</v>
      </c>
      <c r="S320">
        <f t="shared" si="70"/>
        <v>1</v>
      </c>
      <c r="T320">
        <f>C320/Misc!$B$2*60/2/PI()</f>
        <v>4858.9305396937007</v>
      </c>
      <c r="U320">
        <f>C320/Misc!$B$2*60/2/PI()*VLOOKUP(E320,Gearing!$B$2:$G$7,5,FALSE)</f>
        <v>24199436.139307417</v>
      </c>
      <c r="V320">
        <f ca="1">FORECAST(U320,OFFSET(Engine!$E$3:$E$26,MATCH(U320,Engine!$A$3:$A$26,1)-1,0,2),OFFSET(Engine!$A$3:$A$26,MATCH(U320,Engine!$A$3:$A$26,1)-1,0,2))</f>
        <v>-603590.99674116995</v>
      </c>
    </row>
    <row r="321" spans="1:22" x14ac:dyDescent="0.25">
      <c r="A321">
        <f t="shared" si="62"/>
        <v>79.5</v>
      </c>
      <c r="B321">
        <f t="shared" si="73"/>
        <v>6997.284298027861</v>
      </c>
      <c r="C321">
        <f t="shared" si="71"/>
        <v>152.64780487804819</v>
      </c>
      <c r="D321">
        <f t="shared" si="72"/>
        <v>-4.9117918795673177E-2</v>
      </c>
      <c r="E321">
        <f>MIN(VLOOKUP(C320+0.01,Gearing!$A$2:$G$7,2,TRUE)+1,5)</f>
        <v>5</v>
      </c>
      <c r="F321">
        <f>Misc!$B$4*Misc!$B$5/Misc!$B$2*VLOOKUP(E321,Gearing!$B$2:$G$7,5,FALSE)</f>
        <v>8966220.9668758679</v>
      </c>
      <c r="G321">
        <f t="shared" si="60"/>
        <v>4.3479108866891485</v>
      </c>
      <c r="H321">
        <f t="shared" si="61"/>
        <v>341.46341463414501</v>
      </c>
      <c r="I321">
        <f t="shared" si="63"/>
        <v>0.29700000000000004</v>
      </c>
      <c r="J321">
        <f t="shared" si="64"/>
        <v>2154.2822377472075</v>
      </c>
      <c r="K321">
        <f t="shared" si="65"/>
        <v>-32096930.253805447</v>
      </c>
      <c r="L321">
        <f t="shared" si="74"/>
        <v>7345.2593529923224</v>
      </c>
      <c r="M321">
        <f>2*$Y$1*VLOOKUP(E320,Gearing!$B$3:$D$7,3)+B319</f>
        <v>6997.284298027861</v>
      </c>
      <c r="N321">
        <f>2*B320-B319+Misc!$B$6*$Y$1^2</f>
        <v>6997.4245406579366</v>
      </c>
      <c r="O321">
        <f t="shared" si="66"/>
        <v>0</v>
      </c>
      <c r="P321">
        <f t="shared" si="67"/>
        <v>0</v>
      </c>
      <c r="Q321">
        <f t="shared" si="68"/>
        <v>0</v>
      </c>
      <c r="R321">
        <f t="shared" si="69"/>
        <v>0</v>
      </c>
      <c r="S321">
        <f t="shared" si="70"/>
        <v>1</v>
      </c>
      <c r="T321">
        <f>C321/Misc!$B$2*60/2/PI()</f>
        <v>4858.9305396937007</v>
      </c>
      <c r="U321">
        <f>C321/Misc!$B$2*60/2/PI()*VLOOKUP(E321,Gearing!$B$2:$G$7,5,FALSE)</f>
        <v>24199436.139307417</v>
      </c>
      <c r="V321">
        <f ca="1">FORECAST(U321,OFFSET(Engine!$E$3:$E$26,MATCH(U321,Engine!$A$3:$A$26,1)-1,0,2),OFFSET(Engine!$A$3:$A$26,MATCH(U321,Engine!$A$3:$A$26,1)-1,0,2))</f>
        <v>-603590.99674116995</v>
      </c>
    </row>
    <row r="322" spans="1:22" x14ac:dyDescent="0.25">
      <c r="A322">
        <f t="shared" si="62"/>
        <v>79.75</v>
      </c>
      <c r="B322">
        <f t="shared" si="73"/>
        <v>7035.4447143124107</v>
      </c>
      <c r="C322">
        <f t="shared" si="71"/>
        <v>152.64780487804819</v>
      </c>
      <c r="D322">
        <f t="shared" si="72"/>
        <v>4.9117918795673177E-2</v>
      </c>
      <c r="E322">
        <f>MIN(VLOOKUP(C321+0.01,Gearing!$A$2:$G$7,2,TRUE)+1,5)</f>
        <v>5</v>
      </c>
      <c r="F322">
        <f>Misc!$B$4*Misc!$B$5/Misc!$B$2*VLOOKUP(E322,Gearing!$B$2:$G$7,5,FALSE)</f>
        <v>8966220.9668758679</v>
      </c>
      <c r="G322">
        <f t="shared" si="60"/>
        <v>4.3716226700521519</v>
      </c>
      <c r="H322">
        <f t="shared" si="61"/>
        <v>341.46341463414501</v>
      </c>
      <c r="I322">
        <f t="shared" si="63"/>
        <v>0.29700000000000004</v>
      </c>
      <c r="J322">
        <f t="shared" si="64"/>
        <v>2131.6131269714497</v>
      </c>
      <c r="K322">
        <f t="shared" si="65"/>
        <v>-32178674.001326758</v>
      </c>
      <c r="L322">
        <f t="shared" si="74"/>
        <v>7383.4256724076977</v>
      </c>
      <c r="M322">
        <f>2*$Y$1*VLOOKUP(E321,Gearing!$B$3:$D$7,3)+B320</f>
        <v>7035.4447143124107</v>
      </c>
      <c r="N322">
        <f>2*B321-B320+Misc!$B$6*$Y$1^2</f>
        <v>7035.5910966823358</v>
      </c>
      <c r="O322">
        <f t="shared" si="66"/>
        <v>0</v>
      </c>
      <c r="P322">
        <f t="shared" si="67"/>
        <v>0</v>
      </c>
      <c r="Q322">
        <f t="shared" si="68"/>
        <v>0</v>
      </c>
      <c r="R322">
        <f t="shared" si="69"/>
        <v>0</v>
      </c>
      <c r="S322">
        <f t="shared" si="70"/>
        <v>1</v>
      </c>
      <c r="T322">
        <f>C322/Misc!$B$2*60/2/PI()</f>
        <v>4858.9305396937007</v>
      </c>
      <c r="U322">
        <f>C322/Misc!$B$2*60/2/PI()*VLOOKUP(E322,Gearing!$B$2:$G$7,5,FALSE)</f>
        <v>24199436.139307417</v>
      </c>
      <c r="V322">
        <f ca="1">FORECAST(U322,OFFSET(Engine!$E$3:$E$26,MATCH(U322,Engine!$A$3:$A$26,1)-1,0,2),OFFSET(Engine!$A$3:$A$26,MATCH(U322,Engine!$A$3:$A$26,1)-1,0,2))</f>
        <v>-603590.99674116995</v>
      </c>
    </row>
    <row r="323" spans="1:22" x14ac:dyDescent="0.25">
      <c r="A323">
        <f t="shared" si="62"/>
        <v>80</v>
      </c>
      <c r="B323">
        <f t="shared" si="73"/>
        <v>7073.6082004668851</v>
      </c>
      <c r="C323">
        <f t="shared" si="71"/>
        <v>152.64780487804819</v>
      </c>
      <c r="D323">
        <f t="shared" si="72"/>
        <v>-4.9117918795673177E-2</v>
      </c>
      <c r="E323">
        <f>MIN(VLOOKUP(C322+0.01,Gearing!$A$2:$G$7,2,TRUE)+1,5)</f>
        <v>5</v>
      </c>
      <c r="F323">
        <f>Misc!$B$4*Misc!$B$5/Misc!$B$2*VLOOKUP(E323,Gearing!$B$2:$G$7,5,FALSE)</f>
        <v>8966220.9668758679</v>
      </c>
      <c r="G323">
        <f t="shared" ref="G323:G386" si="75">CONVERT(B323,$B$1,$G$1)</f>
        <v>4.3953363609438902</v>
      </c>
      <c r="H323">
        <f t="shared" ref="H323:H386" si="76">CONVERT(C323,$C$1,$H$1)</f>
        <v>341.46341463414501</v>
      </c>
      <c r="I323">
        <f t="shared" si="63"/>
        <v>0.29700000000000004</v>
      </c>
      <c r="J323">
        <f t="shared" si="64"/>
        <v>2108.9458396984273</v>
      </c>
      <c r="K323">
        <f t="shared" si="65"/>
        <v>-32259623.355734583</v>
      </c>
      <c r="L323">
        <f t="shared" si="74"/>
        <v>7421.5832554313474</v>
      </c>
      <c r="M323">
        <f>2*$Y$1*VLOOKUP(E322,Gearing!$B$3:$D$7,3)+B321</f>
        <v>7073.6082004668851</v>
      </c>
      <c r="N323">
        <f>2*B322-B321+Misc!$B$6*$Y$1^2</f>
        <v>7073.7484430969607</v>
      </c>
      <c r="O323">
        <f t="shared" si="66"/>
        <v>0</v>
      </c>
      <c r="P323">
        <f t="shared" si="67"/>
        <v>0</v>
      </c>
      <c r="Q323">
        <f t="shared" si="68"/>
        <v>0</v>
      </c>
      <c r="R323">
        <f t="shared" si="69"/>
        <v>0</v>
      </c>
      <c r="S323">
        <f t="shared" si="70"/>
        <v>1</v>
      </c>
      <c r="T323">
        <f>C323/Misc!$B$2*60/2/PI()</f>
        <v>4858.9305396937007</v>
      </c>
      <c r="U323">
        <f>C323/Misc!$B$2*60/2/PI()*VLOOKUP(E323,Gearing!$B$2:$G$7,5,FALSE)</f>
        <v>24199436.139307417</v>
      </c>
      <c r="V323">
        <f ca="1">FORECAST(U323,OFFSET(Engine!$E$3:$E$26,MATCH(U323,Engine!$A$3:$A$26,1)-1,0,2),OFFSET(Engine!$A$3:$A$26,MATCH(U323,Engine!$A$3:$A$26,1)-1,0,2))</f>
        <v>-603590.99674116995</v>
      </c>
    </row>
    <row r="324" spans="1:22" x14ac:dyDescent="0.25">
      <c r="A324">
        <f t="shared" ref="A324:A387" si="77">A323+$Y$1</f>
        <v>80.25</v>
      </c>
      <c r="B324">
        <f t="shared" si="73"/>
        <v>7111.7686167514348</v>
      </c>
      <c r="C324">
        <f t="shared" si="71"/>
        <v>152.64780487804819</v>
      </c>
      <c r="D324">
        <f t="shared" si="72"/>
        <v>4.9117918795673177E-2</v>
      </c>
      <c r="E324">
        <f>MIN(VLOOKUP(C323+0.01,Gearing!$A$2:$G$7,2,TRUE)+1,5)</f>
        <v>5</v>
      </c>
      <c r="F324">
        <f>Misc!$B$4*Misc!$B$5/Misc!$B$2*VLOOKUP(E324,Gearing!$B$2:$G$7,5,FALSE)</f>
        <v>8966220.9668758679</v>
      </c>
      <c r="G324">
        <f t="shared" si="75"/>
        <v>4.4190481443068945</v>
      </c>
      <c r="H324">
        <f t="shared" si="76"/>
        <v>341.46341463414501</v>
      </c>
      <c r="I324">
        <f t="shared" ref="I324:I387" si="78">$Y$3</f>
        <v>0.29700000000000004</v>
      </c>
      <c r="J324">
        <f t="shared" ref="J324:J387" si="79">(4*$Y$2-2*$Y$3*B323)</f>
        <v>2086.2767289226695</v>
      </c>
      <c r="K324">
        <f t="shared" ref="K324:K387" si="80">4*$Y$2*(B323-2*B324)+$Y$3*B323*B323-4*F324*$Y$1*$Y$1</f>
        <v>-32339636.908256661</v>
      </c>
      <c r="L324">
        <f t="shared" si="74"/>
        <v>7459.7495748467218</v>
      </c>
      <c r="M324">
        <f>2*$Y$1*VLOOKUP(E323,Gearing!$B$3:$D$7,3)+B322</f>
        <v>7111.7686167514348</v>
      </c>
      <c r="N324">
        <f>2*B323-B322+Misc!$B$6*$Y$1^2</f>
        <v>7111.9149991213599</v>
      </c>
      <c r="O324">
        <f t="shared" ref="O324:O387" si="81">IF(AND(E324=1,G324&lt;=5),1,0)</f>
        <v>0</v>
      </c>
      <c r="P324">
        <f t="shared" ref="P324:P387" si="82">IF(AND(E324=2,G324&lt;=5),1,0)</f>
        <v>0</v>
      </c>
      <c r="Q324">
        <f t="shared" ref="Q324:Q387" si="83">IF(AND(E324=3,G324&lt;=5),1,0)</f>
        <v>0</v>
      </c>
      <c r="R324">
        <f t="shared" ref="R324:R387" si="84">IF(AND(E324=4,G324&lt;=5),1,0)</f>
        <v>0</v>
      </c>
      <c r="S324">
        <f t="shared" ref="S324:S387" si="85">IF(AND(E324=5,G324&lt;=5),1,0)</f>
        <v>1</v>
      </c>
      <c r="T324">
        <f>C324/Misc!$B$2*60/2/PI()</f>
        <v>4858.9305396937007</v>
      </c>
      <c r="U324">
        <f>C324/Misc!$B$2*60/2/PI()*VLOOKUP(E324,Gearing!$B$2:$G$7,5,FALSE)</f>
        <v>24199436.139307417</v>
      </c>
      <c r="V324">
        <f ca="1">FORECAST(U324,OFFSET(Engine!$E$3:$E$26,MATCH(U324,Engine!$A$3:$A$26,1)-1,0,2),OFFSET(Engine!$A$3:$A$26,MATCH(U324,Engine!$A$3:$A$26,1)-1,0,2))</f>
        <v>-603590.99674116995</v>
      </c>
    </row>
    <row r="325" spans="1:22" x14ac:dyDescent="0.25">
      <c r="A325">
        <f t="shared" si="77"/>
        <v>80.5</v>
      </c>
      <c r="B325">
        <f t="shared" si="73"/>
        <v>7149.9321029059092</v>
      </c>
      <c r="C325">
        <f t="shared" ref="C325:C388" si="86">(B326-B324)/2/$Y$1</f>
        <v>152.64780487804819</v>
      </c>
      <c r="D325">
        <f t="shared" ref="D325:D388" si="87">(B326-2*B325+B324)/$Y$1^2</f>
        <v>-4.9117918795673177E-2</v>
      </c>
      <c r="E325">
        <f>MIN(VLOOKUP(C324+0.01,Gearing!$A$2:$G$7,2,TRUE)+1,5)</f>
        <v>5</v>
      </c>
      <c r="F325">
        <f>Misc!$B$4*Misc!$B$5/Misc!$B$2*VLOOKUP(E325,Gearing!$B$2:$G$7,5,FALSE)</f>
        <v>8966220.9668758679</v>
      </c>
      <c r="G325">
        <f t="shared" si="75"/>
        <v>4.4427618351986338</v>
      </c>
      <c r="H325">
        <f t="shared" si="76"/>
        <v>341.46341463414501</v>
      </c>
      <c r="I325">
        <f t="shared" si="78"/>
        <v>0.29700000000000004</v>
      </c>
      <c r="J325">
        <f t="shared" si="79"/>
        <v>2063.6094416496471</v>
      </c>
      <c r="K325">
        <f t="shared" si="80"/>
        <v>-32418856.206842106</v>
      </c>
      <c r="L325">
        <f t="shared" si="74"/>
        <v>7497.9071578703715</v>
      </c>
      <c r="M325">
        <f>2*$Y$1*VLOOKUP(E324,Gearing!$B$3:$D$7,3)+B323</f>
        <v>7149.9321029059092</v>
      </c>
      <c r="N325">
        <f>2*B324-B323+Misc!$B$6*$Y$1^2</f>
        <v>7150.0723455359848</v>
      </c>
      <c r="O325">
        <f t="shared" si="81"/>
        <v>0</v>
      </c>
      <c r="P325">
        <f t="shared" si="82"/>
        <v>0</v>
      </c>
      <c r="Q325">
        <f t="shared" si="83"/>
        <v>0</v>
      </c>
      <c r="R325">
        <f t="shared" si="84"/>
        <v>0</v>
      </c>
      <c r="S325">
        <f t="shared" si="85"/>
        <v>1</v>
      </c>
      <c r="T325">
        <f>C325/Misc!$B$2*60/2/PI()</f>
        <v>4858.9305396937007</v>
      </c>
      <c r="U325">
        <f>C325/Misc!$B$2*60/2/PI()*VLOOKUP(E325,Gearing!$B$2:$G$7,5,FALSE)</f>
        <v>24199436.139307417</v>
      </c>
      <c r="V325">
        <f ca="1">FORECAST(U325,OFFSET(Engine!$E$3:$E$26,MATCH(U325,Engine!$A$3:$A$26,1)-1,0,2),OFFSET(Engine!$A$3:$A$26,MATCH(U325,Engine!$A$3:$A$26,1)-1,0,2))</f>
        <v>-603590.99674116995</v>
      </c>
    </row>
    <row r="326" spans="1:22" x14ac:dyDescent="0.25">
      <c r="A326">
        <f t="shared" si="77"/>
        <v>80.75</v>
      </c>
      <c r="B326">
        <f t="shared" ref="B326:B389" si="88">MIN(L326:N326)</f>
        <v>7188.0925191904589</v>
      </c>
      <c r="C326">
        <f t="shared" si="86"/>
        <v>152.64780487804819</v>
      </c>
      <c r="D326">
        <f t="shared" si="87"/>
        <v>4.9117918795673177E-2</v>
      </c>
      <c r="E326">
        <f>MIN(VLOOKUP(C325+0.01,Gearing!$A$2:$G$7,2,TRUE)+1,5)</f>
        <v>5</v>
      </c>
      <c r="F326">
        <f>Misc!$B$4*Misc!$B$5/Misc!$B$2*VLOOKUP(E326,Gearing!$B$2:$G$7,5,FALSE)</f>
        <v>8966220.9668758679</v>
      </c>
      <c r="G326">
        <f t="shared" si="75"/>
        <v>4.4664736185616372</v>
      </c>
      <c r="H326">
        <f t="shared" si="76"/>
        <v>341.46341463414501</v>
      </c>
      <c r="I326">
        <f t="shared" si="78"/>
        <v>0.29700000000000004</v>
      </c>
      <c r="J326">
        <f t="shared" si="79"/>
        <v>2040.9403308738893</v>
      </c>
      <c r="K326">
        <f t="shared" si="80"/>
        <v>-32497139.564364959</v>
      </c>
      <c r="L326">
        <f t="shared" ref="L326:L389" si="89">(-J325+SQRT(J325^2-4*I325*K325))/2/I325</f>
        <v>7536.073477285745</v>
      </c>
      <c r="M326">
        <f>2*$Y$1*VLOOKUP(E325,Gearing!$B$3:$D$7,3)+B324</f>
        <v>7188.0925191904589</v>
      </c>
      <c r="N326">
        <f>2*B325-B324+Misc!$B$6*$Y$1^2</f>
        <v>7188.238901560384</v>
      </c>
      <c r="O326">
        <f t="shared" si="81"/>
        <v>0</v>
      </c>
      <c r="P326">
        <f t="shared" si="82"/>
        <v>0</v>
      </c>
      <c r="Q326">
        <f t="shared" si="83"/>
        <v>0</v>
      </c>
      <c r="R326">
        <f t="shared" si="84"/>
        <v>0</v>
      </c>
      <c r="S326">
        <f t="shared" si="85"/>
        <v>1</v>
      </c>
      <c r="T326">
        <f>C326/Misc!$B$2*60/2/PI()</f>
        <v>4858.9305396937007</v>
      </c>
      <c r="U326">
        <f>C326/Misc!$B$2*60/2/PI()*VLOOKUP(E326,Gearing!$B$2:$G$7,5,FALSE)</f>
        <v>24199436.139307417</v>
      </c>
      <c r="V326">
        <f ca="1">FORECAST(U326,OFFSET(Engine!$E$3:$E$26,MATCH(U326,Engine!$A$3:$A$26,1)-1,0,2),OFFSET(Engine!$A$3:$A$26,MATCH(U326,Engine!$A$3:$A$26,1)-1,0,2))</f>
        <v>-603590.99674116995</v>
      </c>
    </row>
    <row r="327" spans="1:22" x14ac:dyDescent="0.25">
      <c r="A327">
        <f t="shared" si="77"/>
        <v>81</v>
      </c>
      <c r="B327">
        <f t="shared" si="88"/>
        <v>7226.2560053449333</v>
      </c>
      <c r="C327">
        <f t="shared" si="86"/>
        <v>152.64780487804819</v>
      </c>
      <c r="D327">
        <f t="shared" si="87"/>
        <v>-4.9117918795673177E-2</v>
      </c>
      <c r="E327">
        <f>MIN(VLOOKUP(C326+0.01,Gearing!$A$2:$G$7,2,TRUE)+1,5)</f>
        <v>5</v>
      </c>
      <c r="F327">
        <f>Misc!$B$4*Misc!$B$5/Misc!$B$2*VLOOKUP(E327,Gearing!$B$2:$G$7,5,FALSE)</f>
        <v>8966220.9668758679</v>
      </c>
      <c r="G327">
        <f t="shared" si="75"/>
        <v>4.4901873094533755</v>
      </c>
      <c r="H327">
        <f t="shared" si="76"/>
        <v>341.46341463414501</v>
      </c>
      <c r="I327">
        <f t="shared" si="78"/>
        <v>0.29700000000000004</v>
      </c>
      <c r="J327">
        <f t="shared" si="79"/>
        <v>2018.2730436008669</v>
      </c>
      <c r="K327">
        <f t="shared" si="80"/>
        <v>-32574628.807128016</v>
      </c>
      <c r="L327">
        <f t="shared" si="89"/>
        <v>7574.2310603093956</v>
      </c>
      <c r="M327">
        <f>2*$Y$1*VLOOKUP(E326,Gearing!$B$3:$D$7,3)+B325</f>
        <v>7226.2560053449333</v>
      </c>
      <c r="N327">
        <f>2*B326-B325+Misc!$B$6*$Y$1^2</f>
        <v>7226.3962479750089</v>
      </c>
      <c r="O327">
        <f t="shared" si="81"/>
        <v>0</v>
      </c>
      <c r="P327">
        <f t="shared" si="82"/>
        <v>0</v>
      </c>
      <c r="Q327">
        <f t="shared" si="83"/>
        <v>0</v>
      </c>
      <c r="R327">
        <f t="shared" si="84"/>
        <v>0</v>
      </c>
      <c r="S327">
        <f t="shared" si="85"/>
        <v>1</v>
      </c>
      <c r="T327">
        <f>C327/Misc!$B$2*60/2/PI()</f>
        <v>4858.9305396937007</v>
      </c>
      <c r="U327">
        <f>C327/Misc!$B$2*60/2/PI()*VLOOKUP(E327,Gearing!$B$2:$G$7,5,FALSE)</f>
        <v>24199436.139307417</v>
      </c>
      <c r="V327">
        <f ca="1">FORECAST(U327,OFFSET(Engine!$E$3:$E$26,MATCH(U327,Engine!$A$3:$A$26,1)-1,0,2),OFFSET(Engine!$A$3:$A$26,MATCH(U327,Engine!$A$3:$A$26,1)-1,0,2))</f>
        <v>-603590.99674116995</v>
      </c>
    </row>
    <row r="328" spans="1:22" x14ac:dyDescent="0.25">
      <c r="A328">
        <f t="shared" si="77"/>
        <v>81.25</v>
      </c>
      <c r="B328">
        <f t="shared" si="88"/>
        <v>7264.416421629483</v>
      </c>
      <c r="C328">
        <f t="shared" si="86"/>
        <v>152.64780487804819</v>
      </c>
      <c r="D328">
        <f t="shared" si="87"/>
        <v>4.9117918795673177E-2</v>
      </c>
      <c r="E328">
        <f>MIN(VLOOKUP(C327+0.01,Gearing!$A$2:$G$7,2,TRUE)+1,5)</f>
        <v>5</v>
      </c>
      <c r="F328">
        <f>Misc!$B$4*Misc!$B$5/Misc!$B$2*VLOOKUP(E328,Gearing!$B$2:$G$7,5,FALSE)</f>
        <v>8966220.9668758679</v>
      </c>
      <c r="G328">
        <f t="shared" si="75"/>
        <v>4.5138990928163789</v>
      </c>
      <c r="H328">
        <f t="shared" si="76"/>
        <v>341.46341463414501</v>
      </c>
      <c r="I328">
        <f t="shared" si="78"/>
        <v>0.29700000000000004</v>
      </c>
      <c r="J328">
        <f t="shared" si="79"/>
        <v>1995.603932825109</v>
      </c>
      <c r="K328">
        <f t="shared" si="80"/>
        <v>-32651181.969651636</v>
      </c>
      <c r="L328">
        <f t="shared" si="89"/>
        <v>7612.3973797247691</v>
      </c>
      <c r="M328">
        <f>2*$Y$1*VLOOKUP(E327,Gearing!$B$3:$D$7,3)+B326</f>
        <v>7264.416421629483</v>
      </c>
      <c r="N328">
        <f>2*B327-B326+Misc!$B$6*$Y$1^2</f>
        <v>7264.5628039994081</v>
      </c>
      <c r="O328">
        <f t="shared" si="81"/>
        <v>0</v>
      </c>
      <c r="P328">
        <f t="shared" si="82"/>
        <v>0</v>
      </c>
      <c r="Q328">
        <f t="shared" si="83"/>
        <v>0</v>
      </c>
      <c r="R328">
        <f t="shared" si="84"/>
        <v>0</v>
      </c>
      <c r="S328">
        <f t="shared" si="85"/>
        <v>1</v>
      </c>
      <c r="T328">
        <f>C328/Misc!$B$2*60/2/PI()</f>
        <v>4858.9305396937007</v>
      </c>
      <c r="U328">
        <f>C328/Misc!$B$2*60/2/PI()*VLOOKUP(E328,Gearing!$B$2:$G$7,5,FALSE)</f>
        <v>24199436.139307417</v>
      </c>
      <c r="V328">
        <f ca="1">FORECAST(U328,OFFSET(Engine!$E$3:$E$26,MATCH(U328,Engine!$A$3:$A$26,1)-1,0,2),OFFSET(Engine!$A$3:$A$26,MATCH(U328,Engine!$A$3:$A$26,1)-1,0,2))</f>
        <v>-603590.99674116995</v>
      </c>
    </row>
    <row r="329" spans="1:22" x14ac:dyDescent="0.25">
      <c r="A329">
        <f t="shared" si="77"/>
        <v>81.5</v>
      </c>
      <c r="B329">
        <f t="shared" si="88"/>
        <v>7302.5799077839574</v>
      </c>
      <c r="C329">
        <f t="shared" si="86"/>
        <v>152.64780487804819</v>
      </c>
      <c r="D329">
        <f t="shared" si="87"/>
        <v>-4.9117918795673177E-2</v>
      </c>
      <c r="E329">
        <f>MIN(VLOOKUP(C328+0.01,Gearing!$A$2:$G$7,2,TRUE)+1,5)</f>
        <v>5</v>
      </c>
      <c r="F329">
        <f>Misc!$B$4*Misc!$B$5/Misc!$B$2*VLOOKUP(E329,Gearing!$B$2:$G$7,5,FALSE)</f>
        <v>8966220.9668758679</v>
      </c>
      <c r="G329">
        <f t="shared" si="75"/>
        <v>4.5376127837081182</v>
      </c>
      <c r="H329">
        <f t="shared" si="76"/>
        <v>341.46341463414501</v>
      </c>
      <c r="I329">
        <f t="shared" si="78"/>
        <v>0.29700000000000004</v>
      </c>
      <c r="J329">
        <f t="shared" si="79"/>
        <v>1972.9366455520867</v>
      </c>
      <c r="K329">
        <f t="shared" si="80"/>
        <v>-32726941.156592313</v>
      </c>
      <c r="L329">
        <f t="shared" si="89"/>
        <v>7650.5549627484179</v>
      </c>
      <c r="M329">
        <f>2*$Y$1*VLOOKUP(E328,Gearing!$B$3:$D$7,3)+B327</f>
        <v>7302.5799077839574</v>
      </c>
      <c r="N329">
        <f>2*B328-B327+Misc!$B$6*$Y$1^2</f>
        <v>7302.720150414033</v>
      </c>
      <c r="O329">
        <f t="shared" si="81"/>
        <v>0</v>
      </c>
      <c r="P329">
        <f t="shared" si="82"/>
        <v>0</v>
      </c>
      <c r="Q329">
        <f t="shared" si="83"/>
        <v>0</v>
      </c>
      <c r="R329">
        <f t="shared" si="84"/>
        <v>0</v>
      </c>
      <c r="S329">
        <f t="shared" si="85"/>
        <v>1</v>
      </c>
      <c r="T329">
        <f>C329/Misc!$B$2*60/2/PI()</f>
        <v>4858.9305396937007</v>
      </c>
      <c r="U329">
        <f>C329/Misc!$B$2*60/2/PI()*VLOOKUP(E329,Gearing!$B$2:$G$7,5,FALSE)</f>
        <v>24199436.139307417</v>
      </c>
      <c r="V329">
        <f ca="1">FORECAST(U329,OFFSET(Engine!$E$3:$E$26,MATCH(U329,Engine!$A$3:$A$26,1)-1,0,2),OFFSET(Engine!$A$3:$A$26,MATCH(U329,Engine!$A$3:$A$26,1)-1,0,2))</f>
        <v>-603590.99674116995</v>
      </c>
    </row>
    <row r="330" spans="1:22" x14ac:dyDescent="0.25">
      <c r="A330">
        <f t="shared" si="77"/>
        <v>81.75</v>
      </c>
      <c r="B330">
        <f t="shared" si="88"/>
        <v>7340.7403240685071</v>
      </c>
      <c r="C330">
        <f t="shared" si="86"/>
        <v>152.64780487804819</v>
      </c>
      <c r="D330">
        <f t="shared" si="87"/>
        <v>4.9117918795673177E-2</v>
      </c>
      <c r="E330">
        <f>MIN(VLOOKUP(C329+0.01,Gearing!$A$2:$G$7,2,TRUE)+1,5)</f>
        <v>5</v>
      </c>
      <c r="F330">
        <f>Misc!$B$4*Misc!$B$5/Misc!$B$2*VLOOKUP(E330,Gearing!$B$2:$G$7,5,FALSE)</f>
        <v>8966220.9668758679</v>
      </c>
      <c r="G330">
        <f t="shared" si="75"/>
        <v>4.5613245670711224</v>
      </c>
      <c r="H330">
        <f t="shared" si="76"/>
        <v>341.46341463414501</v>
      </c>
      <c r="I330">
        <f t="shared" si="78"/>
        <v>0.29700000000000004</v>
      </c>
      <c r="J330">
        <f t="shared" si="79"/>
        <v>1950.2675347763288</v>
      </c>
      <c r="K330">
        <f t="shared" si="80"/>
        <v>-32801764.124116708</v>
      </c>
      <c r="L330">
        <f t="shared" si="89"/>
        <v>7688.7212821637931</v>
      </c>
      <c r="M330">
        <f>2*$Y$1*VLOOKUP(E329,Gearing!$B$3:$D$7,3)+B328</f>
        <v>7340.7403240685071</v>
      </c>
      <c r="N330">
        <f>2*B329-B328+Misc!$B$6*$Y$1^2</f>
        <v>7340.8867064384322</v>
      </c>
      <c r="O330">
        <f t="shared" si="81"/>
        <v>0</v>
      </c>
      <c r="P330">
        <f t="shared" si="82"/>
        <v>0</v>
      </c>
      <c r="Q330">
        <f t="shared" si="83"/>
        <v>0</v>
      </c>
      <c r="R330">
        <f t="shared" si="84"/>
        <v>0</v>
      </c>
      <c r="S330">
        <f t="shared" si="85"/>
        <v>1</v>
      </c>
      <c r="T330">
        <f>C330/Misc!$B$2*60/2/PI()</f>
        <v>4858.9305396937007</v>
      </c>
      <c r="U330">
        <f>C330/Misc!$B$2*60/2/PI()*VLOOKUP(E330,Gearing!$B$2:$G$7,5,FALSE)</f>
        <v>24199436.139307417</v>
      </c>
      <c r="V330">
        <f ca="1">FORECAST(U330,OFFSET(Engine!$E$3:$E$26,MATCH(U330,Engine!$A$3:$A$26,1)-1,0,2),OFFSET(Engine!$A$3:$A$26,MATCH(U330,Engine!$A$3:$A$26,1)-1,0,2))</f>
        <v>-603590.99674116995</v>
      </c>
    </row>
    <row r="331" spans="1:22" x14ac:dyDescent="0.25">
      <c r="A331">
        <f t="shared" si="77"/>
        <v>82</v>
      </c>
      <c r="B331">
        <f t="shared" si="88"/>
        <v>7378.9038102229815</v>
      </c>
      <c r="C331">
        <f t="shared" si="86"/>
        <v>152.64780487804819</v>
      </c>
      <c r="D331">
        <f t="shared" si="87"/>
        <v>-4.9117918795673177E-2</v>
      </c>
      <c r="E331">
        <f>MIN(VLOOKUP(C330+0.01,Gearing!$A$2:$G$7,2,TRUE)+1,5)</f>
        <v>5</v>
      </c>
      <c r="F331">
        <f>Misc!$B$4*Misc!$B$5/Misc!$B$2*VLOOKUP(E331,Gearing!$B$2:$G$7,5,FALSE)</f>
        <v>8966220.9668758679</v>
      </c>
      <c r="G331">
        <f t="shared" si="75"/>
        <v>4.5850382579628599</v>
      </c>
      <c r="H331">
        <f t="shared" si="76"/>
        <v>341.46341463414501</v>
      </c>
      <c r="I331">
        <f t="shared" si="78"/>
        <v>0.29700000000000004</v>
      </c>
      <c r="J331">
        <f t="shared" si="79"/>
        <v>1927.6002475033065</v>
      </c>
      <c r="K331">
        <f t="shared" si="80"/>
        <v>-32875793.255234998</v>
      </c>
      <c r="L331">
        <f t="shared" si="89"/>
        <v>7726.8788651874438</v>
      </c>
      <c r="M331">
        <f>2*$Y$1*VLOOKUP(E330,Gearing!$B$3:$D$7,3)+B329</f>
        <v>7378.9038102229815</v>
      </c>
      <c r="N331">
        <f>2*B330-B329+Misc!$B$6*$Y$1^2</f>
        <v>7379.0440528530571</v>
      </c>
      <c r="O331">
        <f t="shared" si="81"/>
        <v>0</v>
      </c>
      <c r="P331">
        <f t="shared" si="82"/>
        <v>0</v>
      </c>
      <c r="Q331">
        <f t="shared" si="83"/>
        <v>0</v>
      </c>
      <c r="R331">
        <f t="shared" si="84"/>
        <v>0</v>
      </c>
      <c r="S331">
        <f t="shared" si="85"/>
        <v>1</v>
      </c>
      <c r="T331">
        <f>C331/Misc!$B$2*60/2/PI()</f>
        <v>4858.9305396937007</v>
      </c>
      <c r="U331">
        <f>C331/Misc!$B$2*60/2/PI()*VLOOKUP(E331,Gearing!$B$2:$G$7,5,FALSE)</f>
        <v>24199436.139307417</v>
      </c>
      <c r="V331">
        <f ca="1">FORECAST(U331,OFFSET(Engine!$E$3:$E$26,MATCH(U331,Engine!$A$3:$A$26,1)-1,0,2),OFFSET(Engine!$A$3:$A$26,MATCH(U331,Engine!$A$3:$A$26,1)-1,0,2))</f>
        <v>-603590.99674116995</v>
      </c>
    </row>
    <row r="332" spans="1:22" x14ac:dyDescent="0.25">
      <c r="A332">
        <f t="shared" si="77"/>
        <v>82.25</v>
      </c>
      <c r="B332">
        <f t="shared" si="88"/>
        <v>7417.0642265075312</v>
      </c>
      <c r="C332">
        <f t="shared" si="86"/>
        <v>152.64780487804819</v>
      </c>
      <c r="D332">
        <f t="shared" si="87"/>
        <v>4.9117918795673177E-2</v>
      </c>
      <c r="E332">
        <f>MIN(VLOOKUP(C331+0.01,Gearing!$A$2:$G$7,2,TRUE)+1,5)</f>
        <v>5</v>
      </c>
      <c r="F332">
        <f>Misc!$B$4*Misc!$B$5/Misc!$B$2*VLOOKUP(E332,Gearing!$B$2:$G$7,5,FALSE)</f>
        <v>8966220.9668758679</v>
      </c>
      <c r="G332">
        <f t="shared" si="75"/>
        <v>4.6087500413258642</v>
      </c>
      <c r="H332">
        <f t="shared" si="76"/>
        <v>341.46341463414501</v>
      </c>
      <c r="I332">
        <f t="shared" si="78"/>
        <v>0.29700000000000004</v>
      </c>
      <c r="J332">
        <f t="shared" si="79"/>
        <v>1904.9311367275486</v>
      </c>
      <c r="K332">
        <f t="shared" si="80"/>
        <v>-32948886.027760167</v>
      </c>
      <c r="L332">
        <f t="shared" si="89"/>
        <v>7765.0451846028172</v>
      </c>
      <c r="M332">
        <f>2*$Y$1*VLOOKUP(E331,Gearing!$B$3:$D$7,3)+B330</f>
        <v>7417.0642265075312</v>
      </c>
      <c r="N332">
        <f>2*B331-B330+Misc!$B$6*$Y$1^2</f>
        <v>7417.2106088774563</v>
      </c>
      <c r="O332">
        <f t="shared" si="81"/>
        <v>0</v>
      </c>
      <c r="P332">
        <f t="shared" si="82"/>
        <v>0</v>
      </c>
      <c r="Q332">
        <f t="shared" si="83"/>
        <v>0</v>
      </c>
      <c r="R332">
        <f t="shared" si="84"/>
        <v>0</v>
      </c>
      <c r="S332">
        <f t="shared" si="85"/>
        <v>1</v>
      </c>
      <c r="T332">
        <f>C332/Misc!$B$2*60/2/PI()</f>
        <v>4858.9305396937007</v>
      </c>
      <c r="U332">
        <f>C332/Misc!$B$2*60/2/PI()*VLOOKUP(E332,Gearing!$B$2:$G$7,5,FALSE)</f>
        <v>24199436.139307417</v>
      </c>
      <c r="V332">
        <f ca="1">FORECAST(U332,OFFSET(Engine!$E$3:$E$26,MATCH(U332,Engine!$A$3:$A$26,1)-1,0,2),OFFSET(Engine!$A$3:$A$26,MATCH(U332,Engine!$A$3:$A$26,1)-1,0,2))</f>
        <v>-603590.99674116995</v>
      </c>
    </row>
    <row r="333" spans="1:22" x14ac:dyDescent="0.25">
      <c r="A333">
        <f t="shared" si="77"/>
        <v>82.5</v>
      </c>
      <c r="B333">
        <f t="shared" si="88"/>
        <v>7455.2277126620056</v>
      </c>
      <c r="C333">
        <f t="shared" si="86"/>
        <v>152.64780487804819</v>
      </c>
      <c r="D333">
        <f t="shared" si="87"/>
        <v>-4.9117918795673177E-2</v>
      </c>
      <c r="E333">
        <f>MIN(VLOOKUP(C332+0.01,Gearing!$A$2:$G$7,2,TRUE)+1,5)</f>
        <v>5</v>
      </c>
      <c r="F333">
        <f>Misc!$B$4*Misc!$B$5/Misc!$B$2*VLOOKUP(E333,Gearing!$B$2:$G$7,5,FALSE)</f>
        <v>8966220.9668758679</v>
      </c>
      <c r="G333">
        <f t="shared" si="75"/>
        <v>4.6324637322176034</v>
      </c>
      <c r="H333">
        <f t="shared" si="76"/>
        <v>341.46341463414501</v>
      </c>
      <c r="I333">
        <f t="shared" si="78"/>
        <v>0.29700000000000004</v>
      </c>
      <c r="J333">
        <f t="shared" si="79"/>
        <v>1882.2638494545263</v>
      </c>
      <c r="K333">
        <f t="shared" si="80"/>
        <v>-33021185.103056081</v>
      </c>
      <c r="L333">
        <f t="shared" si="89"/>
        <v>7803.202767626467</v>
      </c>
      <c r="M333">
        <f>2*$Y$1*VLOOKUP(E332,Gearing!$B$3:$D$7,3)+B331</f>
        <v>7455.2277126620056</v>
      </c>
      <c r="N333">
        <f>2*B332-B331+Misc!$B$6*$Y$1^2</f>
        <v>7455.3679552920812</v>
      </c>
      <c r="O333">
        <f t="shared" si="81"/>
        <v>0</v>
      </c>
      <c r="P333">
        <f t="shared" si="82"/>
        <v>0</v>
      </c>
      <c r="Q333">
        <f t="shared" si="83"/>
        <v>0</v>
      </c>
      <c r="R333">
        <f t="shared" si="84"/>
        <v>0</v>
      </c>
      <c r="S333">
        <f t="shared" si="85"/>
        <v>1</v>
      </c>
      <c r="T333">
        <f>C333/Misc!$B$2*60/2/PI()</f>
        <v>4858.9305396937007</v>
      </c>
      <c r="U333">
        <f>C333/Misc!$B$2*60/2/PI()*VLOOKUP(E333,Gearing!$B$2:$G$7,5,FALSE)</f>
        <v>24199436.139307417</v>
      </c>
      <c r="V333">
        <f ca="1">FORECAST(U333,OFFSET(Engine!$E$3:$E$26,MATCH(U333,Engine!$A$3:$A$26,1)-1,0,2),OFFSET(Engine!$A$3:$A$26,MATCH(U333,Engine!$A$3:$A$26,1)-1,0,2))</f>
        <v>-603590.99674116995</v>
      </c>
    </row>
    <row r="334" spans="1:22" x14ac:dyDescent="0.25">
      <c r="A334">
        <f t="shared" si="77"/>
        <v>82.75</v>
      </c>
      <c r="B334">
        <f t="shared" si="88"/>
        <v>7493.3881289465553</v>
      </c>
      <c r="C334">
        <f t="shared" si="86"/>
        <v>152.64780487804819</v>
      </c>
      <c r="D334">
        <f t="shared" si="87"/>
        <v>4.9117918795673177E-2</v>
      </c>
      <c r="E334">
        <f>MIN(VLOOKUP(C333+0.01,Gearing!$A$2:$G$7,2,TRUE)+1,5)</f>
        <v>5</v>
      </c>
      <c r="F334">
        <f>Misc!$B$4*Misc!$B$5/Misc!$B$2*VLOOKUP(E334,Gearing!$B$2:$G$7,5,FALSE)</f>
        <v>8966220.9668758679</v>
      </c>
      <c r="G334">
        <f t="shared" si="75"/>
        <v>4.6561755155806059</v>
      </c>
      <c r="H334">
        <f t="shared" si="76"/>
        <v>341.46341463414501</v>
      </c>
      <c r="I334">
        <f t="shared" si="78"/>
        <v>0.29700000000000004</v>
      </c>
      <c r="J334">
        <f t="shared" si="79"/>
        <v>1859.5947386787684</v>
      </c>
      <c r="K334">
        <f t="shared" si="80"/>
        <v>-33092547.68058202</v>
      </c>
      <c r="L334">
        <f t="shared" si="89"/>
        <v>7841.3690870418422</v>
      </c>
      <c r="M334">
        <f>2*$Y$1*VLOOKUP(E333,Gearing!$B$3:$D$7,3)+B332</f>
        <v>7493.3881289465553</v>
      </c>
      <c r="N334">
        <f>2*B333-B332+Misc!$B$6*$Y$1^2</f>
        <v>7493.5345113164803</v>
      </c>
      <c r="O334">
        <f t="shared" si="81"/>
        <v>0</v>
      </c>
      <c r="P334">
        <f t="shared" si="82"/>
        <v>0</v>
      </c>
      <c r="Q334">
        <f t="shared" si="83"/>
        <v>0</v>
      </c>
      <c r="R334">
        <f t="shared" si="84"/>
        <v>0</v>
      </c>
      <c r="S334">
        <f t="shared" si="85"/>
        <v>1</v>
      </c>
      <c r="T334">
        <f>C334/Misc!$B$2*60/2/PI()</f>
        <v>4858.9305396937007</v>
      </c>
      <c r="U334">
        <f>C334/Misc!$B$2*60/2/PI()*VLOOKUP(E334,Gearing!$B$2:$G$7,5,FALSE)</f>
        <v>24199436.139307417</v>
      </c>
      <c r="V334">
        <f ca="1">FORECAST(U334,OFFSET(Engine!$E$3:$E$26,MATCH(U334,Engine!$A$3:$A$26,1)-1,0,2),OFFSET(Engine!$A$3:$A$26,MATCH(U334,Engine!$A$3:$A$26,1)-1,0,2))</f>
        <v>-603590.99674116995</v>
      </c>
    </row>
    <row r="335" spans="1:22" x14ac:dyDescent="0.25">
      <c r="A335">
        <f t="shared" si="77"/>
        <v>83</v>
      </c>
      <c r="B335">
        <f t="shared" si="88"/>
        <v>7531.5516151010297</v>
      </c>
      <c r="C335">
        <f t="shared" si="86"/>
        <v>152.64780487804819</v>
      </c>
      <c r="D335">
        <f t="shared" si="87"/>
        <v>-4.9117918795673177E-2</v>
      </c>
      <c r="E335">
        <f>MIN(VLOOKUP(C334+0.01,Gearing!$A$2:$G$7,2,TRUE)+1,5)</f>
        <v>5</v>
      </c>
      <c r="F335">
        <f>Misc!$B$4*Misc!$B$5/Misc!$B$2*VLOOKUP(E335,Gearing!$B$2:$G$7,5,FALSE)</f>
        <v>8966220.9668758679</v>
      </c>
      <c r="G335">
        <f t="shared" si="75"/>
        <v>4.6798892064723452</v>
      </c>
      <c r="H335">
        <f t="shared" si="76"/>
        <v>341.46341463414501</v>
      </c>
      <c r="I335">
        <f t="shared" si="78"/>
        <v>0.29700000000000004</v>
      </c>
      <c r="J335">
        <f t="shared" si="79"/>
        <v>1836.9274514057452</v>
      </c>
      <c r="K335">
        <f t="shared" si="80"/>
        <v>-33163116.70005554</v>
      </c>
      <c r="L335">
        <f t="shared" si="89"/>
        <v>7879.5266700654911</v>
      </c>
      <c r="M335">
        <f>2*$Y$1*VLOOKUP(E334,Gearing!$B$3:$D$7,3)+B333</f>
        <v>7531.5516151010297</v>
      </c>
      <c r="N335">
        <f>2*B334-B333+Misc!$B$6*$Y$1^2</f>
        <v>7531.6918577311053</v>
      </c>
      <c r="O335">
        <f t="shared" si="81"/>
        <v>0</v>
      </c>
      <c r="P335">
        <f t="shared" si="82"/>
        <v>0</v>
      </c>
      <c r="Q335">
        <f t="shared" si="83"/>
        <v>0</v>
      </c>
      <c r="R335">
        <f t="shared" si="84"/>
        <v>0</v>
      </c>
      <c r="S335">
        <f t="shared" si="85"/>
        <v>1</v>
      </c>
      <c r="T335">
        <f>C335/Misc!$B$2*60/2/PI()</f>
        <v>4858.9305396937007</v>
      </c>
      <c r="U335">
        <f>C335/Misc!$B$2*60/2/PI()*VLOOKUP(E335,Gearing!$B$2:$G$7,5,FALSE)</f>
        <v>24199436.139307417</v>
      </c>
      <c r="V335">
        <f ca="1">FORECAST(U335,OFFSET(Engine!$E$3:$E$26,MATCH(U335,Engine!$A$3:$A$26,1)-1,0,2),OFFSET(Engine!$A$3:$A$26,MATCH(U335,Engine!$A$3:$A$26,1)-1,0,2))</f>
        <v>-603590.99674116995</v>
      </c>
    </row>
    <row r="336" spans="1:22" x14ac:dyDescent="0.25">
      <c r="A336">
        <f t="shared" si="77"/>
        <v>83.25</v>
      </c>
      <c r="B336">
        <f t="shared" si="88"/>
        <v>7569.7120313855794</v>
      </c>
      <c r="C336">
        <f t="shared" si="86"/>
        <v>152.64780487804819</v>
      </c>
      <c r="D336">
        <f t="shared" si="87"/>
        <v>4.9117918795673177E-2</v>
      </c>
      <c r="E336">
        <f>MIN(VLOOKUP(C335+0.01,Gearing!$A$2:$G$7,2,TRUE)+1,5)</f>
        <v>5</v>
      </c>
      <c r="F336">
        <f>Misc!$B$4*Misc!$B$5/Misc!$B$2*VLOOKUP(E336,Gearing!$B$2:$G$7,5,FALSE)</f>
        <v>8966220.9668758679</v>
      </c>
      <c r="G336">
        <f t="shared" si="75"/>
        <v>4.7036009898353486</v>
      </c>
      <c r="H336">
        <f t="shared" si="76"/>
        <v>341.46341463414501</v>
      </c>
      <c r="I336">
        <f t="shared" si="78"/>
        <v>0.29700000000000004</v>
      </c>
      <c r="J336">
        <f t="shared" si="79"/>
        <v>1814.2583406299873</v>
      </c>
      <c r="K336">
        <f t="shared" si="80"/>
        <v>-33232749.08258225</v>
      </c>
      <c r="L336">
        <f t="shared" si="89"/>
        <v>7917.6929894808663</v>
      </c>
      <c r="M336">
        <f>2*$Y$1*VLOOKUP(E335,Gearing!$B$3:$D$7,3)+B334</f>
        <v>7569.7120313855794</v>
      </c>
      <c r="N336">
        <f>2*B335-B334+Misc!$B$6*$Y$1^2</f>
        <v>7569.8584137555044</v>
      </c>
      <c r="O336">
        <f t="shared" si="81"/>
        <v>0</v>
      </c>
      <c r="P336">
        <f t="shared" si="82"/>
        <v>0</v>
      </c>
      <c r="Q336">
        <f t="shared" si="83"/>
        <v>0</v>
      </c>
      <c r="R336">
        <f t="shared" si="84"/>
        <v>0</v>
      </c>
      <c r="S336">
        <f t="shared" si="85"/>
        <v>1</v>
      </c>
      <c r="T336">
        <f>C336/Misc!$B$2*60/2/PI()</f>
        <v>4858.9305396937007</v>
      </c>
      <c r="U336">
        <f>C336/Misc!$B$2*60/2/PI()*VLOOKUP(E336,Gearing!$B$2:$G$7,5,FALSE)</f>
        <v>24199436.139307417</v>
      </c>
      <c r="V336">
        <f ca="1">FORECAST(U336,OFFSET(Engine!$E$3:$E$26,MATCH(U336,Engine!$A$3:$A$26,1)-1,0,2),OFFSET(Engine!$A$3:$A$26,MATCH(U336,Engine!$A$3:$A$26,1)-1,0,2))</f>
        <v>-603590.99674116995</v>
      </c>
    </row>
    <row r="337" spans="1:22" x14ac:dyDescent="0.25">
      <c r="A337">
        <f t="shared" si="77"/>
        <v>83.5</v>
      </c>
      <c r="B337">
        <f t="shared" si="88"/>
        <v>7607.8755175400538</v>
      </c>
      <c r="C337">
        <f t="shared" si="86"/>
        <v>152.64780487804819</v>
      </c>
      <c r="D337">
        <f t="shared" si="87"/>
        <v>-4.9117918795673177E-2</v>
      </c>
      <c r="E337">
        <f>MIN(VLOOKUP(C336+0.01,Gearing!$A$2:$G$7,2,TRUE)+1,5)</f>
        <v>5</v>
      </c>
      <c r="F337">
        <f>Misc!$B$4*Misc!$B$5/Misc!$B$2*VLOOKUP(E337,Gearing!$B$2:$G$7,5,FALSE)</f>
        <v>8966220.9668758679</v>
      </c>
      <c r="G337">
        <f t="shared" si="75"/>
        <v>4.7273146807270869</v>
      </c>
      <c r="H337">
        <f t="shared" si="76"/>
        <v>341.46341463414501</v>
      </c>
      <c r="I337">
        <f t="shared" si="78"/>
        <v>0.29700000000000004</v>
      </c>
      <c r="J337">
        <f t="shared" si="79"/>
        <v>1791.5910533569649</v>
      </c>
      <c r="K337">
        <f t="shared" si="80"/>
        <v>-33301588.04623339</v>
      </c>
      <c r="L337">
        <f t="shared" si="89"/>
        <v>7955.850572504517</v>
      </c>
      <c r="M337">
        <f>2*$Y$1*VLOOKUP(E336,Gearing!$B$3:$D$7,3)+B335</f>
        <v>7607.8755175400538</v>
      </c>
      <c r="N337">
        <f>2*B336-B335+Misc!$B$6*$Y$1^2</f>
        <v>7608.0157601701294</v>
      </c>
      <c r="O337">
        <f t="shared" si="81"/>
        <v>0</v>
      </c>
      <c r="P337">
        <f t="shared" si="82"/>
        <v>0</v>
      </c>
      <c r="Q337">
        <f t="shared" si="83"/>
        <v>0</v>
      </c>
      <c r="R337">
        <f t="shared" si="84"/>
        <v>0</v>
      </c>
      <c r="S337">
        <f t="shared" si="85"/>
        <v>1</v>
      </c>
      <c r="T337">
        <f>C337/Misc!$B$2*60/2/PI()</f>
        <v>4858.9305396937007</v>
      </c>
      <c r="U337">
        <f>C337/Misc!$B$2*60/2/PI()*VLOOKUP(E337,Gearing!$B$2:$G$7,5,FALSE)</f>
        <v>24199436.139307417</v>
      </c>
      <c r="V337">
        <f ca="1">FORECAST(U337,OFFSET(Engine!$E$3:$E$26,MATCH(U337,Engine!$A$3:$A$26,1)-1,0,2),OFFSET(Engine!$A$3:$A$26,MATCH(U337,Engine!$A$3:$A$26,1)-1,0,2))</f>
        <v>-603590.99674116995</v>
      </c>
    </row>
    <row r="338" spans="1:22" x14ac:dyDescent="0.25">
      <c r="A338">
        <f t="shared" si="77"/>
        <v>83.75</v>
      </c>
      <c r="B338">
        <f t="shared" si="88"/>
        <v>7646.0359338246035</v>
      </c>
      <c r="C338">
        <f t="shared" si="86"/>
        <v>152.64780487804819</v>
      </c>
      <c r="D338">
        <f t="shared" si="87"/>
        <v>4.9117918795673177E-2</v>
      </c>
      <c r="E338">
        <f>MIN(VLOOKUP(C337+0.01,Gearing!$A$2:$G$7,2,TRUE)+1,5)</f>
        <v>5</v>
      </c>
      <c r="F338">
        <f>Misc!$B$4*Misc!$B$5/Misc!$B$2*VLOOKUP(E338,Gearing!$B$2:$G$7,5,FALSE)</f>
        <v>8966220.9668758679</v>
      </c>
      <c r="G338">
        <f t="shared" si="75"/>
        <v>4.7510264640900912</v>
      </c>
      <c r="H338">
        <f t="shared" si="76"/>
        <v>341.46341463414501</v>
      </c>
      <c r="I338">
        <f t="shared" si="78"/>
        <v>0.29700000000000004</v>
      </c>
      <c r="J338">
        <f t="shared" si="79"/>
        <v>1768.9219425812071</v>
      </c>
      <c r="K338">
        <f t="shared" si="80"/>
        <v>-33369490.233760871</v>
      </c>
      <c r="L338">
        <f t="shared" si="89"/>
        <v>7994.0168919198904</v>
      </c>
      <c r="M338">
        <f>2*$Y$1*VLOOKUP(E337,Gearing!$B$3:$D$7,3)+B336</f>
        <v>7646.0359338246035</v>
      </c>
      <c r="N338">
        <f>2*B337-B336+Misc!$B$6*$Y$1^2</f>
        <v>7646.1823161945285</v>
      </c>
      <c r="O338">
        <f t="shared" si="81"/>
        <v>0</v>
      </c>
      <c r="P338">
        <f t="shared" si="82"/>
        <v>0</v>
      </c>
      <c r="Q338">
        <f t="shared" si="83"/>
        <v>0</v>
      </c>
      <c r="R338">
        <f t="shared" si="84"/>
        <v>0</v>
      </c>
      <c r="S338">
        <f t="shared" si="85"/>
        <v>1</v>
      </c>
      <c r="T338">
        <f>C338/Misc!$B$2*60/2/PI()</f>
        <v>4858.9305396937007</v>
      </c>
      <c r="U338">
        <f>C338/Misc!$B$2*60/2/PI()*VLOOKUP(E338,Gearing!$B$2:$G$7,5,FALSE)</f>
        <v>24199436.139307417</v>
      </c>
      <c r="V338">
        <f ca="1">FORECAST(U338,OFFSET(Engine!$E$3:$E$26,MATCH(U338,Engine!$A$3:$A$26,1)-1,0,2),OFFSET(Engine!$A$3:$A$26,MATCH(U338,Engine!$A$3:$A$26,1)-1,0,2))</f>
        <v>-603590.99674116995</v>
      </c>
    </row>
    <row r="339" spans="1:22" x14ac:dyDescent="0.25">
      <c r="A339">
        <f t="shared" si="77"/>
        <v>84</v>
      </c>
      <c r="B339">
        <f t="shared" si="88"/>
        <v>7684.1994199790779</v>
      </c>
      <c r="C339">
        <f t="shared" si="86"/>
        <v>152.64780487804819</v>
      </c>
      <c r="D339">
        <f t="shared" si="87"/>
        <v>-4.9117918795673177E-2</v>
      </c>
      <c r="E339">
        <f>MIN(VLOOKUP(C338+0.01,Gearing!$A$2:$G$7,2,TRUE)+1,5)</f>
        <v>5</v>
      </c>
      <c r="F339">
        <f>Misc!$B$4*Misc!$B$5/Misc!$B$2*VLOOKUP(E339,Gearing!$B$2:$G$7,5,FALSE)</f>
        <v>8966220.9668758679</v>
      </c>
      <c r="G339">
        <f t="shared" si="75"/>
        <v>4.7747401549818296</v>
      </c>
      <c r="H339">
        <f t="shared" si="76"/>
        <v>341.46341463414501</v>
      </c>
      <c r="I339">
        <f t="shared" si="78"/>
        <v>0.29700000000000004</v>
      </c>
      <c r="J339">
        <f t="shared" si="79"/>
        <v>1746.2546553081847</v>
      </c>
      <c r="K339">
        <f t="shared" si="80"/>
        <v>-33436599.141589627</v>
      </c>
      <c r="L339">
        <f t="shared" si="89"/>
        <v>8032.1744749435393</v>
      </c>
      <c r="M339">
        <f>2*$Y$1*VLOOKUP(E338,Gearing!$B$3:$D$7,3)+B337</f>
        <v>7684.1994199790779</v>
      </c>
      <c r="N339">
        <f>2*B338-B337+Misc!$B$6*$Y$1^2</f>
        <v>7684.3396626091535</v>
      </c>
      <c r="O339">
        <f t="shared" si="81"/>
        <v>0</v>
      </c>
      <c r="P339">
        <f t="shared" si="82"/>
        <v>0</v>
      </c>
      <c r="Q339">
        <f t="shared" si="83"/>
        <v>0</v>
      </c>
      <c r="R339">
        <f t="shared" si="84"/>
        <v>0</v>
      </c>
      <c r="S339">
        <f t="shared" si="85"/>
        <v>1</v>
      </c>
      <c r="T339">
        <f>C339/Misc!$B$2*60/2/PI()</f>
        <v>4858.9305396937007</v>
      </c>
      <c r="U339">
        <f>C339/Misc!$B$2*60/2/PI()*VLOOKUP(E339,Gearing!$B$2:$G$7,5,FALSE)</f>
        <v>24199436.139307417</v>
      </c>
      <c r="V339">
        <f ca="1">FORECAST(U339,OFFSET(Engine!$E$3:$E$26,MATCH(U339,Engine!$A$3:$A$26,1)-1,0,2),OFFSET(Engine!$A$3:$A$26,MATCH(U339,Engine!$A$3:$A$26,1)-1,0,2))</f>
        <v>-603590.99674116995</v>
      </c>
    </row>
    <row r="340" spans="1:22" x14ac:dyDescent="0.25">
      <c r="A340">
        <f t="shared" si="77"/>
        <v>84.25</v>
      </c>
      <c r="B340">
        <f t="shared" si="88"/>
        <v>7722.3598362636276</v>
      </c>
      <c r="C340">
        <f t="shared" si="86"/>
        <v>152.64780487804819</v>
      </c>
      <c r="D340">
        <f t="shared" si="87"/>
        <v>4.9117918795673177E-2</v>
      </c>
      <c r="E340">
        <f>MIN(VLOOKUP(C339+0.01,Gearing!$A$2:$G$7,2,TRUE)+1,5)</f>
        <v>5</v>
      </c>
      <c r="F340">
        <f>Misc!$B$4*Misc!$B$5/Misc!$B$2*VLOOKUP(E340,Gearing!$B$2:$G$7,5,FALSE)</f>
        <v>8966220.9668758679</v>
      </c>
      <c r="G340">
        <f t="shared" si="75"/>
        <v>4.7984519383448339</v>
      </c>
      <c r="H340">
        <f t="shared" si="76"/>
        <v>341.46341463414501</v>
      </c>
      <c r="I340">
        <f t="shared" si="78"/>
        <v>0.29700000000000004</v>
      </c>
      <c r="J340">
        <f t="shared" si="79"/>
        <v>1723.5855445324269</v>
      </c>
      <c r="K340">
        <f t="shared" si="80"/>
        <v>-33502771.134117883</v>
      </c>
      <c r="L340">
        <f t="shared" si="89"/>
        <v>8070.3407943589145</v>
      </c>
      <c r="M340">
        <f>2*$Y$1*VLOOKUP(E339,Gearing!$B$3:$D$7,3)+B338</f>
        <v>7722.3598362636276</v>
      </c>
      <c r="N340">
        <f>2*B339-B338+Misc!$B$6*$Y$1^2</f>
        <v>7722.5062186335526</v>
      </c>
      <c r="O340">
        <f t="shared" si="81"/>
        <v>0</v>
      </c>
      <c r="P340">
        <f t="shared" si="82"/>
        <v>0</v>
      </c>
      <c r="Q340">
        <f t="shared" si="83"/>
        <v>0</v>
      </c>
      <c r="R340">
        <f t="shared" si="84"/>
        <v>0</v>
      </c>
      <c r="S340">
        <f t="shared" si="85"/>
        <v>1</v>
      </c>
      <c r="T340">
        <f>C340/Misc!$B$2*60/2/PI()</f>
        <v>4858.9305396937007</v>
      </c>
      <c r="U340">
        <f>C340/Misc!$B$2*60/2/PI()*VLOOKUP(E340,Gearing!$B$2:$G$7,5,FALSE)</f>
        <v>24199436.139307417</v>
      </c>
      <c r="V340">
        <f ca="1">FORECAST(U340,OFFSET(Engine!$E$3:$E$26,MATCH(U340,Engine!$A$3:$A$26,1)-1,0,2),OFFSET(Engine!$A$3:$A$26,MATCH(U340,Engine!$A$3:$A$26,1)-1,0,2))</f>
        <v>-603590.99674116995</v>
      </c>
    </row>
    <row r="341" spans="1:22" x14ac:dyDescent="0.25">
      <c r="A341">
        <f t="shared" si="77"/>
        <v>84.5</v>
      </c>
      <c r="B341">
        <f t="shared" si="88"/>
        <v>7760.523322418102</v>
      </c>
      <c r="C341">
        <f t="shared" si="86"/>
        <v>152.64780487804819</v>
      </c>
      <c r="D341">
        <f t="shared" si="87"/>
        <v>-4.9117918795673177E-2</v>
      </c>
      <c r="E341">
        <f>MIN(VLOOKUP(C340+0.01,Gearing!$A$2:$G$7,2,TRUE)+1,5)</f>
        <v>5</v>
      </c>
      <c r="F341">
        <f>Misc!$B$4*Misc!$B$5/Misc!$B$2*VLOOKUP(E341,Gearing!$B$2:$G$7,5,FALSE)</f>
        <v>8966220.9668758679</v>
      </c>
      <c r="G341">
        <f t="shared" si="75"/>
        <v>4.8221656292365722</v>
      </c>
      <c r="H341">
        <f t="shared" si="76"/>
        <v>341.46341463414501</v>
      </c>
      <c r="I341">
        <f t="shared" si="78"/>
        <v>0.29700000000000004</v>
      </c>
      <c r="J341">
        <f t="shared" si="79"/>
        <v>1700.9182572594045</v>
      </c>
      <c r="K341">
        <f t="shared" si="80"/>
        <v>-33568149.986124255</v>
      </c>
      <c r="L341">
        <f t="shared" si="89"/>
        <v>8108.4983773825643</v>
      </c>
      <c r="M341">
        <f>2*$Y$1*VLOOKUP(E340,Gearing!$B$3:$D$7,3)+B339</f>
        <v>7760.523322418102</v>
      </c>
      <c r="N341">
        <f>2*B340-B339+Misc!$B$6*$Y$1^2</f>
        <v>7760.6635650481776</v>
      </c>
      <c r="O341">
        <f t="shared" si="81"/>
        <v>0</v>
      </c>
      <c r="P341">
        <f t="shared" si="82"/>
        <v>0</v>
      </c>
      <c r="Q341">
        <f t="shared" si="83"/>
        <v>0</v>
      </c>
      <c r="R341">
        <f t="shared" si="84"/>
        <v>0</v>
      </c>
      <c r="S341">
        <f t="shared" si="85"/>
        <v>1</v>
      </c>
      <c r="T341">
        <f>C341/Misc!$B$2*60/2/PI()</f>
        <v>4858.9305396937007</v>
      </c>
      <c r="U341">
        <f>C341/Misc!$B$2*60/2/PI()*VLOOKUP(E341,Gearing!$B$2:$G$7,5,FALSE)</f>
        <v>24199436.139307417</v>
      </c>
      <c r="V341">
        <f ca="1">FORECAST(U341,OFFSET(Engine!$E$3:$E$26,MATCH(U341,Engine!$A$3:$A$26,1)-1,0,2),OFFSET(Engine!$A$3:$A$26,MATCH(U341,Engine!$A$3:$A$26,1)-1,0,2))</f>
        <v>-603590.99674116995</v>
      </c>
    </row>
    <row r="342" spans="1:22" x14ac:dyDescent="0.25">
      <c r="A342">
        <f t="shared" si="77"/>
        <v>84.75</v>
      </c>
      <c r="B342">
        <f t="shared" si="88"/>
        <v>7798.6837387026517</v>
      </c>
      <c r="C342">
        <f t="shared" si="86"/>
        <v>152.64780487804819</v>
      </c>
      <c r="D342">
        <f t="shared" si="87"/>
        <v>4.9117918795673177E-2</v>
      </c>
      <c r="E342">
        <f>MIN(VLOOKUP(C341+0.01,Gearing!$A$2:$G$7,2,TRUE)+1,5)</f>
        <v>5</v>
      </c>
      <c r="F342">
        <f>Misc!$B$4*Misc!$B$5/Misc!$B$2*VLOOKUP(E342,Gearing!$B$2:$G$7,5,FALSE)</f>
        <v>8966220.9668758679</v>
      </c>
      <c r="G342">
        <f t="shared" si="75"/>
        <v>4.8458774125995756</v>
      </c>
      <c r="H342">
        <f t="shared" si="76"/>
        <v>341.46341463414501</v>
      </c>
      <c r="I342">
        <f t="shared" si="78"/>
        <v>0.29700000000000004</v>
      </c>
      <c r="J342">
        <f t="shared" si="79"/>
        <v>1678.2491464836467</v>
      </c>
      <c r="K342">
        <f t="shared" si="80"/>
        <v>-33632591.783653282</v>
      </c>
      <c r="L342">
        <f t="shared" si="89"/>
        <v>8146.6646967979377</v>
      </c>
      <c r="M342">
        <f>2*$Y$1*VLOOKUP(E341,Gearing!$B$3:$D$7,3)+B340</f>
        <v>7798.6837387026517</v>
      </c>
      <c r="N342">
        <f>2*B341-B340+Misc!$B$6*$Y$1^2</f>
        <v>7798.8301210725767</v>
      </c>
      <c r="O342">
        <f t="shared" si="81"/>
        <v>0</v>
      </c>
      <c r="P342">
        <f t="shared" si="82"/>
        <v>0</v>
      </c>
      <c r="Q342">
        <f t="shared" si="83"/>
        <v>0</v>
      </c>
      <c r="R342">
        <f t="shared" si="84"/>
        <v>0</v>
      </c>
      <c r="S342">
        <f t="shared" si="85"/>
        <v>1</v>
      </c>
      <c r="T342">
        <f>C342/Misc!$B$2*60/2/PI()</f>
        <v>4858.9305396937007</v>
      </c>
      <c r="U342">
        <f>C342/Misc!$B$2*60/2/PI()*VLOOKUP(E342,Gearing!$B$2:$G$7,5,FALSE)</f>
        <v>24199436.139307417</v>
      </c>
      <c r="V342">
        <f ca="1">FORECAST(U342,OFFSET(Engine!$E$3:$E$26,MATCH(U342,Engine!$A$3:$A$26,1)-1,0,2),OFFSET(Engine!$A$3:$A$26,MATCH(U342,Engine!$A$3:$A$26,1)-1,0,2))</f>
        <v>-603590.99674116995</v>
      </c>
    </row>
    <row r="343" spans="1:22" x14ac:dyDescent="0.25">
      <c r="A343">
        <f t="shared" si="77"/>
        <v>85</v>
      </c>
      <c r="B343">
        <f t="shared" si="88"/>
        <v>7836.8472248571261</v>
      </c>
      <c r="C343">
        <f t="shared" si="86"/>
        <v>152.64780487804819</v>
      </c>
      <c r="D343">
        <f t="shared" si="87"/>
        <v>-4.9117918795673177E-2</v>
      </c>
      <c r="E343">
        <f>MIN(VLOOKUP(C342+0.01,Gearing!$A$2:$G$7,2,TRUE)+1,5)</f>
        <v>5</v>
      </c>
      <c r="F343">
        <f>Misc!$B$4*Misc!$B$5/Misc!$B$2*VLOOKUP(E343,Gearing!$B$2:$G$7,5,FALSE)</f>
        <v>8966220.9668758679</v>
      </c>
      <c r="G343">
        <f t="shared" si="75"/>
        <v>4.8695911034913149</v>
      </c>
      <c r="H343">
        <f t="shared" si="76"/>
        <v>341.46341463414501</v>
      </c>
      <c r="I343">
        <f t="shared" si="78"/>
        <v>0.29700000000000004</v>
      </c>
      <c r="J343">
        <f t="shared" si="79"/>
        <v>1655.5818592106243</v>
      </c>
      <c r="K343">
        <f t="shared" si="80"/>
        <v>-33696240.57983727</v>
      </c>
      <c r="L343">
        <f t="shared" si="89"/>
        <v>8184.8222798215884</v>
      </c>
      <c r="M343">
        <f>2*$Y$1*VLOOKUP(E342,Gearing!$B$3:$D$7,3)+B341</f>
        <v>7836.8472248571261</v>
      </c>
      <c r="N343">
        <f>2*B342-B341+Misc!$B$6*$Y$1^2</f>
        <v>7836.9874674872017</v>
      </c>
      <c r="O343">
        <f t="shared" si="81"/>
        <v>0</v>
      </c>
      <c r="P343">
        <f t="shared" si="82"/>
        <v>0</v>
      </c>
      <c r="Q343">
        <f t="shared" si="83"/>
        <v>0</v>
      </c>
      <c r="R343">
        <f t="shared" si="84"/>
        <v>0</v>
      </c>
      <c r="S343">
        <f t="shared" si="85"/>
        <v>1</v>
      </c>
      <c r="T343">
        <f>C343/Misc!$B$2*60/2/PI()</f>
        <v>4858.9305396937007</v>
      </c>
      <c r="U343">
        <f>C343/Misc!$B$2*60/2/PI()*VLOOKUP(E343,Gearing!$B$2:$G$7,5,FALSE)</f>
        <v>24199436.139307417</v>
      </c>
      <c r="V343">
        <f ca="1">FORECAST(U343,OFFSET(Engine!$E$3:$E$26,MATCH(U343,Engine!$A$3:$A$26,1)-1,0,2),OFFSET(Engine!$A$3:$A$26,MATCH(U343,Engine!$A$3:$A$26,1)-1,0,2))</f>
        <v>-603590.99674116995</v>
      </c>
    </row>
    <row r="344" spans="1:22" x14ac:dyDescent="0.25">
      <c r="A344">
        <f t="shared" si="77"/>
        <v>85.25</v>
      </c>
      <c r="B344">
        <f t="shared" si="88"/>
        <v>7875.0076411416758</v>
      </c>
      <c r="C344">
        <f t="shared" si="86"/>
        <v>152.64780487804819</v>
      </c>
      <c r="D344">
        <f t="shared" si="87"/>
        <v>4.9117918795673177E-2</v>
      </c>
      <c r="E344">
        <f>MIN(VLOOKUP(C343+0.01,Gearing!$A$2:$G$7,2,TRUE)+1,5)</f>
        <v>5</v>
      </c>
      <c r="F344">
        <f>Misc!$B$4*Misc!$B$5/Misc!$B$2*VLOOKUP(E344,Gearing!$B$2:$G$7,5,FALSE)</f>
        <v>8966220.9668758679</v>
      </c>
      <c r="G344">
        <f t="shared" si="75"/>
        <v>4.8933028868543174</v>
      </c>
      <c r="H344">
        <f t="shared" si="76"/>
        <v>341.46341463414501</v>
      </c>
      <c r="I344">
        <f t="shared" si="78"/>
        <v>0.29700000000000004</v>
      </c>
      <c r="J344">
        <f t="shared" si="79"/>
        <v>1632.9127484348664</v>
      </c>
      <c r="K344">
        <f t="shared" si="80"/>
        <v>-33758952.182367072</v>
      </c>
      <c r="L344">
        <f t="shared" si="89"/>
        <v>8222.9885992369618</v>
      </c>
      <c r="M344">
        <f>2*$Y$1*VLOOKUP(E343,Gearing!$B$3:$D$7,3)+B342</f>
        <v>7875.0076411416758</v>
      </c>
      <c r="N344">
        <f>2*B343-B342+Misc!$B$6*$Y$1^2</f>
        <v>7875.1540235116008</v>
      </c>
      <c r="O344">
        <f t="shared" si="81"/>
        <v>0</v>
      </c>
      <c r="P344">
        <f t="shared" si="82"/>
        <v>0</v>
      </c>
      <c r="Q344">
        <f t="shared" si="83"/>
        <v>0</v>
      </c>
      <c r="R344">
        <f t="shared" si="84"/>
        <v>0</v>
      </c>
      <c r="S344">
        <f t="shared" si="85"/>
        <v>1</v>
      </c>
      <c r="T344">
        <f>C344/Misc!$B$2*60/2/PI()</f>
        <v>4858.9305396937007</v>
      </c>
      <c r="U344">
        <f>C344/Misc!$B$2*60/2/PI()*VLOOKUP(E344,Gearing!$B$2:$G$7,5,FALSE)</f>
        <v>24199436.139307417</v>
      </c>
      <c r="V344">
        <f ca="1">FORECAST(U344,OFFSET(Engine!$E$3:$E$26,MATCH(U344,Engine!$A$3:$A$26,1)-1,0,2),OFFSET(Engine!$A$3:$A$26,MATCH(U344,Engine!$A$3:$A$26,1)-1,0,2))</f>
        <v>-603590.99674116995</v>
      </c>
    </row>
    <row r="345" spans="1:22" x14ac:dyDescent="0.25">
      <c r="A345">
        <f t="shared" si="77"/>
        <v>85.5</v>
      </c>
      <c r="B345">
        <f t="shared" si="88"/>
        <v>7913.1711272961502</v>
      </c>
      <c r="C345">
        <f t="shared" si="86"/>
        <v>152.64780487804819</v>
      </c>
      <c r="D345">
        <f t="shared" si="87"/>
        <v>-4.9117918795673177E-2</v>
      </c>
      <c r="E345">
        <f>MIN(VLOOKUP(C344+0.01,Gearing!$A$2:$G$7,2,TRUE)+1,5)</f>
        <v>5</v>
      </c>
      <c r="F345">
        <f>Misc!$B$4*Misc!$B$5/Misc!$B$2*VLOOKUP(E345,Gearing!$B$2:$G$7,5,FALSE)</f>
        <v>8966220.9668758679</v>
      </c>
      <c r="G345">
        <f t="shared" si="75"/>
        <v>4.9170165777460566</v>
      </c>
      <c r="H345">
        <f t="shared" si="76"/>
        <v>341.46341463414501</v>
      </c>
      <c r="I345">
        <f t="shared" si="78"/>
        <v>0.29700000000000004</v>
      </c>
      <c r="J345">
        <f t="shared" si="79"/>
        <v>1610.2454611618441</v>
      </c>
      <c r="K345">
        <f t="shared" si="80"/>
        <v>-33820870.92272868</v>
      </c>
      <c r="L345">
        <f t="shared" si="89"/>
        <v>8261.1461822606125</v>
      </c>
      <c r="M345">
        <f>2*$Y$1*VLOOKUP(E344,Gearing!$B$3:$D$7,3)+B343</f>
        <v>7913.1711272961502</v>
      </c>
      <c r="N345">
        <f>2*B344-B343+Misc!$B$6*$Y$1^2</f>
        <v>7913.3113699262258</v>
      </c>
      <c r="O345">
        <f t="shared" si="81"/>
        <v>0</v>
      </c>
      <c r="P345">
        <f t="shared" si="82"/>
        <v>0</v>
      </c>
      <c r="Q345">
        <f t="shared" si="83"/>
        <v>0</v>
      </c>
      <c r="R345">
        <f t="shared" si="84"/>
        <v>0</v>
      </c>
      <c r="S345">
        <f t="shared" si="85"/>
        <v>1</v>
      </c>
      <c r="T345">
        <f>C345/Misc!$B$2*60/2/PI()</f>
        <v>4858.9305396937007</v>
      </c>
      <c r="U345">
        <f>C345/Misc!$B$2*60/2/PI()*VLOOKUP(E345,Gearing!$B$2:$G$7,5,FALSE)</f>
        <v>24199436.139307417</v>
      </c>
      <c r="V345">
        <f ca="1">FORECAST(U345,OFFSET(Engine!$E$3:$E$26,MATCH(U345,Engine!$A$3:$A$26,1)-1,0,2),OFFSET(Engine!$A$3:$A$26,MATCH(U345,Engine!$A$3:$A$26,1)-1,0,2))</f>
        <v>-603590.99674116995</v>
      </c>
    </row>
    <row r="346" spans="1:22" x14ac:dyDescent="0.25">
      <c r="A346">
        <f t="shared" si="77"/>
        <v>85.75</v>
      </c>
      <c r="B346">
        <f t="shared" si="88"/>
        <v>7951.3315435806999</v>
      </c>
      <c r="C346">
        <f t="shared" si="86"/>
        <v>152.64780487804819</v>
      </c>
      <c r="D346">
        <f t="shared" si="87"/>
        <v>4.9117918795673177E-2</v>
      </c>
      <c r="E346">
        <f>MIN(VLOOKUP(C345+0.01,Gearing!$A$2:$G$7,2,TRUE)+1,5)</f>
        <v>5</v>
      </c>
      <c r="F346">
        <f>Misc!$B$4*Misc!$B$5/Misc!$B$2*VLOOKUP(E346,Gearing!$B$2:$G$7,5,FALSE)</f>
        <v>8966220.9668758679</v>
      </c>
      <c r="G346">
        <f t="shared" si="75"/>
        <v>4.9407283611090609</v>
      </c>
      <c r="H346">
        <f t="shared" si="76"/>
        <v>341.46341463414501</v>
      </c>
      <c r="I346">
        <f t="shared" si="78"/>
        <v>0.29700000000000004</v>
      </c>
      <c r="J346">
        <f t="shared" si="79"/>
        <v>1587.5763503860862</v>
      </c>
      <c r="K346">
        <f t="shared" si="80"/>
        <v>-33881852.330259249</v>
      </c>
      <c r="L346">
        <f t="shared" si="89"/>
        <v>8299.3125016759859</v>
      </c>
      <c r="M346">
        <f>2*$Y$1*VLOOKUP(E345,Gearing!$B$3:$D$7,3)+B344</f>
        <v>7951.3315435806999</v>
      </c>
      <c r="N346">
        <f>2*B345-B344+Misc!$B$6*$Y$1^2</f>
        <v>7951.4779259506249</v>
      </c>
      <c r="O346">
        <f t="shared" si="81"/>
        <v>0</v>
      </c>
      <c r="P346">
        <f t="shared" si="82"/>
        <v>0</v>
      </c>
      <c r="Q346">
        <f t="shared" si="83"/>
        <v>0</v>
      </c>
      <c r="R346">
        <f t="shared" si="84"/>
        <v>0</v>
      </c>
      <c r="S346">
        <f t="shared" si="85"/>
        <v>1</v>
      </c>
      <c r="T346">
        <f>C346/Misc!$B$2*60/2/PI()</f>
        <v>4858.9305396937007</v>
      </c>
      <c r="U346">
        <f>C346/Misc!$B$2*60/2/PI()*VLOOKUP(E346,Gearing!$B$2:$G$7,5,FALSE)</f>
        <v>24199436.139307417</v>
      </c>
      <c r="V346">
        <f ca="1">FORECAST(U346,OFFSET(Engine!$E$3:$E$26,MATCH(U346,Engine!$A$3:$A$26,1)-1,0,2),OFFSET(Engine!$A$3:$A$26,MATCH(U346,Engine!$A$3:$A$26,1)-1,0,2))</f>
        <v>-603590.99674116995</v>
      </c>
    </row>
    <row r="347" spans="1:22" x14ac:dyDescent="0.25">
      <c r="A347">
        <f t="shared" si="77"/>
        <v>86</v>
      </c>
      <c r="B347">
        <f t="shared" si="88"/>
        <v>7989.4950297351743</v>
      </c>
      <c r="C347">
        <f t="shared" si="86"/>
        <v>152.64780487804819</v>
      </c>
      <c r="D347">
        <f t="shared" si="87"/>
        <v>-4.9117918795673177E-2</v>
      </c>
      <c r="E347">
        <f>MIN(VLOOKUP(C346+0.01,Gearing!$A$2:$G$7,2,TRUE)+1,5)</f>
        <v>5</v>
      </c>
      <c r="F347">
        <f>Misc!$B$4*Misc!$B$5/Misc!$B$2*VLOOKUP(E347,Gearing!$B$2:$G$7,5,FALSE)</f>
        <v>8966220.9668758679</v>
      </c>
      <c r="G347">
        <f t="shared" si="75"/>
        <v>4.9644420520008001</v>
      </c>
      <c r="H347">
        <f t="shared" si="76"/>
        <v>341.46341463414501</v>
      </c>
      <c r="I347">
        <f t="shared" si="78"/>
        <v>0.29700000000000004</v>
      </c>
      <c r="J347">
        <f t="shared" si="79"/>
        <v>1564.9090631130639</v>
      </c>
      <c r="K347">
        <f t="shared" si="80"/>
        <v>-33942041.014798477</v>
      </c>
      <c r="L347">
        <f t="shared" si="89"/>
        <v>8337.4700846996366</v>
      </c>
      <c r="M347">
        <f>2*$Y$1*VLOOKUP(E346,Gearing!$B$3:$D$7,3)+B345</f>
        <v>7989.4950297351743</v>
      </c>
      <c r="N347">
        <f>2*B346-B345+Misc!$B$6*$Y$1^2</f>
        <v>7989.6352723652499</v>
      </c>
      <c r="O347">
        <f t="shared" si="81"/>
        <v>0</v>
      </c>
      <c r="P347">
        <f t="shared" si="82"/>
        <v>0</v>
      </c>
      <c r="Q347">
        <f t="shared" si="83"/>
        <v>0</v>
      </c>
      <c r="R347">
        <f t="shared" si="84"/>
        <v>0</v>
      </c>
      <c r="S347">
        <f t="shared" si="85"/>
        <v>1</v>
      </c>
      <c r="T347">
        <f>C347/Misc!$B$2*60/2/PI()</f>
        <v>4858.9305396937007</v>
      </c>
      <c r="U347">
        <f>C347/Misc!$B$2*60/2/PI()*VLOOKUP(E347,Gearing!$B$2:$G$7,5,FALSE)</f>
        <v>24199436.139307417</v>
      </c>
      <c r="V347">
        <f ca="1">FORECAST(U347,OFFSET(Engine!$E$3:$E$26,MATCH(U347,Engine!$A$3:$A$26,1)-1,0,2),OFFSET(Engine!$A$3:$A$26,MATCH(U347,Engine!$A$3:$A$26,1)-1,0,2))</f>
        <v>-603590.99674116995</v>
      </c>
    </row>
    <row r="348" spans="1:22" x14ac:dyDescent="0.25">
      <c r="A348">
        <f t="shared" si="77"/>
        <v>86.25</v>
      </c>
      <c r="B348">
        <f t="shared" si="88"/>
        <v>8027.655446019724</v>
      </c>
      <c r="C348">
        <f t="shared" si="86"/>
        <v>152.64780487804819</v>
      </c>
      <c r="D348">
        <f t="shared" si="87"/>
        <v>4.9117918795673177E-2</v>
      </c>
      <c r="E348">
        <f>MIN(VLOOKUP(C347+0.01,Gearing!$A$2:$G$7,2,TRUE)+1,5)</f>
        <v>5</v>
      </c>
      <c r="F348">
        <f>Misc!$B$4*Misc!$B$5/Misc!$B$2*VLOOKUP(E348,Gearing!$B$2:$G$7,5,FALSE)</f>
        <v>8966220.9668758679</v>
      </c>
      <c r="G348">
        <f t="shared" si="75"/>
        <v>4.9881538353638026</v>
      </c>
      <c r="H348">
        <f t="shared" si="76"/>
        <v>341.46341463414501</v>
      </c>
      <c r="I348">
        <f t="shared" si="78"/>
        <v>0.29700000000000004</v>
      </c>
      <c r="J348">
        <f t="shared" si="79"/>
        <v>1542.239952337306</v>
      </c>
      <c r="K348">
        <f t="shared" si="80"/>
        <v>-34001292.227329813</v>
      </c>
      <c r="L348">
        <f t="shared" si="89"/>
        <v>8375.6364041150118</v>
      </c>
      <c r="M348">
        <f>2*$Y$1*VLOOKUP(E347,Gearing!$B$3:$D$7,3)+B346</f>
        <v>8027.655446019724</v>
      </c>
      <c r="N348">
        <f>2*B347-B346+Misc!$B$6*$Y$1^2</f>
        <v>8027.801828389649</v>
      </c>
      <c r="O348">
        <f t="shared" si="81"/>
        <v>0</v>
      </c>
      <c r="P348">
        <f t="shared" si="82"/>
        <v>0</v>
      </c>
      <c r="Q348">
        <f t="shared" si="83"/>
        <v>0</v>
      </c>
      <c r="R348">
        <f t="shared" si="84"/>
        <v>0</v>
      </c>
      <c r="S348">
        <f t="shared" si="85"/>
        <v>1</v>
      </c>
      <c r="T348">
        <f>C348/Misc!$B$2*60/2/PI()</f>
        <v>4858.9305396937007</v>
      </c>
      <c r="U348">
        <f>C348/Misc!$B$2*60/2/PI()*VLOOKUP(E348,Gearing!$B$2:$G$7,5,FALSE)</f>
        <v>24199436.139307417</v>
      </c>
      <c r="V348">
        <f ca="1">FORECAST(U348,OFFSET(Engine!$E$3:$E$26,MATCH(U348,Engine!$A$3:$A$26,1)-1,0,2),OFFSET(Engine!$A$3:$A$26,MATCH(U348,Engine!$A$3:$A$26,1)-1,0,2))</f>
        <v>-603590.99674116995</v>
      </c>
    </row>
    <row r="349" spans="1:22" x14ac:dyDescent="0.25">
      <c r="A349">
        <f t="shared" si="77"/>
        <v>86.5</v>
      </c>
      <c r="B349">
        <f t="shared" si="88"/>
        <v>8065.8189321741984</v>
      </c>
      <c r="C349">
        <f t="shared" si="86"/>
        <v>152.64780487804819</v>
      </c>
      <c r="D349">
        <f t="shared" si="87"/>
        <v>-4.9117918795673177E-2</v>
      </c>
      <c r="E349">
        <f>MIN(VLOOKUP(C348+0.01,Gearing!$A$2:$G$7,2,TRUE)+1,5)</f>
        <v>5</v>
      </c>
      <c r="F349">
        <f>Misc!$B$4*Misc!$B$5/Misc!$B$2*VLOOKUP(E349,Gearing!$B$2:$G$7,5,FALSE)</f>
        <v>8966220.9668758679</v>
      </c>
      <c r="G349">
        <f t="shared" si="75"/>
        <v>5.0118675262555419</v>
      </c>
      <c r="H349">
        <f t="shared" si="76"/>
        <v>341.46341463414501</v>
      </c>
      <c r="I349">
        <f t="shared" si="78"/>
        <v>0.29700000000000004</v>
      </c>
      <c r="J349">
        <f t="shared" si="79"/>
        <v>1519.5726650642837</v>
      </c>
      <c r="K349">
        <f t="shared" si="80"/>
        <v>-34059750.856046654</v>
      </c>
      <c r="L349">
        <f t="shared" si="89"/>
        <v>8413.7939871386607</v>
      </c>
      <c r="M349">
        <f>2*$Y$1*VLOOKUP(E348,Gearing!$B$3:$D$7,3)+B347</f>
        <v>8065.8189321741984</v>
      </c>
      <c r="N349">
        <f>2*B348-B347+Misc!$B$6*$Y$1^2</f>
        <v>8065.959174804274</v>
      </c>
      <c r="O349">
        <f t="shared" si="81"/>
        <v>0</v>
      </c>
      <c r="P349">
        <f t="shared" si="82"/>
        <v>0</v>
      </c>
      <c r="Q349">
        <f t="shared" si="83"/>
        <v>0</v>
      </c>
      <c r="R349">
        <f t="shared" si="84"/>
        <v>0</v>
      </c>
      <c r="S349">
        <f t="shared" si="85"/>
        <v>0</v>
      </c>
      <c r="T349">
        <f>C349/Misc!$B$2*60/2/PI()</f>
        <v>4858.9305396937007</v>
      </c>
      <c r="U349">
        <f>C349/Misc!$B$2*60/2/PI()*VLOOKUP(E349,Gearing!$B$2:$G$7,5,FALSE)</f>
        <v>24199436.139307417</v>
      </c>
      <c r="V349">
        <f ca="1">FORECAST(U349,OFFSET(Engine!$E$3:$E$26,MATCH(U349,Engine!$A$3:$A$26,1)-1,0,2),OFFSET(Engine!$A$3:$A$26,MATCH(U349,Engine!$A$3:$A$26,1)-1,0,2))</f>
        <v>-603590.99674116995</v>
      </c>
    </row>
    <row r="350" spans="1:22" x14ac:dyDescent="0.25">
      <c r="A350">
        <f t="shared" si="77"/>
        <v>86.75</v>
      </c>
      <c r="B350">
        <f t="shared" si="88"/>
        <v>8103.9793484587481</v>
      </c>
      <c r="C350">
        <f t="shared" si="86"/>
        <v>152.64780487804819</v>
      </c>
      <c r="D350">
        <f t="shared" si="87"/>
        <v>4.9117918795673177E-2</v>
      </c>
      <c r="E350">
        <f>MIN(VLOOKUP(C349+0.01,Gearing!$A$2:$G$7,2,TRUE)+1,5)</f>
        <v>5</v>
      </c>
      <c r="F350">
        <f>Misc!$B$4*Misc!$B$5/Misc!$B$2*VLOOKUP(E350,Gearing!$B$2:$G$7,5,FALSE)</f>
        <v>8966220.9668758679</v>
      </c>
      <c r="G350">
        <f t="shared" si="75"/>
        <v>5.0355793096185453</v>
      </c>
      <c r="H350">
        <f t="shared" si="76"/>
        <v>341.46341463414501</v>
      </c>
      <c r="I350">
        <f t="shared" si="78"/>
        <v>0.29700000000000004</v>
      </c>
      <c r="J350">
        <f t="shared" si="79"/>
        <v>1496.9035542885258</v>
      </c>
      <c r="K350">
        <f t="shared" si="80"/>
        <v>-34117271.873578764</v>
      </c>
      <c r="L350">
        <f t="shared" si="89"/>
        <v>8451.9603065540359</v>
      </c>
      <c r="M350">
        <f>2*$Y$1*VLOOKUP(E349,Gearing!$B$3:$D$7,3)+B348</f>
        <v>8103.9793484587481</v>
      </c>
      <c r="N350">
        <f>2*B349-B348+Misc!$B$6*$Y$1^2</f>
        <v>8104.1257308286731</v>
      </c>
      <c r="O350">
        <f t="shared" si="81"/>
        <v>0</v>
      </c>
      <c r="P350">
        <f t="shared" si="82"/>
        <v>0</v>
      </c>
      <c r="Q350">
        <f t="shared" si="83"/>
        <v>0</v>
      </c>
      <c r="R350">
        <f t="shared" si="84"/>
        <v>0</v>
      </c>
      <c r="S350">
        <f t="shared" si="85"/>
        <v>0</v>
      </c>
      <c r="T350">
        <f>C350/Misc!$B$2*60/2/PI()</f>
        <v>4858.9305396937007</v>
      </c>
      <c r="U350">
        <f>C350/Misc!$B$2*60/2/PI()*VLOOKUP(E350,Gearing!$B$2:$G$7,5,FALSE)</f>
        <v>24199436.139307417</v>
      </c>
      <c r="V350">
        <f ca="1">FORECAST(U350,OFFSET(Engine!$E$3:$E$26,MATCH(U350,Engine!$A$3:$A$26,1)-1,0,2),OFFSET(Engine!$A$3:$A$26,MATCH(U350,Engine!$A$3:$A$26,1)-1,0,2))</f>
        <v>-603590.99674116995</v>
      </c>
    </row>
    <row r="351" spans="1:22" x14ac:dyDescent="0.25">
      <c r="A351">
        <f t="shared" si="77"/>
        <v>87</v>
      </c>
      <c r="B351">
        <f t="shared" si="88"/>
        <v>8142.1428346132225</v>
      </c>
      <c r="C351">
        <f t="shared" si="86"/>
        <v>152.64780487804819</v>
      </c>
      <c r="D351">
        <f t="shared" si="87"/>
        <v>-4.9117918795673177E-2</v>
      </c>
      <c r="E351">
        <f>MIN(VLOOKUP(C350+0.01,Gearing!$A$2:$G$7,2,TRUE)+1,5)</f>
        <v>5</v>
      </c>
      <c r="F351">
        <f>Misc!$B$4*Misc!$B$5/Misc!$B$2*VLOOKUP(E351,Gearing!$B$2:$G$7,5,FALSE)</f>
        <v>8966220.9668758679</v>
      </c>
      <c r="G351">
        <f t="shared" si="75"/>
        <v>5.0592930005102836</v>
      </c>
      <c r="H351">
        <f t="shared" si="76"/>
        <v>341.46341463414501</v>
      </c>
      <c r="I351">
        <f t="shared" si="78"/>
        <v>0.29700000000000004</v>
      </c>
      <c r="J351">
        <f t="shared" si="79"/>
        <v>1474.2362670155026</v>
      </c>
      <c r="K351">
        <f t="shared" si="80"/>
        <v>-34174000.446473219</v>
      </c>
      <c r="L351">
        <f t="shared" si="89"/>
        <v>8490.1178895776848</v>
      </c>
      <c r="M351">
        <f>2*$Y$1*VLOOKUP(E350,Gearing!$B$3:$D$7,3)+B349</f>
        <v>8142.1428346132225</v>
      </c>
      <c r="N351">
        <f>2*B350-B349+Misc!$B$6*$Y$1^2</f>
        <v>8142.2830772432981</v>
      </c>
      <c r="O351">
        <f t="shared" si="81"/>
        <v>0</v>
      </c>
      <c r="P351">
        <f t="shared" si="82"/>
        <v>0</v>
      </c>
      <c r="Q351">
        <f t="shared" si="83"/>
        <v>0</v>
      </c>
      <c r="R351">
        <f t="shared" si="84"/>
        <v>0</v>
      </c>
      <c r="S351">
        <f t="shared" si="85"/>
        <v>0</v>
      </c>
      <c r="T351">
        <f>C351/Misc!$B$2*60/2/PI()</f>
        <v>4858.9305396937007</v>
      </c>
      <c r="U351">
        <f>C351/Misc!$B$2*60/2/PI()*VLOOKUP(E351,Gearing!$B$2:$G$7,5,FALSE)</f>
        <v>24199436.139307417</v>
      </c>
      <c r="V351">
        <f ca="1">FORECAST(U351,OFFSET(Engine!$E$3:$E$26,MATCH(U351,Engine!$A$3:$A$26,1)-1,0,2),OFFSET(Engine!$A$3:$A$26,MATCH(U351,Engine!$A$3:$A$26,1)-1,0,2))</f>
        <v>-603590.99674116995</v>
      </c>
    </row>
    <row r="352" spans="1:22" x14ac:dyDescent="0.25">
      <c r="A352">
        <f t="shared" si="77"/>
        <v>87.25</v>
      </c>
      <c r="B352">
        <f t="shared" si="88"/>
        <v>8180.3032508977722</v>
      </c>
      <c r="C352">
        <f t="shared" si="86"/>
        <v>152.64780487805001</v>
      </c>
      <c r="D352">
        <f t="shared" si="87"/>
        <v>4.9117918810225092E-2</v>
      </c>
      <c r="E352">
        <f>MIN(VLOOKUP(C351+0.01,Gearing!$A$2:$G$7,2,TRUE)+1,5)</f>
        <v>5</v>
      </c>
      <c r="F352">
        <f>Misc!$B$4*Misc!$B$5/Misc!$B$2*VLOOKUP(E352,Gearing!$B$2:$G$7,5,FALSE)</f>
        <v>8966220.9668758679</v>
      </c>
      <c r="G352">
        <f t="shared" si="75"/>
        <v>5.083004783873287</v>
      </c>
      <c r="H352">
        <f t="shared" si="76"/>
        <v>341.4634146341491</v>
      </c>
      <c r="I352">
        <f t="shared" si="78"/>
        <v>0.29700000000000004</v>
      </c>
      <c r="J352">
        <f t="shared" si="79"/>
        <v>1451.5671562397456</v>
      </c>
      <c r="K352">
        <f t="shared" si="80"/>
        <v>-34229791.269006096</v>
      </c>
      <c r="L352">
        <f t="shared" si="89"/>
        <v>8528.28420899306</v>
      </c>
      <c r="M352">
        <f>2*$Y$1*VLOOKUP(E351,Gearing!$B$3:$D$7,3)+B350</f>
        <v>8180.3032508977722</v>
      </c>
      <c r="N352">
        <f>2*B351-B350+Misc!$B$6*$Y$1^2</f>
        <v>8180.4496332676972</v>
      </c>
      <c r="O352">
        <f t="shared" si="81"/>
        <v>0</v>
      </c>
      <c r="P352">
        <f t="shared" si="82"/>
        <v>0</v>
      </c>
      <c r="Q352">
        <f t="shared" si="83"/>
        <v>0</v>
      </c>
      <c r="R352">
        <f t="shared" si="84"/>
        <v>0</v>
      </c>
      <c r="S352">
        <f t="shared" si="85"/>
        <v>0</v>
      </c>
      <c r="T352">
        <f>C352/Misc!$B$2*60/2/PI()</f>
        <v>4858.9305396937589</v>
      </c>
      <c r="U352">
        <f>C352/Misc!$B$2*60/2/PI()*VLOOKUP(E352,Gearing!$B$2:$G$7,5,FALSE)</f>
        <v>24199436.139307704</v>
      </c>
      <c r="V352">
        <f ca="1">FORECAST(U352,OFFSET(Engine!$E$3:$E$26,MATCH(U352,Engine!$A$3:$A$26,1)-1,0,2),OFFSET(Engine!$A$3:$A$26,MATCH(U352,Engine!$A$3:$A$26,1)-1,0,2))</f>
        <v>-603590.99674117705</v>
      </c>
    </row>
    <row r="353" spans="1:22" x14ac:dyDescent="0.25">
      <c r="A353">
        <f t="shared" si="77"/>
        <v>87.5</v>
      </c>
      <c r="B353">
        <f t="shared" si="88"/>
        <v>8218.4667370522475</v>
      </c>
      <c r="C353">
        <f t="shared" si="86"/>
        <v>152.64780487804819</v>
      </c>
      <c r="D353">
        <f t="shared" si="87"/>
        <v>-4.9117918824777007E-2</v>
      </c>
      <c r="E353">
        <f>MIN(VLOOKUP(C352+0.01,Gearing!$A$2:$G$7,2,TRUE)+1,5)</f>
        <v>5</v>
      </c>
      <c r="F353">
        <f>Misc!$B$4*Misc!$B$5/Misc!$B$2*VLOOKUP(E353,Gearing!$B$2:$G$7,5,FALSE)</f>
        <v>8966220.9668758679</v>
      </c>
      <c r="G353">
        <f t="shared" si="75"/>
        <v>5.1067184747650263</v>
      </c>
      <c r="H353">
        <f t="shared" si="76"/>
        <v>341.46341463414501</v>
      </c>
      <c r="I353">
        <f t="shared" si="78"/>
        <v>0.29700000000000004</v>
      </c>
      <c r="J353">
        <f t="shared" si="79"/>
        <v>1428.8998689667224</v>
      </c>
      <c r="K353">
        <f t="shared" si="80"/>
        <v>-34284789.786078185</v>
      </c>
      <c r="L353">
        <f t="shared" si="89"/>
        <v>8566.4417920167089</v>
      </c>
      <c r="M353">
        <f>2*$Y$1*VLOOKUP(E352,Gearing!$B$3:$D$7,3)+B351</f>
        <v>8218.4667370522475</v>
      </c>
      <c r="N353">
        <f>2*B352-B351+Misc!$B$6*$Y$1^2</f>
        <v>8218.6069796823213</v>
      </c>
      <c r="O353">
        <f t="shared" si="81"/>
        <v>0</v>
      </c>
      <c r="P353">
        <f t="shared" si="82"/>
        <v>0</v>
      </c>
      <c r="Q353">
        <f t="shared" si="83"/>
        <v>0</v>
      </c>
      <c r="R353">
        <f t="shared" si="84"/>
        <v>0</v>
      </c>
      <c r="S353">
        <f t="shared" si="85"/>
        <v>0</v>
      </c>
      <c r="T353">
        <f>C353/Misc!$B$2*60/2/PI()</f>
        <v>4858.9305396937007</v>
      </c>
      <c r="U353">
        <f>C353/Misc!$B$2*60/2/PI()*VLOOKUP(E353,Gearing!$B$2:$G$7,5,FALSE)</f>
        <v>24199436.139307417</v>
      </c>
      <c r="V353">
        <f ca="1">FORECAST(U353,OFFSET(Engine!$E$3:$E$26,MATCH(U353,Engine!$A$3:$A$26,1)-1,0,2),OFFSET(Engine!$A$3:$A$26,MATCH(U353,Engine!$A$3:$A$26,1)-1,0,2))</f>
        <v>-603590.99674116995</v>
      </c>
    </row>
    <row r="354" spans="1:22" x14ac:dyDescent="0.25">
      <c r="A354">
        <f t="shared" si="77"/>
        <v>87.75</v>
      </c>
      <c r="B354">
        <f t="shared" si="88"/>
        <v>8256.6271533367963</v>
      </c>
      <c r="C354">
        <f t="shared" si="86"/>
        <v>152.64780487804819</v>
      </c>
      <c r="D354">
        <f t="shared" si="87"/>
        <v>4.9117918824777007E-2</v>
      </c>
      <c r="E354">
        <f>MIN(VLOOKUP(C353+0.01,Gearing!$A$2:$G$7,2,TRUE)+1,5)</f>
        <v>5</v>
      </c>
      <c r="F354">
        <f>Misc!$B$4*Misc!$B$5/Misc!$B$2*VLOOKUP(E354,Gearing!$B$2:$G$7,5,FALSE)</f>
        <v>8966220.9668758679</v>
      </c>
      <c r="G354">
        <f t="shared" si="75"/>
        <v>5.1304302581280306</v>
      </c>
      <c r="H354">
        <f t="shared" si="76"/>
        <v>341.46341463414501</v>
      </c>
      <c r="I354">
        <f t="shared" si="78"/>
        <v>0.29700000000000004</v>
      </c>
      <c r="J354">
        <f t="shared" si="79"/>
        <v>1406.2307581909645</v>
      </c>
      <c r="K354">
        <f t="shared" si="80"/>
        <v>-34338850.413611822</v>
      </c>
      <c r="L354">
        <f t="shared" si="89"/>
        <v>8604.6081114320859</v>
      </c>
      <c r="M354">
        <f>2*$Y$1*VLOOKUP(E353,Gearing!$B$3:$D$7,3)+B352</f>
        <v>8256.6271533367963</v>
      </c>
      <c r="N354">
        <f>2*B353-B352+Misc!$B$6*$Y$1^2</f>
        <v>8256.7735357067231</v>
      </c>
      <c r="O354">
        <f t="shared" si="81"/>
        <v>0</v>
      </c>
      <c r="P354">
        <f t="shared" si="82"/>
        <v>0</v>
      </c>
      <c r="Q354">
        <f t="shared" si="83"/>
        <v>0</v>
      </c>
      <c r="R354">
        <f t="shared" si="84"/>
        <v>0</v>
      </c>
      <c r="S354">
        <f t="shared" si="85"/>
        <v>0</v>
      </c>
      <c r="T354">
        <f>C354/Misc!$B$2*60/2/PI()</f>
        <v>4858.9305396937007</v>
      </c>
      <c r="U354">
        <f>C354/Misc!$B$2*60/2/PI()*VLOOKUP(E354,Gearing!$B$2:$G$7,5,FALSE)</f>
        <v>24199436.139307417</v>
      </c>
      <c r="V354">
        <f ca="1">FORECAST(U354,OFFSET(Engine!$E$3:$E$26,MATCH(U354,Engine!$A$3:$A$26,1)-1,0,2),OFFSET(Engine!$A$3:$A$26,MATCH(U354,Engine!$A$3:$A$26,1)-1,0,2))</f>
        <v>-603590.99674116995</v>
      </c>
    </row>
    <row r="355" spans="1:22" x14ac:dyDescent="0.25">
      <c r="A355">
        <f t="shared" si="77"/>
        <v>88</v>
      </c>
      <c r="B355">
        <f t="shared" si="88"/>
        <v>8294.7906394912716</v>
      </c>
      <c r="C355">
        <f t="shared" si="86"/>
        <v>152.64780487804819</v>
      </c>
      <c r="D355">
        <f t="shared" si="87"/>
        <v>-4.9117918824777007E-2</v>
      </c>
      <c r="E355">
        <f>MIN(VLOOKUP(C354+0.01,Gearing!$A$2:$G$7,2,TRUE)+1,5)</f>
        <v>5</v>
      </c>
      <c r="F355">
        <f>Misc!$B$4*Misc!$B$5/Misc!$B$2*VLOOKUP(E355,Gearing!$B$2:$G$7,5,FALSE)</f>
        <v>8966220.9668758679</v>
      </c>
      <c r="G355">
        <f t="shared" si="75"/>
        <v>5.1541439490197698</v>
      </c>
      <c r="H355">
        <f t="shared" si="76"/>
        <v>341.46341463414501</v>
      </c>
      <c r="I355">
        <f t="shared" si="78"/>
        <v>0.29700000000000004</v>
      </c>
      <c r="J355">
        <f t="shared" si="79"/>
        <v>1383.5634709179421</v>
      </c>
      <c r="K355">
        <f t="shared" si="80"/>
        <v>-34392118.874861531</v>
      </c>
      <c r="L355">
        <f t="shared" si="89"/>
        <v>8642.7656944557311</v>
      </c>
      <c r="M355">
        <f>2*$Y$1*VLOOKUP(E354,Gearing!$B$3:$D$7,3)+B353</f>
        <v>8294.7906394912716</v>
      </c>
      <c r="N355">
        <f>2*B354-B353+Misc!$B$6*$Y$1^2</f>
        <v>8294.9308821213453</v>
      </c>
      <c r="O355">
        <f t="shared" si="81"/>
        <v>0</v>
      </c>
      <c r="P355">
        <f t="shared" si="82"/>
        <v>0</v>
      </c>
      <c r="Q355">
        <f t="shared" si="83"/>
        <v>0</v>
      </c>
      <c r="R355">
        <f t="shared" si="84"/>
        <v>0</v>
      </c>
      <c r="S355">
        <f t="shared" si="85"/>
        <v>0</v>
      </c>
      <c r="T355">
        <f>C355/Misc!$B$2*60/2/PI()</f>
        <v>4858.9305396937007</v>
      </c>
      <c r="U355">
        <f>C355/Misc!$B$2*60/2/PI()*VLOOKUP(E355,Gearing!$B$2:$G$7,5,FALSE)</f>
        <v>24199436.139307417</v>
      </c>
      <c r="V355">
        <f ca="1">FORECAST(U355,OFFSET(Engine!$E$3:$E$26,MATCH(U355,Engine!$A$3:$A$26,1)-1,0,2),OFFSET(Engine!$A$3:$A$26,MATCH(U355,Engine!$A$3:$A$26,1)-1,0,2))</f>
        <v>-603590.99674116995</v>
      </c>
    </row>
    <row r="356" spans="1:22" x14ac:dyDescent="0.25">
      <c r="A356">
        <f t="shared" si="77"/>
        <v>88.25</v>
      </c>
      <c r="B356">
        <f t="shared" si="88"/>
        <v>8332.9510557758204</v>
      </c>
      <c r="C356">
        <f t="shared" si="86"/>
        <v>152.64780487804819</v>
      </c>
      <c r="D356">
        <f t="shared" si="87"/>
        <v>4.9117918824777007E-2</v>
      </c>
      <c r="E356">
        <f>MIN(VLOOKUP(C355+0.01,Gearing!$A$2:$G$7,2,TRUE)+1,5)</f>
        <v>5</v>
      </c>
      <c r="F356">
        <f>Misc!$B$4*Misc!$B$5/Misc!$B$2*VLOOKUP(E356,Gearing!$B$2:$G$7,5,FALSE)</f>
        <v>8966220.9668758679</v>
      </c>
      <c r="G356">
        <f t="shared" si="75"/>
        <v>5.1778557323827723</v>
      </c>
      <c r="H356">
        <f t="shared" si="76"/>
        <v>341.46341463414501</v>
      </c>
      <c r="I356">
        <f t="shared" si="78"/>
        <v>0.29700000000000004</v>
      </c>
      <c r="J356">
        <f t="shared" si="79"/>
        <v>1360.8943601421843</v>
      </c>
      <c r="K356">
        <f t="shared" si="80"/>
        <v>-34444449.307395943</v>
      </c>
      <c r="L356">
        <f t="shared" si="89"/>
        <v>8680.9320138711082</v>
      </c>
      <c r="M356">
        <f>2*$Y$1*VLOOKUP(E355,Gearing!$B$3:$D$7,3)+B354</f>
        <v>8332.9510557758204</v>
      </c>
      <c r="N356">
        <f>2*B355-B354+Misc!$B$6*$Y$1^2</f>
        <v>8333.0974381457472</v>
      </c>
      <c r="O356">
        <f t="shared" si="81"/>
        <v>0</v>
      </c>
      <c r="P356">
        <f t="shared" si="82"/>
        <v>0</v>
      </c>
      <c r="Q356">
        <f t="shared" si="83"/>
        <v>0</v>
      </c>
      <c r="R356">
        <f t="shared" si="84"/>
        <v>0</v>
      </c>
      <c r="S356">
        <f t="shared" si="85"/>
        <v>0</v>
      </c>
      <c r="T356">
        <f>C356/Misc!$B$2*60/2/PI()</f>
        <v>4858.9305396937007</v>
      </c>
      <c r="U356">
        <f>C356/Misc!$B$2*60/2/PI()*VLOOKUP(E356,Gearing!$B$2:$G$7,5,FALSE)</f>
        <v>24199436.139307417</v>
      </c>
      <c r="V356">
        <f ca="1">FORECAST(U356,OFFSET(Engine!$E$3:$E$26,MATCH(U356,Engine!$A$3:$A$26,1)-1,0,2),OFFSET(Engine!$A$3:$A$26,MATCH(U356,Engine!$A$3:$A$26,1)-1,0,2))</f>
        <v>-603590.99674116995</v>
      </c>
    </row>
    <row r="357" spans="1:22" x14ac:dyDescent="0.25">
      <c r="A357">
        <f t="shared" si="77"/>
        <v>88.5</v>
      </c>
      <c r="B357">
        <f t="shared" si="88"/>
        <v>8371.1145419302957</v>
      </c>
      <c r="C357">
        <f t="shared" si="86"/>
        <v>152.64780487804819</v>
      </c>
      <c r="D357">
        <f t="shared" si="87"/>
        <v>-4.9117918824777007E-2</v>
      </c>
      <c r="E357">
        <f>MIN(VLOOKUP(C356+0.01,Gearing!$A$2:$G$7,2,TRUE)+1,5)</f>
        <v>5</v>
      </c>
      <c r="F357">
        <f>Misc!$B$4*Misc!$B$5/Misc!$B$2*VLOOKUP(E357,Gearing!$B$2:$G$7,5,FALSE)</f>
        <v>8966220.9668758679</v>
      </c>
      <c r="G357">
        <f t="shared" si="75"/>
        <v>5.2015694232745115</v>
      </c>
      <c r="H357">
        <f t="shared" si="76"/>
        <v>341.46341463414501</v>
      </c>
      <c r="I357">
        <f t="shared" si="78"/>
        <v>0.29700000000000004</v>
      </c>
      <c r="J357">
        <f t="shared" si="79"/>
        <v>1338.2270728691619</v>
      </c>
      <c r="K357">
        <f t="shared" si="80"/>
        <v>-34495987.712823264</v>
      </c>
      <c r="L357">
        <f t="shared" si="89"/>
        <v>8719.0895968947571</v>
      </c>
      <c r="M357">
        <f>2*$Y$1*VLOOKUP(E356,Gearing!$B$3:$D$7,3)+B355</f>
        <v>8371.1145419302957</v>
      </c>
      <c r="N357">
        <f>2*B356-B355+Misc!$B$6*$Y$1^2</f>
        <v>8371.2547845603694</v>
      </c>
      <c r="O357">
        <f t="shared" si="81"/>
        <v>0</v>
      </c>
      <c r="P357">
        <f t="shared" si="82"/>
        <v>0</v>
      </c>
      <c r="Q357">
        <f t="shared" si="83"/>
        <v>0</v>
      </c>
      <c r="R357">
        <f t="shared" si="84"/>
        <v>0</v>
      </c>
      <c r="S357">
        <f t="shared" si="85"/>
        <v>0</v>
      </c>
      <c r="T357">
        <f>C357/Misc!$B$2*60/2/PI()</f>
        <v>4858.9305396937007</v>
      </c>
      <c r="U357">
        <f>C357/Misc!$B$2*60/2/PI()*VLOOKUP(E357,Gearing!$B$2:$G$7,5,FALSE)</f>
        <v>24199436.139307417</v>
      </c>
      <c r="V357">
        <f ca="1">FORECAST(U357,OFFSET(Engine!$E$3:$E$26,MATCH(U357,Engine!$A$3:$A$26,1)-1,0,2),OFFSET(Engine!$A$3:$A$26,MATCH(U357,Engine!$A$3:$A$26,1)-1,0,2))</f>
        <v>-603590.99674116995</v>
      </c>
    </row>
    <row r="358" spans="1:22" x14ac:dyDescent="0.25">
      <c r="A358">
        <f t="shared" si="77"/>
        <v>88.75</v>
      </c>
      <c r="B358">
        <f t="shared" si="88"/>
        <v>8409.2749582148444</v>
      </c>
      <c r="C358">
        <f t="shared" si="86"/>
        <v>152.64780487804819</v>
      </c>
      <c r="D358">
        <f t="shared" si="87"/>
        <v>4.9117918824777007E-2</v>
      </c>
      <c r="E358">
        <f>MIN(VLOOKUP(C357+0.01,Gearing!$A$2:$G$7,2,TRUE)+1,5)</f>
        <v>5</v>
      </c>
      <c r="F358">
        <f>Misc!$B$4*Misc!$B$5/Misc!$B$2*VLOOKUP(E358,Gearing!$B$2:$G$7,5,FALSE)</f>
        <v>8966220.9668758679</v>
      </c>
      <c r="G358">
        <f t="shared" si="75"/>
        <v>5.2252812066375141</v>
      </c>
      <c r="H358">
        <f t="shared" si="76"/>
        <v>341.46341463414501</v>
      </c>
      <c r="I358">
        <f t="shared" si="78"/>
        <v>0.29700000000000004</v>
      </c>
      <c r="J358">
        <f t="shared" si="79"/>
        <v>1315.5579620934041</v>
      </c>
      <c r="K358">
        <f t="shared" si="80"/>
        <v>-34546587.950358443</v>
      </c>
      <c r="L358">
        <f t="shared" si="89"/>
        <v>8757.2559163101323</v>
      </c>
      <c r="M358">
        <f>2*$Y$1*VLOOKUP(E357,Gearing!$B$3:$D$7,3)+B356</f>
        <v>8409.2749582148444</v>
      </c>
      <c r="N358">
        <f>2*B357-B356+Misc!$B$6*$Y$1^2</f>
        <v>8409.4213405847713</v>
      </c>
      <c r="O358">
        <f t="shared" si="81"/>
        <v>0</v>
      </c>
      <c r="P358">
        <f t="shared" si="82"/>
        <v>0</v>
      </c>
      <c r="Q358">
        <f t="shared" si="83"/>
        <v>0</v>
      </c>
      <c r="R358">
        <f t="shared" si="84"/>
        <v>0</v>
      </c>
      <c r="S358">
        <f t="shared" si="85"/>
        <v>0</v>
      </c>
      <c r="T358">
        <f>C358/Misc!$B$2*60/2/PI()</f>
        <v>4858.9305396937007</v>
      </c>
      <c r="U358">
        <f>C358/Misc!$B$2*60/2/PI()*VLOOKUP(E358,Gearing!$B$2:$G$7,5,FALSE)</f>
        <v>24199436.139307417</v>
      </c>
      <c r="V358">
        <f ca="1">FORECAST(U358,OFFSET(Engine!$E$3:$E$26,MATCH(U358,Engine!$A$3:$A$26,1)-1,0,2),OFFSET(Engine!$A$3:$A$26,MATCH(U358,Engine!$A$3:$A$26,1)-1,0,2))</f>
        <v>-603590.99674116995</v>
      </c>
    </row>
    <row r="359" spans="1:22" x14ac:dyDescent="0.25">
      <c r="A359">
        <f t="shared" si="77"/>
        <v>89</v>
      </c>
      <c r="B359">
        <f t="shared" si="88"/>
        <v>8447.4384443693198</v>
      </c>
      <c r="C359">
        <f t="shared" si="86"/>
        <v>152.64780487804819</v>
      </c>
      <c r="D359">
        <f t="shared" si="87"/>
        <v>-4.9117918824777007E-2</v>
      </c>
      <c r="E359">
        <f>MIN(VLOOKUP(C358+0.01,Gearing!$A$2:$G$7,2,TRUE)+1,5)</f>
        <v>5</v>
      </c>
      <c r="F359">
        <f>Misc!$B$4*Misc!$B$5/Misc!$B$2*VLOOKUP(E359,Gearing!$B$2:$G$7,5,FALSE)</f>
        <v>8966220.9668758679</v>
      </c>
      <c r="G359">
        <f t="shared" si="75"/>
        <v>5.2489948975292542</v>
      </c>
      <c r="H359">
        <f t="shared" si="76"/>
        <v>341.46341463414501</v>
      </c>
      <c r="I359">
        <f t="shared" si="78"/>
        <v>0.29700000000000004</v>
      </c>
      <c r="J359">
        <f t="shared" si="79"/>
        <v>1292.8906748203817</v>
      </c>
      <c r="K359">
        <f t="shared" si="80"/>
        <v>-34596396.299963385</v>
      </c>
      <c r="L359">
        <f t="shared" si="89"/>
        <v>8795.4134993337793</v>
      </c>
      <c r="M359">
        <f>2*$Y$1*VLOOKUP(E358,Gearing!$B$3:$D$7,3)+B357</f>
        <v>8447.4384443693198</v>
      </c>
      <c r="N359">
        <f>2*B358-B357+Misc!$B$6*$Y$1^2</f>
        <v>8447.5786869993935</v>
      </c>
      <c r="O359">
        <f t="shared" si="81"/>
        <v>0</v>
      </c>
      <c r="P359">
        <f t="shared" si="82"/>
        <v>0</v>
      </c>
      <c r="Q359">
        <f t="shared" si="83"/>
        <v>0</v>
      </c>
      <c r="R359">
        <f t="shared" si="84"/>
        <v>0</v>
      </c>
      <c r="S359">
        <f t="shared" si="85"/>
        <v>0</v>
      </c>
      <c r="T359">
        <f>C359/Misc!$B$2*60/2/PI()</f>
        <v>4858.9305396937007</v>
      </c>
      <c r="U359">
        <f>C359/Misc!$B$2*60/2/PI()*VLOOKUP(E359,Gearing!$B$2:$G$7,5,FALSE)</f>
        <v>24199436.139307417</v>
      </c>
      <c r="V359">
        <f ca="1">FORECAST(U359,OFFSET(Engine!$E$3:$E$26,MATCH(U359,Engine!$A$3:$A$26,1)-1,0,2),OFFSET(Engine!$A$3:$A$26,MATCH(U359,Engine!$A$3:$A$26,1)-1,0,2))</f>
        <v>-603590.99674116995</v>
      </c>
    </row>
    <row r="360" spans="1:22" x14ac:dyDescent="0.25">
      <c r="A360">
        <f t="shared" si="77"/>
        <v>89.25</v>
      </c>
      <c r="B360">
        <f t="shared" si="88"/>
        <v>8485.5988606538685</v>
      </c>
      <c r="C360">
        <f t="shared" si="86"/>
        <v>152.64780487804819</v>
      </c>
      <c r="D360">
        <f t="shared" si="87"/>
        <v>4.9117918824777007E-2</v>
      </c>
      <c r="E360">
        <f>MIN(VLOOKUP(C359+0.01,Gearing!$A$2:$G$7,2,TRUE)+1,5)</f>
        <v>5</v>
      </c>
      <c r="F360">
        <f>Misc!$B$4*Misc!$B$5/Misc!$B$2*VLOOKUP(E360,Gearing!$B$2:$G$7,5,FALSE)</f>
        <v>8966220.9668758679</v>
      </c>
      <c r="G360">
        <f t="shared" si="75"/>
        <v>5.2727066808922576</v>
      </c>
      <c r="H360">
        <f t="shared" si="76"/>
        <v>341.46341463414501</v>
      </c>
      <c r="I360">
        <f t="shared" si="78"/>
        <v>0.29700000000000004</v>
      </c>
      <c r="J360">
        <f t="shared" si="79"/>
        <v>1270.2215640446229</v>
      </c>
      <c r="K360">
        <f t="shared" si="80"/>
        <v>-34645266.342499331</v>
      </c>
      <c r="L360">
        <f t="shared" si="89"/>
        <v>8833.5798187491582</v>
      </c>
      <c r="M360">
        <f>2*$Y$1*VLOOKUP(E359,Gearing!$B$3:$D$7,3)+B358</f>
        <v>8485.5988606538685</v>
      </c>
      <c r="N360">
        <f>2*B359-B358+Misc!$B$6*$Y$1^2</f>
        <v>8485.7452430237954</v>
      </c>
      <c r="O360">
        <f t="shared" si="81"/>
        <v>0</v>
      </c>
      <c r="P360">
        <f t="shared" si="82"/>
        <v>0</v>
      </c>
      <c r="Q360">
        <f t="shared" si="83"/>
        <v>0</v>
      </c>
      <c r="R360">
        <f t="shared" si="84"/>
        <v>0</v>
      </c>
      <c r="S360">
        <f t="shared" si="85"/>
        <v>0</v>
      </c>
      <c r="T360">
        <f>C360/Misc!$B$2*60/2/PI()</f>
        <v>4858.9305396937007</v>
      </c>
      <c r="U360">
        <f>C360/Misc!$B$2*60/2/PI()*VLOOKUP(E360,Gearing!$B$2:$G$7,5,FALSE)</f>
        <v>24199436.139307417</v>
      </c>
      <c r="V360">
        <f ca="1">FORECAST(U360,OFFSET(Engine!$E$3:$E$26,MATCH(U360,Engine!$A$3:$A$26,1)-1,0,2),OFFSET(Engine!$A$3:$A$26,MATCH(U360,Engine!$A$3:$A$26,1)-1,0,2))</f>
        <v>-603590.99674116995</v>
      </c>
    </row>
    <row r="361" spans="1:22" x14ac:dyDescent="0.25">
      <c r="A361">
        <f t="shared" si="77"/>
        <v>89.5</v>
      </c>
      <c r="B361">
        <f t="shared" si="88"/>
        <v>8523.7623468083439</v>
      </c>
      <c r="C361">
        <f t="shared" si="86"/>
        <v>152.64780487804819</v>
      </c>
      <c r="D361">
        <f t="shared" si="87"/>
        <v>-4.9117918824777007E-2</v>
      </c>
      <c r="E361">
        <f>MIN(VLOOKUP(C360+0.01,Gearing!$A$2:$G$7,2,TRUE)+1,5)</f>
        <v>5</v>
      </c>
      <c r="F361">
        <f>Misc!$B$4*Misc!$B$5/Misc!$B$2*VLOOKUP(E361,Gearing!$B$2:$G$7,5,FALSE)</f>
        <v>8966220.9668758679</v>
      </c>
      <c r="G361">
        <f t="shared" si="75"/>
        <v>5.2964203717839959</v>
      </c>
      <c r="H361">
        <f t="shared" si="76"/>
        <v>341.46341463414501</v>
      </c>
      <c r="I361">
        <f t="shared" si="78"/>
        <v>0.29700000000000004</v>
      </c>
      <c r="J361">
        <f t="shared" si="79"/>
        <v>1247.5542767716015</v>
      </c>
      <c r="K361">
        <f t="shared" si="80"/>
        <v>-34693344.636281893</v>
      </c>
      <c r="L361">
        <f t="shared" si="89"/>
        <v>8871.7374017728034</v>
      </c>
      <c r="M361">
        <f>2*$Y$1*VLOOKUP(E360,Gearing!$B$3:$D$7,3)+B359</f>
        <v>8523.7623468083439</v>
      </c>
      <c r="N361">
        <f>2*B360-B359+Misc!$B$6*$Y$1^2</f>
        <v>8523.9025894384176</v>
      </c>
      <c r="O361">
        <f t="shared" si="81"/>
        <v>0</v>
      </c>
      <c r="P361">
        <f t="shared" si="82"/>
        <v>0</v>
      </c>
      <c r="Q361">
        <f t="shared" si="83"/>
        <v>0</v>
      </c>
      <c r="R361">
        <f t="shared" si="84"/>
        <v>0</v>
      </c>
      <c r="S361">
        <f t="shared" si="85"/>
        <v>0</v>
      </c>
      <c r="T361">
        <f>C361/Misc!$B$2*60/2/PI()</f>
        <v>4858.9305396937007</v>
      </c>
      <c r="U361">
        <f>C361/Misc!$B$2*60/2/PI()*VLOOKUP(E361,Gearing!$B$2:$G$7,5,FALSE)</f>
        <v>24199436.139307417</v>
      </c>
      <c r="V361">
        <f ca="1">FORECAST(U361,OFFSET(Engine!$E$3:$E$26,MATCH(U361,Engine!$A$3:$A$26,1)-1,0,2),OFFSET(Engine!$A$3:$A$26,MATCH(U361,Engine!$A$3:$A$26,1)-1,0,2))</f>
        <v>-603590.99674116995</v>
      </c>
    </row>
    <row r="362" spans="1:22" x14ac:dyDescent="0.25">
      <c r="A362">
        <f t="shared" si="77"/>
        <v>89.75</v>
      </c>
      <c r="B362">
        <f t="shared" si="88"/>
        <v>8561.9227630928926</v>
      </c>
      <c r="C362">
        <f t="shared" si="86"/>
        <v>152.64780487804819</v>
      </c>
      <c r="D362">
        <f t="shared" si="87"/>
        <v>4.9117918824777007E-2</v>
      </c>
      <c r="E362">
        <f>MIN(VLOOKUP(C361+0.01,Gearing!$A$2:$G$7,2,TRUE)+1,5)</f>
        <v>5</v>
      </c>
      <c r="F362">
        <f>Misc!$B$4*Misc!$B$5/Misc!$B$2*VLOOKUP(E362,Gearing!$B$2:$G$7,5,FALSE)</f>
        <v>8966220.9668758679</v>
      </c>
      <c r="G362">
        <f t="shared" si="75"/>
        <v>5.3201321551469993</v>
      </c>
      <c r="H362">
        <f t="shared" si="76"/>
        <v>341.46341463414501</v>
      </c>
      <c r="I362">
        <f t="shared" si="78"/>
        <v>0.29700000000000004</v>
      </c>
      <c r="J362">
        <f t="shared" si="79"/>
        <v>1224.8851659958427</v>
      </c>
      <c r="K362">
        <f t="shared" si="80"/>
        <v>-34740484.483818613</v>
      </c>
      <c r="L362">
        <f t="shared" si="89"/>
        <v>8909.9037211881805</v>
      </c>
      <c r="M362">
        <f>2*$Y$1*VLOOKUP(E361,Gearing!$B$3:$D$7,3)+B360</f>
        <v>8561.9227630928926</v>
      </c>
      <c r="N362">
        <f>2*B361-B360+Misc!$B$6*$Y$1^2</f>
        <v>8562.0691454628195</v>
      </c>
      <c r="O362">
        <f t="shared" si="81"/>
        <v>0</v>
      </c>
      <c r="P362">
        <f t="shared" si="82"/>
        <v>0</v>
      </c>
      <c r="Q362">
        <f t="shared" si="83"/>
        <v>0</v>
      </c>
      <c r="R362">
        <f t="shared" si="84"/>
        <v>0</v>
      </c>
      <c r="S362">
        <f t="shared" si="85"/>
        <v>0</v>
      </c>
      <c r="T362">
        <f>C362/Misc!$B$2*60/2/PI()</f>
        <v>4858.9305396937007</v>
      </c>
      <c r="U362">
        <f>C362/Misc!$B$2*60/2/PI()*VLOOKUP(E362,Gearing!$B$2:$G$7,5,FALSE)</f>
        <v>24199436.139307417</v>
      </c>
      <c r="V362">
        <f ca="1">FORECAST(U362,OFFSET(Engine!$E$3:$E$26,MATCH(U362,Engine!$A$3:$A$26,1)-1,0,2),OFFSET(Engine!$A$3:$A$26,MATCH(U362,Engine!$A$3:$A$26,1)-1,0,2))</f>
        <v>-603590.99674116995</v>
      </c>
    </row>
    <row r="363" spans="1:22" x14ac:dyDescent="0.25">
      <c r="A363">
        <f t="shared" si="77"/>
        <v>90</v>
      </c>
      <c r="B363">
        <f t="shared" si="88"/>
        <v>8600.086249247368</v>
      </c>
      <c r="C363">
        <f t="shared" si="86"/>
        <v>152.64780487804819</v>
      </c>
      <c r="D363">
        <f t="shared" si="87"/>
        <v>-4.9117918824777007E-2</v>
      </c>
      <c r="E363">
        <f>MIN(VLOOKUP(C362+0.01,Gearing!$A$2:$G$7,2,TRUE)+1,5)</f>
        <v>5</v>
      </c>
      <c r="F363">
        <f>Misc!$B$4*Misc!$B$5/Misc!$B$2*VLOOKUP(E363,Gearing!$B$2:$G$7,5,FALSE)</f>
        <v>8966220.9668758679</v>
      </c>
      <c r="G363">
        <f t="shared" si="75"/>
        <v>5.3438458460387386</v>
      </c>
      <c r="H363">
        <f t="shared" si="76"/>
        <v>341.46341463414501</v>
      </c>
      <c r="I363">
        <f t="shared" si="78"/>
        <v>0.29700000000000004</v>
      </c>
      <c r="J363">
        <f t="shared" si="79"/>
        <v>1202.2178787228213</v>
      </c>
      <c r="K363">
        <f t="shared" si="80"/>
        <v>-34786832.721778795</v>
      </c>
      <c r="L363">
        <f t="shared" si="89"/>
        <v>8948.0613042118293</v>
      </c>
      <c r="M363">
        <f>2*$Y$1*VLOOKUP(E362,Gearing!$B$3:$D$7,3)+B361</f>
        <v>8600.086249247368</v>
      </c>
      <c r="N363">
        <f>2*B362-B361+Misc!$B$6*$Y$1^2</f>
        <v>8600.2264918774417</v>
      </c>
      <c r="O363">
        <f t="shared" si="81"/>
        <v>0</v>
      </c>
      <c r="P363">
        <f t="shared" si="82"/>
        <v>0</v>
      </c>
      <c r="Q363">
        <f t="shared" si="83"/>
        <v>0</v>
      </c>
      <c r="R363">
        <f t="shared" si="84"/>
        <v>0</v>
      </c>
      <c r="S363">
        <f t="shared" si="85"/>
        <v>0</v>
      </c>
      <c r="T363">
        <f>C363/Misc!$B$2*60/2/PI()</f>
        <v>4858.9305396937007</v>
      </c>
      <c r="U363">
        <f>C363/Misc!$B$2*60/2/PI()*VLOOKUP(E363,Gearing!$B$2:$G$7,5,FALSE)</f>
        <v>24199436.139307417</v>
      </c>
      <c r="V363">
        <f ca="1">FORECAST(U363,OFFSET(Engine!$E$3:$E$26,MATCH(U363,Engine!$A$3:$A$26,1)-1,0,2),OFFSET(Engine!$A$3:$A$26,MATCH(U363,Engine!$A$3:$A$26,1)-1,0,2))</f>
        <v>-603590.99674116995</v>
      </c>
    </row>
    <row r="364" spans="1:22" x14ac:dyDescent="0.25">
      <c r="A364">
        <f t="shared" si="77"/>
        <v>90.25</v>
      </c>
      <c r="B364">
        <f t="shared" si="88"/>
        <v>8638.2466655319167</v>
      </c>
      <c r="C364">
        <f t="shared" si="86"/>
        <v>152.64780487804819</v>
      </c>
      <c r="D364">
        <f t="shared" si="87"/>
        <v>4.9117918824777007E-2</v>
      </c>
      <c r="E364">
        <f>MIN(VLOOKUP(C363+0.01,Gearing!$A$2:$G$7,2,TRUE)+1,5)</f>
        <v>5</v>
      </c>
      <c r="F364">
        <f>Misc!$B$4*Misc!$B$5/Misc!$B$2*VLOOKUP(E364,Gearing!$B$2:$G$7,5,FALSE)</f>
        <v>8966220.9668758679</v>
      </c>
      <c r="G364">
        <f t="shared" si="75"/>
        <v>5.367557629401742</v>
      </c>
      <c r="H364">
        <f t="shared" si="76"/>
        <v>341.46341463414501</v>
      </c>
      <c r="I364">
        <f t="shared" si="78"/>
        <v>0.29700000000000004</v>
      </c>
      <c r="J364">
        <f t="shared" si="79"/>
        <v>1179.5487679470625</v>
      </c>
      <c r="K364">
        <f t="shared" si="80"/>
        <v>-34832242.374316283</v>
      </c>
      <c r="L364">
        <f t="shared" si="89"/>
        <v>8986.2276236272064</v>
      </c>
      <c r="M364">
        <f>2*$Y$1*VLOOKUP(E363,Gearing!$B$3:$D$7,3)+B362</f>
        <v>8638.2466655319167</v>
      </c>
      <c r="N364">
        <f>2*B363-B362+Misc!$B$6*$Y$1^2</f>
        <v>8638.3930479018436</v>
      </c>
      <c r="O364">
        <f t="shared" si="81"/>
        <v>0</v>
      </c>
      <c r="P364">
        <f t="shared" si="82"/>
        <v>0</v>
      </c>
      <c r="Q364">
        <f t="shared" si="83"/>
        <v>0</v>
      </c>
      <c r="R364">
        <f t="shared" si="84"/>
        <v>0</v>
      </c>
      <c r="S364">
        <f t="shared" si="85"/>
        <v>0</v>
      </c>
      <c r="T364">
        <f>C364/Misc!$B$2*60/2/PI()</f>
        <v>4858.9305396937007</v>
      </c>
      <c r="U364">
        <f>C364/Misc!$B$2*60/2/PI()*VLOOKUP(E364,Gearing!$B$2:$G$7,5,FALSE)</f>
        <v>24199436.139307417</v>
      </c>
      <c r="V364">
        <f ca="1">FORECAST(U364,OFFSET(Engine!$E$3:$E$26,MATCH(U364,Engine!$A$3:$A$26,1)-1,0,2),OFFSET(Engine!$A$3:$A$26,MATCH(U364,Engine!$A$3:$A$26,1)-1,0,2))</f>
        <v>-603590.99674116995</v>
      </c>
    </row>
    <row r="365" spans="1:22" x14ac:dyDescent="0.25">
      <c r="A365">
        <f t="shared" si="77"/>
        <v>90.5</v>
      </c>
      <c r="B365">
        <f t="shared" si="88"/>
        <v>8676.4101516863921</v>
      </c>
      <c r="C365">
        <f t="shared" si="86"/>
        <v>152.64780487804819</v>
      </c>
      <c r="D365">
        <f t="shared" si="87"/>
        <v>-4.9117918824777007E-2</v>
      </c>
      <c r="E365">
        <f>MIN(VLOOKUP(C364+0.01,Gearing!$A$2:$G$7,2,TRUE)+1,5)</f>
        <v>5</v>
      </c>
      <c r="F365">
        <f>Misc!$B$4*Misc!$B$5/Misc!$B$2*VLOOKUP(E365,Gearing!$B$2:$G$7,5,FALSE)</f>
        <v>8966220.9668758679</v>
      </c>
      <c r="G365">
        <f t="shared" si="75"/>
        <v>5.3912713202934812</v>
      </c>
      <c r="H365">
        <f t="shared" si="76"/>
        <v>341.46341463414501</v>
      </c>
      <c r="I365">
        <f t="shared" si="78"/>
        <v>0.29700000000000004</v>
      </c>
      <c r="J365">
        <f t="shared" si="79"/>
        <v>1156.8814806740411</v>
      </c>
      <c r="K365">
        <f t="shared" si="80"/>
        <v>-34876860.556454077</v>
      </c>
      <c r="L365">
        <f t="shared" si="89"/>
        <v>9024.3852066508516</v>
      </c>
      <c r="M365">
        <f>2*$Y$1*VLOOKUP(E364,Gearing!$B$3:$D$7,3)+B363</f>
        <v>8676.4101516863921</v>
      </c>
      <c r="N365">
        <f>2*B364-B363+Misc!$B$6*$Y$1^2</f>
        <v>8676.5503943164658</v>
      </c>
      <c r="O365">
        <f t="shared" si="81"/>
        <v>0</v>
      </c>
      <c r="P365">
        <f t="shared" si="82"/>
        <v>0</v>
      </c>
      <c r="Q365">
        <f t="shared" si="83"/>
        <v>0</v>
      </c>
      <c r="R365">
        <f t="shared" si="84"/>
        <v>0</v>
      </c>
      <c r="S365">
        <f t="shared" si="85"/>
        <v>0</v>
      </c>
      <c r="T365">
        <f>C365/Misc!$B$2*60/2/PI()</f>
        <v>4858.9305396937007</v>
      </c>
      <c r="U365">
        <f>C365/Misc!$B$2*60/2/PI()*VLOOKUP(E365,Gearing!$B$2:$G$7,5,FALSE)</f>
        <v>24199436.139307417</v>
      </c>
      <c r="V365">
        <f ca="1">FORECAST(U365,OFFSET(Engine!$E$3:$E$26,MATCH(U365,Engine!$A$3:$A$26,1)-1,0,2),OFFSET(Engine!$A$3:$A$26,MATCH(U365,Engine!$A$3:$A$26,1)-1,0,2))</f>
        <v>-603590.99674116995</v>
      </c>
    </row>
    <row r="366" spans="1:22" x14ac:dyDescent="0.25">
      <c r="A366">
        <f t="shared" si="77"/>
        <v>90.75</v>
      </c>
      <c r="B366">
        <f t="shared" si="88"/>
        <v>8714.5705679709408</v>
      </c>
      <c r="C366">
        <f t="shared" si="86"/>
        <v>152.64780487804819</v>
      </c>
      <c r="D366">
        <f t="shared" si="87"/>
        <v>4.9117918824777007E-2</v>
      </c>
      <c r="E366">
        <f>MIN(VLOOKUP(C365+0.01,Gearing!$A$2:$G$7,2,TRUE)+1,5)</f>
        <v>5</v>
      </c>
      <c r="F366">
        <f>Misc!$B$4*Misc!$B$5/Misc!$B$2*VLOOKUP(E366,Gearing!$B$2:$G$7,5,FALSE)</f>
        <v>8966220.9668758679</v>
      </c>
      <c r="G366">
        <f t="shared" si="75"/>
        <v>5.4149831036564837</v>
      </c>
      <c r="H366">
        <f t="shared" si="76"/>
        <v>341.46341463414501</v>
      </c>
      <c r="I366">
        <f t="shared" si="78"/>
        <v>0.29700000000000004</v>
      </c>
      <c r="J366">
        <f t="shared" si="79"/>
        <v>1134.2123698982823</v>
      </c>
      <c r="K366">
        <f t="shared" si="80"/>
        <v>-34920540.013992339</v>
      </c>
      <c r="L366">
        <f t="shared" si="89"/>
        <v>9062.5515260662305</v>
      </c>
      <c r="M366">
        <f>2*$Y$1*VLOOKUP(E365,Gearing!$B$3:$D$7,3)+B364</f>
        <v>8714.5705679709408</v>
      </c>
      <c r="N366">
        <f>2*B365-B364+Misc!$B$6*$Y$1^2</f>
        <v>8714.7169503408677</v>
      </c>
      <c r="O366">
        <f t="shared" si="81"/>
        <v>0</v>
      </c>
      <c r="P366">
        <f t="shared" si="82"/>
        <v>0</v>
      </c>
      <c r="Q366">
        <f t="shared" si="83"/>
        <v>0</v>
      </c>
      <c r="R366">
        <f t="shared" si="84"/>
        <v>0</v>
      </c>
      <c r="S366">
        <f t="shared" si="85"/>
        <v>0</v>
      </c>
      <c r="T366">
        <f>C366/Misc!$B$2*60/2/PI()</f>
        <v>4858.9305396937007</v>
      </c>
      <c r="U366">
        <f>C366/Misc!$B$2*60/2/PI()*VLOOKUP(E366,Gearing!$B$2:$G$7,5,FALSE)</f>
        <v>24199436.139307417</v>
      </c>
      <c r="V366">
        <f ca="1">FORECAST(U366,OFFSET(Engine!$E$3:$E$26,MATCH(U366,Engine!$A$3:$A$26,1)-1,0,2),OFFSET(Engine!$A$3:$A$26,MATCH(U366,Engine!$A$3:$A$26,1)-1,0,2))</f>
        <v>-603590.99674116995</v>
      </c>
    </row>
    <row r="367" spans="1:22" x14ac:dyDescent="0.25">
      <c r="A367">
        <f t="shared" si="77"/>
        <v>91</v>
      </c>
      <c r="B367">
        <f t="shared" si="88"/>
        <v>8752.7340541254162</v>
      </c>
      <c r="C367">
        <f t="shared" si="86"/>
        <v>152.64780487804819</v>
      </c>
      <c r="D367">
        <f t="shared" si="87"/>
        <v>-4.9117918824777007E-2</v>
      </c>
      <c r="E367">
        <f>MIN(VLOOKUP(C366+0.01,Gearing!$A$2:$G$7,2,TRUE)+1,5)</f>
        <v>5</v>
      </c>
      <c r="F367">
        <f>Misc!$B$4*Misc!$B$5/Misc!$B$2*VLOOKUP(E367,Gearing!$B$2:$G$7,5,FALSE)</f>
        <v>8966220.9668758679</v>
      </c>
      <c r="G367">
        <f t="shared" si="75"/>
        <v>5.438696794548223</v>
      </c>
      <c r="H367">
        <f t="shared" si="76"/>
        <v>341.46341463414501</v>
      </c>
      <c r="I367">
        <f t="shared" si="78"/>
        <v>0.29700000000000004</v>
      </c>
      <c r="J367">
        <f t="shared" si="79"/>
        <v>1111.54508262526</v>
      </c>
      <c r="K367">
        <f t="shared" si="80"/>
        <v>-34963428.140307747</v>
      </c>
      <c r="L367">
        <f t="shared" si="89"/>
        <v>9100.7091090898757</v>
      </c>
      <c r="M367">
        <f>2*$Y$1*VLOOKUP(E366,Gearing!$B$3:$D$7,3)+B365</f>
        <v>8752.7340541254162</v>
      </c>
      <c r="N367">
        <f>2*B366-B365+Misc!$B$6*$Y$1^2</f>
        <v>8752.8742967554899</v>
      </c>
      <c r="O367">
        <f t="shared" si="81"/>
        <v>0</v>
      </c>
      <c r="P367">
        <f t="shared" si="82"/>
        <v>0</v>
      </c>
      <c r="Q367">
        <f t="shared" si="83"/>
        <v>0</v>
      </c>
      <c r="R367">
        <f t="shared" si="84"/>
        <v>0</v>
      </c>
      <c r="S367">
        <f t="shared" si="85"/>
        <v>0</v>
      </c>
      <c r="T367">
        <f>C367/Misc!$B$2*60/2/PI()</f>
        <v>4858.9305396937007</v>
      </c>
      <c r="U367">
        <f>C367/Misc!$B$2*60/2/PI()*VLOOKUP(E367,Gearing!$B$2:$G$7,5,FALSE)</f>
        <v>24199436.139307417</v>
      </c>
      <c r="V367">
        <f ca="1">FORECAST(U367,OFFSET(Engine!$E$3:$E$26,MATCH(U367,Engine!$A$3:$A$26,1)-1,0,2),OFFSET(Engine!$A$3:$A$26,MATCH(U367,Engine!$A$3:$A$26,1)-1,0,2))</f>
        <v>-603590.99674116995</v>
      </c>
    </row>
    <row r="368" spans="1:22" x14ac:dyDescent="0.25">
      <c r="A368">
        <f t="shared" si="77"/>
        <v>91.25</v>
      </c>
      <c r="B368">
        <f t="shared" si="88"/>
        <v>8790.8944704099649</v>
      </c>
      <c r="C368">
        <f t="shared" si="86"/>
        <v>152.64780487804819</v>
      </c>
      <c r="D368">
        <f t="shared" si="87"/>
        <v>4.9117918824777007E-2</v>
      </c>
      <c r="E368">
        <f>MIN(VLOOKUP(C367+0.01,Gearing!$A$2:$G$7,2,TRUE)+1,5)</f>
        <v>5</v>
      </c>
      <c r="F368">
        <f>Misc!$B$4*Misc!$B$5/Misc!$B$2*VLOOKUP(E368,Gearing!$B$2:$G$7,5,FALSE)</f>
        <v>8966220.9668758679</v>
      </c>
      <c r="G368">
        <f t="shared" si="75"/>
        <v>5.4624085779112272</v>
      </c>
      <c r="H368">
        <f t="shared" si="76"/>
        <v>341.46341463414501</v>
      </c>
      <c r="I368">
        <f t="shared" si="78"/>
        <v>0.29700000000000004</v>
      </c>
      <c r="J368">
        <f t="shared" si="79"/>
        <v>1088.8759718495021</v>
      </c>
      <c r="K368">
        <f t="shared" si="80"/>
        <v>-35005377.402846791</v>
      </c>
      <c r="L368">
        <f t="shared" si="89"/>
        <v>9138.8754285052528</v>
      </c>
      <c r="M368">
        <f>2*$Y$1*VLOOKUP(E367,Gearing!$B$3:$D$7,3)+B366</f>
        <v>8790.8944704099649</v>
      </c>
      <c r="N368">
        <f>2*B367-B366+Misc!$B$6*$Y$1^2</f>
        <v>8791.0408527798918</v>
      </c>
      <c r="O368">
        <f t="shared" si="81"/>
        <v>0</v>
      </c>
      <c r="P368">
        <f t="shared" si="82"/>
        <v>0</v>
      </c>
      <c r="Q368">
        <f t="shared" si="83"/>
        <v>0</v>
      </c>
      <c r="R368">
        <f t="shared" si="84"/>
        <v>0</v>
      </c>
      <c r="S368">
        <f t="shared" si="85"/>
        <v>0</v>
      </c>
      <c r="T368">
        <f>C368/Misc!$B$2*60/2/PI()</f>
        <v>4858.9305396937007</v>
      </c>
      <c r="U368">
        <f>C368/Misc!$B$2*60/2/PI()*VLOOKUP(E368,Gearing!$B$2:$G$7,5,FALSE)</f>
        <v>24199436.139307417</v>
      </c>
      <c r="V368">
        <f ca="1">FORECAST(U368,OFFSET(Engine!$E$3:$E$26,MATCH(U368,Engine!$A$3:$A$26,1)-1,0,2),OFFSET(Engine!$A$3:$A$26,MATCH(U368,Engine!$A$3:$A$26,1)-1,0,2))</f>
        <v>-603590.99674116995</v>
      </c>
    </row>
    <row r="369" spans="1:22" x14ac:dyDescent="0.25">
      <c r="A369">
        <f t="shared" si="77"/>
        <v>91.5</v>
      </c>
      <c r="B369">
        <f t="shared" si="88"/>
        <v>8829.0579565644402</v>
      </c>
      <c r="C369">
        <f t="shared" si="86"/>
        <v>152.64780487804819</v>
      </c>
      <c r="D369">
        <f t="shared" si="87"/>
        <v>-4.9117918824777007E-2</v>
      </c>
      <c r="E369">
        <f>MIN(VLOOKUP(C368+0.01,Gearing!$A$2:$G$7,2,TRUE)+1,5)</f>
        <v>5</v>
      </c>
      <c r="F369">
        <f>Misc!$B$4*Misc!$B$5/Misc!$B$2*VLOOKUP(E369,Gearing!$B$2:$G$7,5,FALSE)</f>
        <v>8966220.9668758679</v>
      </c>
      <c r="G369">
        <f t="shared" si="75"/>
        <v>5.4861222688029665</v>
      </c>
      <c r="H369">
        <f t="shared" si="76"/>
        <v>341.46341463414501</v>
      </c>
      <c r="I369">
        <f t="shared" si="78"/>
        <v>0.29700000000000004</v>
      </c>
      <c r="J369">
        <f t="shared" si="79"/>
        <v>1066.2086845764798</v>
      </c>
      <c r="K369">
        <f t="shared" si="80"/>
        <v>-35046535.473339811</v>
      </c>
      <c r="L369">
        <f t="shared" si="89"/>
        <v>9177.0330115289016</v>
      </c>
      <c r="M369">
        <f>2*$Y$1*VLOOKUP(E368,Gearing!$B$3:$D$7,3)+B367</f>
        <v>8829.0579565644402</v>
      </c>
      <c r="N369">
        <f>2*B368-B367+Misc!$B$6*$Y$1^2</f>
        <v>8829.198199194514</v>
      </c>
      <c r="O369">
        <f t="shared" si="81"/>
        <v>0</v>
      </c>
      <c r="P369">
        <f t="shared" si="82"/>
        <v>0</v>
      </c>
      <c r="Q369">
        <f t="shared" si="83"/>
        <v>0</v>
      </c>
      <c r="R369">
        <f t="shared" si="84"/>
        <v>0</v>
      </c>
      <c r="S369">
        <f t="shared" si="85"/>
        <v>0</v>
      </c>
      <c r="T369">
        <f>C369/Misc!$B$2*60/2/PI()</f>
        <v>4858.9305396937007</v>
      </c>
      <c r="U369">
        <f>C369/Misc!$B$2*60/2/PI()*VLOOKUP(E369,Gearing!$B$2:$G$7,5,FALSE)</f>
        <v>24199436.139307417</v>
      </c>
      <c r="V369">
        <f ca="1">FORECAST(U369,OFFSET(Engine!$E$3:$E$26,MATCH(U369,Engine!$A$3:$A$26,1)-1,0,2),OFFSET(Engine!$A$3:$A$26,MATCH(U369,Engine!$A$3:$A$26,1)-1,0,2))</f>
        <v>-603590.99674116995</v>
      </c>
    </row>
    <row r="370" spans="1:22" x14ac:dyDescent="0.25">
      <c r="A370">
        <f t="shared" si="77"/>
        <v>91.75</v>
      </c>
      <c r="B370">
        <f t="shared" si="88"/>
        <v>8867.218372848989</v>
      </c>
      <c r="C370">
        <f t="shared" si="86"/>
        <v>152.64780487804819</v>
      </c>
      <c r="D370">
        <f t="shared" si="87"/>
        <v>4.9117918824777007E-2</v>
      </c>
      <c r="E370">
        <f>MIN(VLOOKUP(C369+0.01,Gearing!$A$2:$G$7,2,TRUE)+1,5)</f>
        <v>5</v>
      </c>
      <c r="F370">
        <f>Misc!$B$4*Misc!$B$5/Misc!$B$2*VLOOKUP(E370,Gearing!$B$2:$G$7,5,FALSE)</f>
        <v>8966220.9668758679</v>
      </c>
      <c r="G370">
        <f t="shared" si="75"/>
        <v>5.509834052165969</v>
      </c>
      <c r="H370">
        <f t="shared" si="76"/>
        <v>341.46341463414501</v>
      </c>
      <c r="I370">
        <f t="shared" si="78"/>
        <v>0.29700000000000004</v>
      </c>
      <c r="J370">
        <f t="shared" si="79"/>
        <v>1043.5395738007219</v>
      </c>
      <c r="K370">
        <f t="shared" si="80"/>
        <v>-35086754.540879622</v>
      </c>
      <c r="L370">
        <f t="shared" si="89"/>
        <v>9215.1993309442787</v>
      </c>
      <c r="M370">
        <f>2*$Y$1*VLOOKUP(E369,Gearing!$B$3:$D$7,3)+B368</f>
        <v>8867.218372848989</v>
      </c>
      <c r="N370">
        <f>2*B369-B368+Misc!$B$6*$Y$1^2</f>
        <v>8867.3647552189159</v>
      </c>
      <c r="O370">
        <f t="shared" si="81"/>
        <v>0</v>
      </c>
      <c r="P370">
        <f t="shared" si="82"/>
        <v>0</v>
      </c>
      <c r="Q370">
        <f t="shared" si="83"/>
        <v>0</v>
      </c>
      <c r="R370">
        <f t="shared" si="84"/>
        <v>0</v>
      </c>
      <c r="S370">
        <f t="shared" si="85"/>
        <v>0</v>
      </c>
      <c r="T370">
        <f>C370/Misc!$B$2*60/2/PI()</f>
        <v>4858.9305396937007</v>
      </c>
      <c r="U370">
        <f>C370/Misc!$B$2*60/2/PI()*VLOOKUP(E370,Gearing!$B$2:$G$7,5,FALSE)</f>
        <v>24199436.139307417</v>
      </c>
      <c r="V370">
        <f ca="1">FORECAST(U370,OFFSET(Engine!$E$3:$E$26,MATCH(U370,Engine!$A$3:$A$26,1)-1,0,2),OFFSET(Engine!$A$3:$A$26,MATCH(U370,Engine!$A$3:$A$26,1)-1,0,2))</f>
        <v>-603590.99674116995</v>
      </c>
    </row>
    <row r="371" spans="1:22" x14ac:dyDescent="0.25">
      <c r="A371">
        <f t="shared" si="77"/>
        <v>92</v>
      </c>
      <c r="B371">
        <f t="shared" si="88"/>
        <v>8905.3818590034643</v>
      </c>
      <c r="C371">
        <f t="shared" si="86"/>
        <v>152.64780487804819</v>
      </c>
      <c r="D371">
        <f t="shared" si="87"/>
        <v>-4.9117918824777007E-2</v>
      </c>
      <c r="E371">
        <f>MIN(VLOOKUP(C370+0.01,Gearing!$A$2:$G$7,2,TRUE)+1,5)</f>
        <v>5</v>
      </c>
      <c r="F371">
        <f>Misc!$B$4*Misc!$B$5/Misc!$B$2*VLOOKUP(E371,Gearing!$B$2:$G$7,5,FALSE)</f>
        <v>8966220.9668758679</v>
      </c>
      <c r="G371">
        <f t="shared" si="75"/>
        <v>5.5335477430577082</v>
      </c>
      <c r="H371">
        <f t="shared" si="76"/>
        <v>341.46341463414501</v>
      </c>
      <c r="I371">
        <f t="shared" si="78"/>
        <v>0.29700000000000004</v>
      </c>
      <c r="J371">
        <f t="shared" si="79"/>
        <v>1020.8722865276995</v>
      </c>
      <c r="K371">
        <f t="shared" si="80"/>
        <v>-35126182.555550255</v>
      </c>
      <c r="L371">
        <f t="shared" si="89"/>
        <v>9253.3569139679257</v>
      </c>
      <c r="M371">
        <f>2*$Y$1*VLOOKUP(E370,Gearing!$B$3:$D$7,3)+B369</f>
        <v>8905.3818590034643</v>
      </c>
      <c r="N371">
        <f>2*B370-B369+Misc!$B$6*$Y$1^2</f>
        <v>8905.5221016335381</v>
      </c>
      <c r="O371">
        <f t="shared" si="81"/>
        <v>0</v>
      </c>
      <c r="P371">
        <f t="shared" si="82"/>
        <v>0</v>
      </c>
      <c r="Q371">
        <f t="shared" si="83"/>
        <v>0</v>
      </c>
      <c r="R371">
        <f t="shared" si="84"/>
        <v>0</v>
      </c>
      <c r="S371">
        <f t="shared" si="85"/>
        <v>0</v>
      </c>
      <c r="T371">
        <f>C371/Misc!$B$2*60/2/PI()</f>
        <v>4858.9305396937007</v>
      </c>
      <c r="U371">
        <f>C371/Misc!$B$2*60/2/PI()*VLOOKUP(E371,Gearing!$B$2:$G$7,5,FALSE)</f>
        <v>24199436.139307417</v>
      </c>
      <c r="V371">
        <f ca="1">FORECAST(U371,OFFSET(Engine!$E$3:$E$26,MATCH(U371,Engine!$A$3:$A$26,1)-1,0,2),OFFSET(Engine!$A$3:$A$26,MATCH(U371,Engine!$A$3:$A$26,1)-1,0,2))</f>
        <v>-603590.99674116995</v>
      </c>
    </row>
    <row r="372" spans="1:22" x14ac:dyDescent="0.25">
      <c r="A372">
        <f t="shared" si="77"/>
        <v>92.25</v>
      </c>
      <c r="B372">
        <f t="shared" si="88"/>
        <v>8943.5422752880131</v>
      </c>
      <c r="C372">
        <f t="shared" si="86"/>
        <v>152.64780487804819</v>
      </c>
      <c r="D372">
        <f t="shared" si="87"/>
        <v>4.9117918824777007E-2</v>
      </c>
      <c r="E372">
        <f>MIN(VLOOKUP(C371+0.01,Gearing!$A$2:$G$7,2,TRUE)+1,5)</f>
        <v>5</v>
      </c>
      <c r="F372">
        <f>Misc!$B$4*Misc!$B$5/Misc!$B$2*VLOOKUP(E372,Gearing!$B$2:$G$7,5,FALSE)</f>
        <v>8966220.9668758679</v>
      </c>
      <c r="G372">
        <f t="shared" si="75"/>
        <v>5.5572595264207107</v>
      </c>
      <c r="H372">
        <f t="shared" si="76"/>
        <v>341.46341463414501</v>
      </c>
      <c r="I372">
        <f t="shared" si="78"/>
        <v>0.29700000000000004</v>
      </c>
      <c r="J372">
        <f t="shared" si="79"/>
        <v>998.20317575194167</v>
      </c>
      <c r="K372">
        <f t="shared" si="80"/>
        <v>-35164671.428090841</v>
      </c>
      <c r="L372">
        <f t="shared" si="89"/>
        <v>9291.5232333832992</v>
      </c>
      <c r="M372">
        <f>2*$Y$1*VLOOKUP(E371,Gearing!$B$3:$D$7,3)+B370</f>
        <v>8943.5422752880131</v>
      </c>
      <c r="N372">
        <f>2*B371-B370+Misc!$B$6*$Y$1^2</f>
        <v>8943.68865765794</v>
      </c>
      <c r="O372">
        <f t="shared" si="81"/>
        <v>0</v>
      </c>
      <c r="P372">
        <f t="shared" si="82"/>
        <v>0</v>
      </c>
      <c r="Q372">
        <f t="shared" si="83"/>
        <v>0</v>
      </c>
      <c r="R372">
        <f t="shared" si="84"/>
        <v>0</v>
      </c>
      <c r="S372">
        <f t="shared" si="85"/>
        <v>0</v>
      </c>
      <c r="T372">
        <f>C372/Misc!$B$2*60/2/PI()</f>
        <v>4858.9305396937007</v>
      </c>
      <c r="U372">
        <f>C372/Misc!$B$2*60/2/PI()*VLOOKUP(E372,Gearing!$B$2:$G$7,5,FALSE)</f>
        <v>24199436.139307417</v>
      </c>
      <c r="V372">
        <f ca="1">FORECAST(U372,OFFSET(Engine!$E$3:$E$26,MATCH(U372,Engine!$A$3:$A$26,1)-1,0,2),OFFSET(Engine!$A$3:$A$26,MATCH(U372,Engine!$A$3:$A$26,1)-1,0,2))</f>
        <v>-603590.99674116995</v>
      </c>
    </row>
    <row r="373" spans="1:22" x14ac:dyDescent="0.25">
      <c r="A373">
        <f t="shared" si="77"/>
        <v>92.5</v>
      </c>
      <c r="B373">
        <f t="shared" si="88"/>
        <v>8981.7057614424884</v>
      </c>
      <c r="C373">
        <f t="shared" si="86"/>
        <v>152.64780487804819</v>
      </c>
      <c r="D373">
        <f t="shared" si="87"/>
        <v>-4.9117918824777007E-2</v>
      </c>
      <c r="E373">
        <f>MIN(VLOOKUP(C372+0.01,Gearing!$A$2:$G$7,2,TRUE)+1,5)</f>
        <v>5</v>
      </c>
      <c r="F373">
        <f>Misc!$B$4*Misc!$B$5/Misc!$B$2*VLOOKUP(E373,Gearing!$B$2:$G$7,5,FALSE)</f>
        <v>8966220.9668758679</v>
      </c>
      <c r="G373">
        <f t="shared" si="75"/>
        <v>5.5809732173124509</v>
      </c>
      <c r="H373">
        <f t="shared" si="76"/>
        <v>341.46341463414501</v>
      </c>
      <c r="I373">
        <f t="shared" si="78"/>
        <v>0.29700000000000004</v>
      </c>
      <c r="J373">
        <f t="shared" si="79"/>
        <v>975.53588847891933</v>
      </c>
      <c r="K373">
        <f t="shared" si="80"/>
        <v>-35202369.386939093</v>
      </c>
      <c r="L373">
        <f t="shared" si="89"/>
        <v>9329.680816406948</v>
      </c>
      <c r="M373">
        <f>2*$Y$1*VLOOKUP(E372,Gearing!$B$3:$D$7,3)+B371</f>
        <v>8981.7057614424884</v>
      </c>
      <c r="N373">
        <f>2*B372-B371+Misc!$B$6*$Y$1^2</f>
        <v>8981.8460040725622</v>
      </c>
      <c r="O373">
        <f t="shared" si="81"/>
        <v>0</v>
      </c>
      <c r="P373">
        <f t="shared" si="82"/>
        <v>0</v>
      </c>
      <c r="Q373">
        <f t="shared" si="83"/>
        <v>0</v>
      </c>
      <c r="R373">
        <f t="shared" si="84"/>
        <v>0</v>
      </c>
      <c r="S373">
        <f t="shared" si="85"/>
        <v>0</v>
      </c>
      <c r="T373">
        <f>C373/Misc!$B$2*60/2/PI()</f>
        <v>4858.9305396937007</v>
      </c>
      <c r="U373">
        <f>C373/Misc!$B$2*60/2/PI()*VLOOKUP(E373,Gearing!$B$2:$G$7,5,FALSE)</f>
        <v>24199436.139307417</v>
      </c>
      <c r="V373">
        <f ca="1">FORECAST(U373,OFFSET(Engine!$E$3:$E$26,MATCH(U373,Engine!$A$3:$A$26,1)-1,0,2),OFFSET(Engine!$A$3:$A$26,MATCH(U373,Engine!$A$3:$A$26,1)-1,0,2))</f>
        <v>-603590.99674116995</v>
      </c>
    </row>
    <row r="374" spans="1:22" x14ac:dyDescent="0.25">
      <c r="A374">
        <f t="shared" si="77"/>
        <v>92.75</v>
      </c>
      <c r="B374">
        <f t="shared" si="88"/>
        <v>9019.8661777270372</v>
      </c>
      <c r="C374">
        <f t="shared" si="86"/>
        <v>152.64780487804819</v>
      </c>
      <c r="D374">
        <f t="shared" si="87"/>
        <v>4.9117918824777007E-2</v>
      </c>
      <c r="E374">
        <f>MIN(VLOOKUP(C373+0.01,Gearing!$A$2:$G$7,2,TRUE)+1,5)</f>
        <v>5</v>
      </c>
      <c r="F374">
        <f>Misc!$B$4*Misc!$B$5/Misc!$B$2*VLOOKUP(E374,Gearing!$B$2:$G$7,5,FALSE)</f>
        <v>8966220.9668758679</v>
      </c>
      <c r="G374">
        <f t="shared" si="75"/>
        <v>5.6046850006754534</v>
      </c>
      <c r="H374">
        <f t="shared" si="76"/>
        <v>341.46341463414501</v>
      </c>
      <c r="I374">
        <f t="shared" si="78"/>
        <v>0.29700000000000004</v>
      </c>
      <c r="J374">
        <f t="shared" si="79"/>
        <v>952.86677770316146</v>
      </c>
      <c r="K374">
        <f t="shared" si="80"/>
        <v>-35239128.064480446</v>
      </c>
      <c r="L374">
        <f t="shared" si="89"/>
        <v>9367.8471358223251</v>
      </c>
      <c r="M374">
        <f>2*$Y$1*VLOOKUP(E373,Gearing!$B$3:$D$7,3)+B372</f>
        <v>9019.8661777270372</v>
      </c>
      <c r="N374">
        <f>2*B373-B372+Misc!$B$6*$Y$1^2</f>
        <v>9020.0125600969641</v>
      </c>
      <c r="O374">
        <f t="shared" si="81"/>
        <v>0</v>
      </c>
      <c r="P374">
        <f t="shared" si="82"/>
        <v>0</v>
      </c>
      <c r="Q374">
        <f t="shared" si="83"/>
        <v>0</v>
      </c>
      <c r="R374">
        <f t="shared" si="84"/>
        <v>0</v>
      </c>
      <c r="S374">
        <f t="shared" si="85"/>
        <v>0</v>
      </c>
      <c r="T374">
        <f>C374/Misc!$B$2*60/2/PI()</f>
        <v>4858.9305396937007</v>
      </c>
      <c r="U374">
        <f>C374/Misc!$B$2*60/2/PI()*VLOOKUP(E374,Gearing!$B$2:$G$7,5,FALSE)</f>
        <v>24199436.139307417</v>
      </c>
      <c r="V374">
        <f ca="1">FORECAST(U374,OFFSET(Engine!$E$3:$E$26,MATCH(U374,Engine!$A$3:$A$26,1)-1,0,2),OFFSET(Engine!$A$3:$A$26,MATCH(U374,Engine!$A$3:$A$26,1)-1,0,2))</f>
        <v>-603590.99674116995</v>
      </c>
    </row>
    <row r="375" spans="1:22" x14ac:dyDescent="0.25">
      <c r="A375">
        <f t="shared" si="77"/>
        <v>93</v>
      </c>
      <c r="B375">
        <f t="shared" si="88"/>
        <v>9058.0296638815125</v>
      </c>
      <c r="C375">
        <f t="shared" si="86"/>
        <v>152.64780487804819</v>
      </c>
      <c r="D375">
        <f t="shared" si="87"/>
        <v>-4.9117918824777007E-2</v>
      </c>
      <c r="E375">
        <f>MIN(VLOOKUP(C374+0.01,Gearing!$A$2:$G$7,2,TRUE)+1,5)</f>
        <v>5</v>
      </c>
      <c r="F375">
        <f>Misc!$B$4*Misc!$B$5/Misc!$B$2*VLOOKUP(E375,Gearing!$B$2:$G$7,5,FALSE)</f>
        <v>8966220.9668758679</v>
      </c>
      <c r="G375">
        <f t="shared" si="75"/>
        <v>5.6283986915671926</v>
      </c>
      <c r="H375">
        <f t="shared" si="76"/>
        <v>341.46341463414501</v>
      </c>
      <c r="I375">
        <f t="shared" si="78"/>
        <v>0.29700000000000004</v>
      </c>
      <c r="J375">
        <f t="shared" si="79"/>
        <v>930.19949043013912</v>
      </c>
      <c r="K375">
        <f t="shared" si="80"/>
        <v>-35275095.967506327</v>
      </c>
      <c r="L375">
        <f t="shared" si="89"/>
        <v>9406.0047188459703</v>
      </c>
      <c r="M375">
        <f>2*$Y$1*VLOOKUP(E374,Gearing!$B$3:$D$7,3)+B373</f>
        <v>9058.0296638815125</v>
      </c>
      <c r="N375">
        <f>2*B374-B373+Misc!$B$6*$Y$1^2</f>
        <v>9058.1699065115863</v>
      </c>
      <c r="O375">
        <f t="shared" si="81"/>
        <v>0</v>
      </c>
      <c r="P375">
        <f t="shared" si="82"/>
        <v>0</v>
      </c>
      <c r="Q375">
        <f t="shared" si="83"/>
        <v>0</v>
      </c>
      <c r="R375">
        <f t="shared" si="84"/>
        <v>0</v>
      </c>
      <c r="S375">
        <f t="shared" si="85"/>
        <v>0</v>
      </c>
      <c r="T375">
        <f>C375/Misc!$B$2*60/2/PI()</f>
        <v>4858.9305396937007</v>
      </c>
      <c r="U375">
        <f>C375/Misc!$B$2*60/2/PI()*VLOOKUP(E375,Gearing!$B$2:$G$7,5,FALSE)</f>
        <v>24199436.139307417</v>
      </c>
      <c r="V375">
        <f ca="1">FORECAST(U375,OFFSET(Engine!$E$3:$E$26,MATCH(U375,Engine!$A$3:$A$26,1)-1,0,2),OFFSET(Engine!$A$3:$A$26,MATCH(U375,Engine!$A$3:$A$26,1)-1,0,2))</f>
        <v>-603590.99674116995</v>
      </c>
    </row>
    <row r="376" spans="1:22" x14ac:dyDescent="0.25">
      <c r="A376">
        <f t="shared" si="77"/>
        <v>93.25</v>
      </c>
      <c r="B376">
        <f t="shared" si="88"/>
        <v>9096.1900801660613</v>
      </c>
      <c r="C376">
        <f t="shared" si="86"/>
        <v>152.64780487804819</v>
      </c>
      <c r="D376">
        <f t="shared" si="87"/>
        <v>4.9117918824777007E-2</v>
      </c>
      <c r="E376">
        <f>MIN(VLOOKUP(C375+0.01,Gearing!$A$2:$G$7,2,TRUE)+1,5)</f>
        <v>5</v>
      </c>
      <c r="F376">
        <f>Misc!$B$4*Misc!$B$5/Misc!$B$2*VLOOKUP(E376,Gearing!$B$2:$G$7,5,FALSE)</f>
        <v>8966220.9668758679</v>
      </c>
      <c r="G376">
        <f t="shared" si="75"/>
        <v>5.652110474930196</v>
      </c>
      <c r="H376">
        <f t="shared" si="76"/>
        <v>341.46341463414501</v>
      </c>
      <c r="I376">
        <f t="shared" si="78"/>
        <v>0.29700000000000004</v>
      </c>
      <c r="J376">
        <f t="shared" si="79"/>
        <v>907.53037965438125</v>
      </c>
      <c r="K376">
        <f t="shared" si="80"/>
        <v>-35310124.450048447</v>
      </c>
      <c r="L376">
        <f t="shared" si="89"/>
        <v>9444.171038261351</v>
      </c>
      <c r="M376">
        <f>2*$Y$1*VLOOKUP(E375,Gearing!$B$3:$D$7,3)+B374</f>
        <v>9096.1900801660613</v>
      </c>
      <c r="N376">
        <f>2*B375-B374+Misc!$B$6*$Y$1^2</f>
        <v>9096.3364625359882</v>
      </c>
      <c r="O376">
        <f t="shared" si="81"/>
        <v>0</v>
      </c>
      <c r="P376">
        <f t="shared" si="82"/>
        <v>0</v>
      </c>
      <c r="Q376">
        <f t="shared" si="83"/>
        <v>0</v>
      </c>
      <c r="R376">
        <f t="shared" si="84"/>
        <v>0</v>
      </c>
      <c r="S376">
        <f t="shared" si="85"/>
        <v>0</v>
      </c>
      <c r="T376">
        <f>C376/Misc!$B$2*60/2/PI()</f>
        <v>4858.9305396937007</v>
      </c>
      <c r="U376">
        <f>C376/Misc!$B$2*60/2/PI()*VLOOKUP(E376,Gearing!$B$2:$G$7,5,FALSE)</f>
        <v>24199436.139307417</v>
      </c>
      <c r="V376">
        <f ca="1">FORECAST(U376,OFFSET(Engine!$E$3:$E$26,MATCH(U376,Engine!$A$3:$A$26,1)-1,0,2),OFFSET(Engine!$A$3:$A$26,MATCH(U376,Engine!$A$3:$A$26,1)-1,0,2))</f>
        <v>-603590.99674116995</v>
      </c>
    </row>
    <row r="377" spans="1:22" x14ac:dyDescent="0.25">
      <c r="A377">
        <f t="shared" si="77"/>
        <v>93.5</v>
      </c>
      <c r="B377">
        <f t="shared" si="88"/>
        <v>9134.3535663205366</v>
      </c>
      <c r="C377">
        <f t="shared" si="86"/>
        <v>152.64780487804819</v>
      </c>
      <c r="D377">
        <f t="shared" si="87"/>
        <v>-4.9117918824777007E-2</v>
      </c>
      <c r="E377">
        <f>MIN(VLOOKUP(C376+0.01,Gearing!$A$2:$G$7,2,TRUE)+1,5)</f>
        <v>5</v>
      </c>
      <c r="F377">
        <f>Misc!$B$4*Misc!$B$5/Misc!$B$2*VLOOKUP(E377,Gearing!$B$2:$G$7,5,FALSE)</f>
        <v>8966220.9668758679</v>
      </c>
      <c r="G377">
        <f t="shared" si="75"/>
        <v>5.6758241658219353</v>
      </c>
      <c r="H377">
        <f t="shared" si="76"/>
        <v>341.46341463414501</v>
      </c>
      <c r="I377">
        <f t="shared" si="78"/>
        <v>0.29700000000000004</v>
      </c>
      <c r="J377">
        <f t="shared" si="79"/>
        <v>884.86309238135891</v>
      </c>
      <c r="K377">
        <f t="shared" si="80"/>
        <v>-35344362.29725194</v>
      </c>
      <c r="L377">
        <f t="shared" si="89"/>
        <v>9482.3286212849962</v>
      </c>
      <c r="M377">
        <f>2*$Y$1*VLOOKUP(E376,Gearing!$B$3:$D$7,3)+B375</f>
        <v>9134.3535663205366</v>
      </c>
      <c r="N377">
        <f>2*B376-B375+Misc!$B$6*$Y$1^2</f>
        <v>9134.4938089506104</v>
      </c>
      <c r="O377">
        <f t="shared" si="81"/>
        <v>0</v>
      </c>
      <c r="P377">
        <f t="shared" si="82"/>
        <v>0</v>
      </c>
      <c r="Q377">
        <f t="shared" si="83"/>
        <v>0</v>
      </c>
      <c r="R377">
        <f t="shared" si="84"/>
        <v>0</v>
      </c>
      <c r="S377">
        <f t="shared" si="85"/>
        <v>0</v>
      </c>
      <c r="T377">
        <f>C377/Misc!$B$2*60/2/PI()</f>
        <v>4858.9305396937007</v>
      </c>
      <c r="U377">
        <f>C377/Misc!$B$2*60/2/PI()*VLOOKUP(E377,Gearing!$B$2:$G$7,5,FALSE)</f>
        <v>24199436.139307417</v>
      </c>
      <c r="V377">
        <f ca="1">FORECAST(U377,OFFSET(Engine!$E$3:$E$26,MATCH(U377,Engine!$A$3:$A$26,1)-1,0,2),OFFSET(Engine!$A$3:$A$26,MATCH(U377,Engine!$A$3:$A$26,1)-1,0,2))</f>
        <v>-603590.99674116995</v>
      </c>
    </row>
    <row r="378" spans="1:22" x14ac:dyDescent="0.25">
      <c r="A378">
        <f t="shared" si="77"/>
        <v>93.75</v>
      </c>
      <c r="B378">
        <f t="shared" si="88"/>
        <v>9172.5139826050854</v>
      </c>
      <c r="C378">
        <f t="shared" si="86"/>
        <v>152.64780487804819</v>
      </c>
      <c r="D378">
        <f t="shared" si="87"/>
        <v>4.9117918824777007E-2</v>
      </c>
      <c r="E378">
        <f>MIN(VLOOKUP(C377+0.01,Gearing!$A$2:$G$7,2,TRUE)+1,5)</f>
        <v>5</v>
      </c>
      <c r="F378">
        <f>Misc!$B$4*Misc!$B$5/Misc!$B$2*VLOOKUP(E378,Gearing!$B$2:$G$7,5,FALSE)</f>
        <v>8966220.9668758679</v>
      </c>
      <c r="G378">
        <f t="shared" si="75"/>
        <v>5.6995359491849387</v>
      </c>
      <c r="H378">
        <f t="shared" si="76"/>
        <v>341.46341463414501</v>
      </c>
      <c r="I378">
        <f t="shared" si="78"/>
        <v>0.29700000000000004</v>
      </c>
      <c r="J378">
        <f t="shared" si="79"/>
        <v>862.19398160560013</v>
      </c>
      <c r="K378">
        <f t="shared" si="80"/>
        <v>-35377660.584794827</v>
      </c>
      <c r="L378">
        <f t="shared" si="89"/>
        <v>9520.4949407003751</v>
      </c>
      <c r="M378">
        <f>2*$Y$1*VLOOKUP(E377,Gearing!$B$3:$D$7,3)+B376</f>
        <v>9172.5139826050854</v>
      </c>
      <c r="N378">
        <f>2*B377-B376+Misc!$B$6*$Y$1^2</f>
        <v>9172.6603649750123</v>
      </c>
      <c r="O378">
        <f t="shared" si="81"/>
        <v>0</v>
      </c>
      <c r="P378">
        <f t="shared" si="82"/>
        <v>0</v>
      </c>
      <c r="Q378">
        <f t="shared" si="83"/>
        <v>0</v>
      </c>
      <c r="R378">
        <f t="shared" si="84"/>
        <v>0</v>
      </c>
      <c r="S378">
        <f t="shared" si="85"/>
        <v>0</v>
      </c>
      <c r="T378">
        <f>C378/Misc!$B$2*60/2/PI()</f>
        <v>4858.9305396937007</v>
      </c>
      <c r="U378">
        <f>C378/Misc!$B$2*60/2/PI()*VLOOKUP(E378,Gearing!$B$2:$G$7,5,FALSE)</f>
        <v>24199436.139307417</v>
      </c>
      <c r="V378">
        <f ca="1">FORECAST(U378,OFFSET(Engine!$E$3:$E$26,MATCH(U378,Engine!$A$3:$A$26,1)-1,0,2),OFFSET(Engine!$A$3:$A$26,MATCH(U378,Engine!$A$3:$A$26,1)-1,0,2))</f>
        <v>-603590.99674116995</v>
      </c>
    </row>
    <row r="379" spans="1:22" x14ac:dyDescent="0.25">
      <c r="A379">
        <f t="shared" si="77"/>
        <v>94</v>
      </c>
      <c r="B379">
        <f t="shared" si="88"/>
        <v>9210.6774687595607</v>
      </c>
      <c r="C379">
        <f t="shared" si="86"/>
        <v>152.64780487804819</v>
      </c>
      <c r="D379">
        <f t="shared" si="87"/>
        <v>-4.9117918824777007E-2</v>
      </c>
      <c r="E379">
        <f>MIN(VLOOKUP(C378+0.01,Gearing!$A$2:$G$7,2,TRUE)+1,5)</f>
        <v>5</v>
      </c>
      <c r="F379">
        <f>Misc!$B$4*Misc!$B$5/Misc!$B$2*VLOOKUP(E379,Gearing!$B$2:$G$7,5,FALSE)</f>
        <v>8966220.9668758679</v>
      </c>
      <c r="G379">
        <f t="shared" si="75"/>
        <v>5.7232496400766779</v>
      </c>
      <c r="H379">
        <f t="shared" si="76"/>
        <v>341.46341463414501</v>
      </c>
      <c r="I379">
        <f t="shared" si="78"/>
        <v>0.29700000000000004</v>
      </c>
      <c r="J379">
        <f t="shared" si="79"/>
        <v>839.5266943325787</v>
      </c>
      <c r="K379">
        <f t="shared" si="80"/>
        <v>-35410168.37617594</v>
      </c>
      <c r="L379">
        <f t="shared" si="89"/>
        <v>9558.6525237240203</v>
      </c>
      <c r="M379">
        <f>2*$Y$1*VLOOKUP(E378,Gearing!$B$3:$D$7,3)+B377</f>
        <v>9210.6774687595607</v>
      </c>
      <c r="N379">
        <f>2*B378-B377+Misc!$B$6*$Y$1^2</f>
        <v>9210.8177113896345</v>
      </c>
      <c r="O379">
        <f t="shared" si="81"/>
        <v>0</v>
      </c>
      <c r="P379">
        <f t="shared" si="82"/>
        <v>0</v>
      </c>
      <c r="Q379">
        <f t="shared" si="83"/>
        <v>0</v>
      </c>
      <c r="R379">
        <f t="shared" si="84"/>
        <v>0</v>
      </c>
      <c r="S379">
        <f t="shared" si="85"/>
        <v>0</v>
      </c>
      <c r="T379">
        <f>C379/Misc!$B$2*60/2/PI()</f>
        <v>4858.9305396937007</v>
      </c>
      <c r="U379">
        <f>C379/Misc!$B$2*60/2/PI()*VLOOKUP(E379,Gearing!$B$2:$G$7,5,FALSE)</f>
        <v>24199436.139307417</v>
      </c>
      <c r="V379">
        <f ca="1">FORECAST(U379,OFFSET(Engine!$E$3:$E$26,MATCH(U379,Engine!$A$3:$A$26,1)-1,0,2),OFFSET(Engine!$A$3:$A$26,MATCH(U379,Engine!$A$3:$A$26,1)-1,0,2))</f>
        <v>-603590.99674116995</v>
      </c>
    </row>
    <row r="380" spans="1:22" x14ac:dyDescent="0.25">
      <c r="A380">
        <f t="shared" si="77"/>
        <v>94.25</v>
      </c>
      <c r="B380">
        <f t="shared" si="88"/>
        <v>9248.8378850441095</v>
      </c>
      <c r="C380">
        <f t="shared" si="86"/>
        <v>152.64780487804819</v>
      </c>
      <c r="D380">
        <f t="shared" si="87"/>
        <v>4.9117918824777007E-2</v>
      </c>
      <c r="E380">
        <f>MIN(VLOOKUP(C379+0.01,Gearing!$A$2:$G$7,2,TRUE)+1,5)</f>
        <v>5</v>
      </c>
      <c r="F380">
        <f>Misc!$B$4*Misc!$B$5/Misc!$B$2*VLOOKUP(E380,Gearing!$B$2:$G$7,5,FALSE)</f>
        <v>8966220.9668758679</v>
      </c>
      <c r="G380">
        <f t="shared" si="75"/>
        <v>5.7469614234396804</v>
      </c>
      <c r="H380">
        <f t="shared" si="76"/>
        <v>341.46341463414501</v>
      </c>
      <c r="I380">
        <f t="shared" si="78"/>
        <v>0.29700000000000004</v>
      </c>
      <c r="J380">
        <f t="shared" si="79"/>
        <v>816.85758355681992</v>
      </c>
      <c r="K380">
        <f t="shared" si="80"/>
        <v>-35441736.468719609</v>
      </c>
      <c r="L380">
        <f t="shared" si="89"/>
        <v>9596.8188431393974</v>
      </c>
      <c r="M380">
        <f>2*$Y$1*VLOOKUP(E379,Gearing!$B$3:$D$7,3)+B378</f>
        <v>9248.8378850441095</v>
      </c>
      <c r="N380">
        <f>2*B379-B378+Misc!$B$6*$Y$1^2</f>
        <v>9248.9842674140364</v>
      </c>
      <c r="O380">
        <f t="shared" si="81"/>
        <v>0</v>
      </c>
      <c r="P380">
        <f t="shared" si="82"/>
        <v>0</v>
      </c>
      <c r="Q380">
        <f t="shared" si="83"/>
        <v>0</v>
      </c>
      <c r="R380">
        <f t="shared" si="84"/>
        <v>0</v>
      </c>
      <c r="S380">
        <f t="shared" si="85"/>
        <v>0</v>
      </c>
      <c r="T380">
        <f>C380/Misc!$B$2*60/2/PI()</f>
        <v>4858.9305396937007</v>
      </c>
      <c r="U380">
        <f>C380/Misc!$B$2*60/2/PI()*VLOOKUP(E380,Gearing!$B$2:$G$7,5,FALSE)</f>
        <v>24199436.139307417</v>
      </c>
      <c r="V380">
        <f ca="1">FORECAST(U380,OFFSET(Engine!$E$3:$E$26,MATCH(U380,Engine!$A$3:$A$26,1)-1,0,2),OFFSET(Engine!$A$3:$A$26,MATCH(U380,Engine!$A$3:$A$26,1)-1,0,2))</f>
        <v>-603590.99674116995</v>
      </c>
    </row>
    <row r="381" spans="1:22" x14ac:dyDescent="0.25">
      <c r="A381">
        <f t="shared" si="77"/>
        <v>94.5</v>
      </c>
      <c r="B381">
        <f t="shared" si="88"/>
        <v>9287.0013711985848</v>
      </c>
      <c r="C381">
        <f t="shared" si="86"/>
        <v>152.64780487804819</v>
      </c>
      <c r="D381">
        <f t="shared" si="87"/>
        <v>-4.9117918824777007E-2</v>
      </c>
      <c r="E381">
        <f>MIN(VLOOKUP(C380+0.01,Gearing!$A$2:$G$7,2,TRUE)+1,5)</f>
        <v>5</v>
      </c>
      <c r="F381">
        <f>Misc!$B$4*Misc!$B$5/Misc!$B$2*VLOOKUP(E381,Gearing!$B$2:$G$7,5,FALSE)</f>
        <v>8966220.9668758679</v>
      </c>
      <c r="G381">
        <f t="shared" si="75"/>
        <v>5.7706751143314197</v>
      </c>
      <c r="H381">
        <f t="shared" si="76"/>
        <v>341.46341463414501</v>
      </c>
      <c r="I381">
        <f t="shared" si="78"/>
        <v>0.29700000000000004</v>
      </c>
      <c r="J381">
        <f t="shared" si="79"/>
        <v>794.19029628379849</v>
      </c>
      <c r="K381">
        <f t="shared" si="80"/>
        <v>-35472514.204278328</v>
      </c>
      <c r="L381">
        <f t="shared" si="89"/>
        <v>9634.9764261630462</v>
      </c>
      <c r="M381">
        <f>2*$Y$1*VLOOKUP(E380,Gearing!$B$3:$D$7,3)+B379</f>
        <v>9287.0013711985848</v>
      </c>
      <c r="N381">
        <f>2*B380-B379+Misc!$B$6*$Y$1^2</f>
        <v>9287.1416138286586</v>
      </c>
      <c r="O381">
        <f t="shared" si="81"/>
        <v>0</v>
      </c>
      <c r="P381">
        <f t="shared" si="82"/>
        <v>0</v>
      </c>
      <c r="Q381">
        <f t="shared" si="83"/>
        <v>0</v>
      </c>
      <c r="R381">
        <f t="shared" si="84"/>
        <v>0</v>
      </c>
      <c r="S381">
        <f t="shared" si="85"/>
        <v>0</v>
      </c>
      <c r="T381">
        <f>C381/Misc!$B$2*60/2/PI()</f>
        <v>4858.9305396937007</v>
      </c>
      <c r="U381">
        <f>C381/Misc!$B$2*60/2/PI()*VLOOKUP(E381,Gearing!$B$2:$G$7,5,FALSE)</f>
        <v>24199436.139307417</v>
      </c>
      <c r="V381">
        <f ca="1">FORECAST(U381,OFFSET(Engine!$E$3:$E$26,MATCH(U381,Engine!$A$3:$A$26,1)-1,0,2),OFFSET(Engine!$A$3:$A$26,MATCH(U381,Engine!$A$3:$A$26,1)-1,0,2))</f>
        <v>-603590.99674116995</v>
      </c>
    </row>
    <row r="382" spans="1:22" x14ac:dyDescent="0.25">
      <c r="A382">
        <f t="shared" si="77"/>
        <v>94.75</v>
      </c>
      <c r="B382">
        <f t="shared" si="88"/>
        <v>9325.1617874831336</v>
      </c>
      <c r="C382">
        <f t="shared" si="86"/>
        <v>152.64780487804819</v>
      </c>
      <c r="D382">
        <f t="shared" si="87"/>
        <v>4.9117918824777007E-2</v>
      </c>
      <c r="E382">
        <f>MIN(VLOOKUP(C381+0.01,Gearing!$A$2:$G$7,2,TRUE)+1,5)</f>
        <v>5</v>
      </c>
      <c r="F382">
        <f>Misc!$B$4*Misc!$B$5/Misc!$B$2*VLOOKUP(E382,Gearing!$B$2:$G$7,5,FALSE)</f>
        <v>8966220.9668758679</v>
      </c>
      <c r="G382">
        <f t="shared" si="75"/>
        <v>5.7943868976944239</v>
      </c>
      <c r="H382">
        <f t="shared" si="76"/>
        <v>341.46341463414501</v>
      </c>
      <c r="I382">
        <f t="shared" si="78"/>
        <v>0.29700000000000004</v>
      </c>
      <c r="J382">
        <f t="shared" si="79"/>
        <v>771.52118550803971</v>
      </c>
      <c r="K382">
        <f t="shared" si="80"/>
        <v>-35502352.101822764</v>
      </c>
      <c r="L382">
        <f t="shared" si="89"/>
        <v>9673.1427455784215</v>
      </c>
      <c r="M382">
        <f>2*$Y$1*VLOOKUP(E381,Gearing!$B$3:$D$7,3)+B380</f>
        <v>9325.1617874831336</v>
      </c>
      <c r="N382">
        <f>2*B381-B380+Misc!$B$6*$Y$1^2</f>
        <v>9325.3081698530605</v>
      </c>
      <c r="O382">
        <f t="shared" si="81"/>
        <v>0</v>
      </c>
      <c r="P382">
        <f t="shared" si="82"/>
        <v>0</v>
      </c>
      <c r="Q382">
        <f t="shared" si="83"/>
        <v>0</v>
      </c>
      <c r="R382">
        <f t="shared" si="84"/>
        <v>0</v>
      </c>
      <c r="S382">
        <f t="shared" si="85"/>
        <v>0</v>
      </c>
      <c r="T382">
        <f>C382/Misc!$B$2*60/2/PI()</f>
        <v>4858.9305396937007</v>
      </c>
      <c r="U382">
        <f>C382/Misc!$B$2*60/2/PI()*VLOOKUP(E382,Gearing!$B$2:$G$7,5,FALSE)</f>
        <v>24199436.139307417</v>
      </c>
      <c r="V382">
        <f ca="1">FORECAST(U382,OFFSET(Engine!$E$3:$E$26,MATCH(U382,Engine!$A$3:$A$26,1)-1,0,2),OFFSET(Engine!$A$3:$A$26,MATCH(U382,Engine!$A$3:$A$26,1)-1,0,2))</f>
        <v>-603590.99674116995</v>
      </c>
    </row>
    <row r="383" spans="1:22" x14ac:dyDescent="0.25">
      <c r="A383">
        <f t="shared" si="77"/>
        <v>95</v>
      </c>
      <c r="B383">
        <f t="shared" si="88"/>
        <v>9363.3252736376089</v>
      </c>
      <c r="C383">
        <f t="shared" si="86"/>
        <v>152.64780487804819</v>
      </c>
      <c r="D383">
        <f t="shared" si="87"/>
        <v>-4.9117918824777007E-2</v>
      </c>
      <c r="E383">
        <f>MIN(VLOOKUP(C382+0.01,Gearing!$A$2:$G$7,2,TRUE)+1,5)</f>
        <v>5</v>
      </c>
      <c r="F383">
        <f>Misc!$B$4*Misc!$B$5/Misc!$B$2*VLOOKUP(E383,Gearing!$B$2:$G$7,5,FALSE)</f>
        <v>8966220.9668758679</v>
      </c>
      <c r="G383">
        <f t="shared" si="75"/>
        <v>5.8181005885861623</v>
      </c>
      <c r="H383">
        <f t="shared" si="76"/>
        <v>341.46341463414501</v>
      </c>
      <c r="I383">
        <f t="shared" si="78"/>
        <v>0.29700000000000004</v>
      </c>
      <c r="J383">
        <f t="shared" si="79"/>
        <v>748.85389823501828</v>
      </c>
      <c r="K383">
        <f t="shared" si="80"/>
        <v>-35531399.78155911</v>
      </c>
      <c r="L383">
        <f t="shared" si="89"/>
        <v>9711.3003286020685</v>
      </c>
      <c r="M383">
        <f>2*$Y$1*VLOOKUP(E382,Gearing!$B$3:$D$7,3)+B381</f>
        <v>9363.3252736376089</v>
      </c>
      <c r="N383">
        <f>2*B382-B381+Misc!$B$6*$Y$1^2</f>
        <v>9363.4655162676827</v>
      </c>
      <c r="O383">
        <f t="shared" si="81"/>
        <v>0</v>
      </c>
      <c r="P383">
        <f t="shared" si="82"/>
        <v>0</v>
      </c>
      <c r="Q383">
        <f t="shared" si="83"/>
        <v>0</v>
      </c>
      <c r="R383">
        <f t="shared" si="84"/>
        <v>0</v>
      </c>
      <c r="S383">
        <f t="shared" si="85"/>
        <v>0</v>
      </c>
      <c r="T383">
        <f>C383/Misc!$B$2*60/2/PI()</f>
        <v>4858.9305396937007</v>
      </c>
      <c r="U383">
        <f>C383/Misc!$B$2*60/2/PI()*VLOOKUP(E383,Gearing!$B$2:$G$7,5,FALSE)</f>
        <v>24199436.139307417</v>
      </c>
      <c r="V383">
        <f ca="1">FORECAST(U383,OFFSET(Engine!$E$3:$E$26,MATCH(U383,Engine!$A$3:$A$26,1)-1,0,2),OFFSET(Engine!$A$3:$A$26,MATCH(U383,Engine!$A$3:$A$26,1)-1,0,2))</f>
        <v>-603590.99674116995</v>
      </c>
    </row>
    <row r="384" spans="1:22" x14ac:dyDescent="0.25">
      <c r="A384">
        <f t="shared" si="77"/>
        <v>95.25</v>
      </c>
      <c r="B384">
        <f t="shared" si="88"/>
        <v>9401.4856899221577</v>
      </c>
      <c r="C384">
        <f t="shared" si="86"/>
        <v>152.64780487804819</v>
      </c>
      <c r="D384">
        <f t="shared" si="87"/>
        <v>4.9117918824777007E-2</v>
      </c>
      <c r="E384">
        <f>MIN(VLOOKUP(C383+0.01,Gearing!$A$2:$G$7,2,TRUE)+1,5)</f>
        <v>5</v>
      </c>
      <c r="F384">
        <f>Misc!$B$4*Misc!$B$5/Misc!$B$2*VLOOKUP(E384,Gearing!$B$2:$G$7,5,FALSE)</f>
        <v>8966220.9668758679</v>
      </c>
      <c r="G384">
        <f t="shared" si="75"/>
        <v>5.8418123719491657</v>
      </c>
      <c r="H384">
        <f t="shared" si="76"/>
        <v>341.46341463414501</v>
      </c>
      <c r="I384">
        <f t="shared" si="78"/>
        <v>0.29700000000000004</v>
      </c>
      <c r="J384">
        <f t="shared" si="79"/>
        <v>726.1847874592595</v>
      </c>
      <c r="K384">
        <f t="shared" si="80"/>
        <v>-35559507.484104313</v>
      </c>
      <c r="L384">
        <f t="shared" si="89"/>
        <v>9749.4666480174474</v>
      </c>
      <c r="M384">
        <f>2*$Y$1*VLOOKUP(E383,Gearing!$B$3:$D$7,3)+B382</f>
        <v>9401.4856899221577</v>
      </c>
      <c r="N384">
        <f>2*B383-B382+Misc!$B$6*$Y$1^2</f>
        <v>9401.6320722920846</v>
      </c>
      <c r="O384">
        <f t="shared" si="81"/>
        <v>0</v>
      </c>
      <c r="P384">
        <f t="shared" si="82"/>
        <v>0</v>
      </c>
      <c r="Q384">
        <f t="shared" si="83"/>
        <v>0</v>
      </c>
      <c r="R384">
        <f t="shared" si="84"/>
        <v>0</v>
      </c>
      <c r="S384">
        <f t="shared" si="85"/>
        <v>0</v>
      </c>
      <c r="T384">
        <f>C384/Misc!$B$2*60/2/PI()</f>
        <v>4858.9305396937007</v>
      </c>
      <c r="U384">
        <f>C384/Misc!$B$2*60/2/PI()*VLOOKUP(E384,Gearing!$B$2:$G$7,5,FALSE)</f>
        <v>24199436.139307417</v>
      </c>
      <c r="V384">
        <f ca="1">FORECAST(U384,OFFSET(Engine!$E$3:$E$26,MATCH(U384,Engine!$A$3:$A$26,1)-1,0,2),OFFSET(Engine!$A$3:$A$26,MATCH(U384,Engine!$A$3:$A$26,1)-1,0,2))</f>
        <v>-603590.99674116995</v>
      </c>
    </row>
    <row r="385" spans="1:22" x14ac:dyDescent="0.25">
      <c r="A385">
        <f t="shared" si="77"/>
        <v>95.5</v>
      </c>
      <c r="B385">
        <f t="shared" si="88"/>
        <v>9439.649176076633</v>
      </c>
      <c r="C385">
        <f t="shared" si="86"/>
        <v>152.64780487804819</v>
      </c>
      <c r="D385">
        <f t="shared" si="87"/>
        <v>-4.9117918824777007E-2</v>
      </c>
      <c r="E385">
        <f>MIN(VLOOKUP(C384+0.01,Gearing!$A$2:$G$7,2,TRUE)+1,5)</f>
        <v>5</v>
      </c>
      <c r="F385">
        <f>Misc!$B$4*Misc!$B$5/Misc!$B$2*VLOOKUP(E385,Gearing!$B$2:$G$7,5,FALSE)</f>
        <v>8966220.9668758679</v>
      </c>
      <c r="G385">
        <f t="shared" si="75"/>
        <v>5.8655260628409049</v>
      </c>
      <c r="H385">
        <f t="shared" si="76"/>
        <v>341.46341463414501</v>
      </c>
      <c r="I385">
        <f t="shared" si="78"/>
        <v>0.29700000000000004</v>
      </c>
      <c r="J385">
        <f t="shared" si="79"/>
        <v>703.51750018623716</v>
      </c>
      <c r="K385">
        <f t="shared" si="80"/>
        <v>-35586825.108018272</v>
      </c>
      <c r="L385">
        <f t="shared" si="89"/>
        <v>9787.6242310410926</v>
      </c>
      <c r="M385">
        <f>2*$Y$1*VLOOKUP(E384,Gearing!$B$3:$D$7,3)+B383</f>
        <v>9439.649176076633</v>
      </c>
      <c r="N385">
        <f>2*B384-B383+Misc!$B$6*$Y$1^2</f>
        <v>9439.7894187067068</v>
      </c>
      <c r="O385">
        <f t="shared" si="81"/>
        <v>0</v>
      </c>
      <c r="P385">
        <f t="shared" si="82"/>
        <v>0</v>
      </c>
      <c r="Q385">
        <f t="shared" si="83"/>
        <v>0</v>
      </c>
      <c r="R385">
        <f t="shared" si="84"/>
        <v>0</v>
      </c>
      <c r="S385">
        <f t="shared" si="85"/>
        <v>0</v>
      </c>
      <c r="T385">
        <f>C385/Misc!$B$2*60/2/PI()</f>
        <v>4858.9305396937007</v>
      </c>
      <c r="U385">
        <f>C385/Misc!$B$2*60/2/PI()*VLOOKUP(E385,Gearing!$B$2:$G$7,5,FALSE)</f>
        <v>24199436.139307417</v>
      </c>
      <c r="V385">
        <f ca="1">FORECAST(U385,OFFSET(Engine!$E$3:$E$26,MATCH(U385,Engine!$A$3:$A$26,1)-1,0,2),OFFSET(Engine!$A$3:$A$26,MATCH(U385,Engine!$A$3:$A$26,1)-1,0,2))</f>
        <v>-603590.99674116995</v>
      </c>
    </row>
    <row r="386" spans="1:22" x14ac:dyDescent="0.25">
      <c r="A386">
        <f t="shared" si="77"/>
        <v>95.75</v>
      </c>
      <c r="B386">
        <f t="shared" si="88"/>
        <v>9477.8095923611818</v>
      </c>
      <c r="C386">
        <f t="shared" si="86"/>
        <v>152.64780487804819</v>
      </c>
      <c r="D386">
        <f t="shared" si="87"/>
        <v>4.9117918824777007E-2</v>
      </c>
      <c r="E386">
        <f>MIN(VLOOKUP(C385+0.01,Gearing!$A$2:$G$7,2,TRUE)+1,5)</f>
        <v>5</v>
      </c>
      <c r="F386">
        <f>Misc!$B$4*Misc!$B$5/Misc!$B$2*VLOOKUP(E386,Gearing!$B$2:$G$7,5,FALSE)</f>
        <v>8966220.9668758679</v>
      </c>
      <c r="G386">
        <f t="shared" si="75"/>
        <v>5.8892378462039074</v>
      </c>
      <c r="H386">
        <f t="shared" si="76"/>
        <v>341.46341463414501</v>
      </c>
      <c r="I386">
        <f t="shared" si="78"/>
        <v>0.29700000000000004</v>
      </c>
      <c r="J386">
        <f t="shared" si="79"/>
        <v>680.84838941047929</v>
      </c>
      <c r="K386">
        <f t="shared" si="80"/>
        <v>-35613202.615564257</v>
      </c>
      <c r="L386">
        <f t="shared" si="89"/>
        <v>9825.7905504564696</v>
      </c>
      <c r="M386">
        <f>2*$Y$1*VLOOKUP(E385,Gearing!$B$3:$D$7,3)+B384</f>
        <v>9477.8095923611818</v>
      </c>
      <c r="N386">
        <f>2*B385-B384+Misc!$B$6*$Y$1^2</f>
        <v>9477.9559747311087</v>
      </c>
      <c r="O386">
        <f t="shared" si="81"/>
        <v>0</v>
      </c>
      <c r="P386">
        <f t="shared" si="82"/>
        <v>0</v>
      </c>
      <c r="Q386">
        <f t="shared" si="83"/>
        <v>0</v>
      </c>
      <c r="R386">
        <f t="shared" si="84"/>
        <v>0</v>
      </c>
      <c r="S386">
        <f t="shared" si="85"/>
        <v>0</v>
      </c>
      <c r="T386">
        <f>C386/Misc!$B$2*60/2/PI()</f>
        <v>4858.9305396937007</v>
      </c>
      <c r="U386">
        <f>C386/Misc!$B$2*60/2/PI()*VLOOKUP(E386,Gearing!$B$2:$G$7,5,FALSE)</f>
        <v>24199436.139307417</v>
      </c>
      <c r="V386">
        <f ca="1">FORECAST(U386,OFFSET(Engine!$E$3:$E$26,MATCH(U386,Engine!$A$3:$A$26,1)-1,0,2),OFFSET(Engine!$A$3:$A$26,MATCH(U386,Engine!$A$3:$A$26,1)-1,0,2))</f>
        <v>-603590.99674116995</v>
      </c>
    </row>
    <row r="387" spans="1:22" x14ac:dyDescent="0.25">
      <c r="A387">
        <f t="shared" si="77"/>
        <v>96</v>
      </c>
      <c r="B387">
        <f t="shared" si="88"/>
        <v>9515.9730785156571</v>
      </c>
      <c r="C387">
        <f t="shared" si="86"/>
        <v>152.64780487804819</v>
      </c>
      <c r="D387">
        <f t="shared" si="87"/>
        <v>-4.9117918824777007E-2</v>
      </c>
      <c r="E387">
        <f>MIN(VLOOKUP(C386+0.01,Gearing!$A$2:$G$7,2,TRUE)+1,5)</f>
        <v>5</v>
      </c>
      <c r="F387">
        <f>Misc!$B$4*Misc!$B$5/Misc!$B$2*VLOOKUP(E387,Gearing!$B$2:$G$7,5,FALSE)</f>
        <v>8966220.9668758679</v>
      </c>
      <c r="G387">
        <f t="shared" ref="G387:G450" si="90">CONVERT(B387,$B$1,$G$1)</f>
        <v>5.9129515370956476</v>
      </c>
      <c r="H387">
        <f t="shared" ref="H387:H450" si="91">CONVERT(C387,$C$1,$H$1)</f>
        <v>341.46341463414501</v>
      </c>
      <c r="I387">
        <f t="shared" si="78"/>
        <v>0.29700000000000004</v>
      </c>
      <c r="J387">
        <f t="shared" si="79"/>
        <v>658.18110213745695</v>
      </c>
      <c r="K387">
        <f t="shared" si="80"/>
        <v>-35638790.183655828</v>
      </c>
      <c r="L387">
        <f t="shared" si="89"/>
        <v>9863.9481334801185</v>
      </c>
      <c r="M387">
        <f>2*$Y$1*VLOOKUP(E386,Gearing!$B$3:$D$7,3)+B385</f>
        <v>9515.9730785156571</v>
      </c>
      <c r="N387">
        <f>2*B386-B385+Misc!$B$6*$Y$1^2</f>
        <v>9516.1133211457309</v>
      </c>
      <c r="O387">
        <f t="shared" si="81"/>
        <v>0</v>
      </c>
      <c r="P387">
        <f t="shared" si="82"/>
        <v>0</v>
      </c>
      <c r="Q387">
        <f t="shared" si="83"/>
        <v>0</v>
      </c>
      <c r="R387">
        <f t="shared" si="84"/>
        <v>0</v>
      </c>
      <c r="S387">
        <f t="shared" si="85"/>
        <v>0</v>
      </c>
      <c r="T387">
        <f>C387/Misc!$B$2*60/2/PI()</f>
        <v>4858.9305396937007</v>
      </c>
      <c r="U387">
        <f>C387/Misc!$B$2*60/2/PI()*VLOOKUP(E387,Gearing!$B$2:$G$7,5,FALSE)</f>
        <v>24199436.139307417</v>
      </c>
      <c r="V387">
        <f ca="1">FORECAST(U387,OFFSET(Engine!$E$3:$E$26,MATCH(U387,Engine!$A$3:$A$26,1)-1,0,2),OFFSET(Engine!$A$3:$A$26,MATCH(U387,Engine!$A$3:$A$26,1)-1,0,2))</f>
        <v>-603590.99674116995</v>
      </c>
    </row>
    <row r="388" spans="1:22" x14ac:dyDescent="0.25">
      <c r="A388">
        <f t="shared" ref="A388:A451" si="92">A387+$Y$1</f>
        <v>96.25</v>
      </c>
      <c r="B388">
        <f t="shared" si="88"/>
        <v>9554.1334948002059</v>
      </c>
      <c r="C388">
        <f t="shared" si="86"/>
        <v>152.64780487804819</v>
      </c>
      <c r="D388">
        <f t="shared" si="87"/>
        <v>4.9117918824777007E-2</v>
      </c>
      <c r="E388">
        <f>MIN(VLOOKUP(C387+0.01,Gearing!$A$2:$G$7,2,TRUE)+1,5)</f>
        <v>5</v>
      </c>
      <c r="F388">
        <f>Misc!$B$4*Misc!$B$5/Misc!$B$2*VLOOKUP(E388,Gearing!$B$2:$G$7,5,FALSE)</f>
        <v>8966220.9668758679</v>
      </c>
      <c r="G388">
        <f t="shared" si="90"/>
        <v>5.9366633204586501</v>
      </c>
      <c r="H388">
        <f t="shared" si="91"/>
        <v>341.46341463414501</v>
      </c>
      <c r="I388">
        <f t="shared" ref="I388:I451" si="93">$Y$3</f>
        <v>0.29700000000000004</v>
      </c>
      <c r="J388">
        <f t="shared" ref="J388:J451" si="94">(4*$Y$2-2*$Y$3*B387)</f>
        <v>635.51199136169907</v>
      </c>
      <c r="K388">
        <f t="shared" ref="K388:K451" si="95">4*$Y$2*(B387-2*B388)+$Y$3*B387*B387-4*F388*$Y$1*$Y$1</f>
        <v>-35663437.496202581</v>
      </c>
      <c r="L388">
        <f t="shared" si="89"/>
        <v>9902.1144528954956</v>
      </c>
      <c r="M388">
        <f>2*$Y$1*VLOOKUP(E387,Gearing!$B$3:$D$7,3)+B386</f>
        <v>9554.1334948002059</v>
      </c>
      <c r="N388">
        <f>2*B387-B386+Misc!$B$6*$Y$1^2</f>
        <v>9554.2798771701327</v>
      </c>
      <c r="O388">
        <f t="shared" ref="O388:O451" si="96">IF(AND(E388=1,G388&lt;=5),1,0)</f>
        <v>0</v>
      </c>
      <c r="P388">
        <f t="shared" ref="P388:P451" si="97">IF(AND(E388=2,G388&lt;=5),1,0)</f>
        <v>0</v>
      </c>
      <c r="Q388">
        <f t="shared" ref="Q388:Q451" si="98">IF(AND(E388=3,G388&lt;=5),1,0)</f>
        <v>0</v>
      </c>
      <c r="R388">
        <f t="shared" ref="R388:R451" si="99">IF(AND(E388=4,G388&lt;=5),1,0)</f>
        <v>0</v>
      </c>
      <c r="S388">
        <f t="shared" ref="S388:S451" si="100">IF(AND(E388=5,G388&lt;=5),1,0)</f>
        <v>0</v>
      </c>
      <c r="T388">
        <f>C388/Misc!$B$2*60/2/PI()</f>
        <v>4858.9305396937007</v>
      </c>
      <c r="U388">
        <f>C388/Misc!$B$2*60/2/PI()*VLOOKUP(E388,Gearing!$B$2:$G$7,5,FALSE)</f>
        <v>24199436.139307417</v>
      </c>
      <c r="V388">
        <f ca="1">FORECAST(U388,OFFSET(Engine!$E$3:$E$26,MATCH(U388,Engine!$A$3:$A$26,1)-1,0,2),OFFSET(Engine!$A$3:$A$26,MATCH(U388,Engine!$A$3:$A$26,1)-1,0,2))</f>
        <v>-603590.99674116995</v>
      </c>
    </row>
    <row r="389" spans="1:22" x14ac:dyDescent="0.25">
      <c r="A389">
        <f t="shared" si="92"/>
        <v>96.5</v>
      </c>
      <c r="B389">
        <f t="shared" si="88"/>
        <v>9592.2969809546812</v>
      </c>
      <c r="C389">
        <f t="shared" ref="C389:C452" si="101">(B390-B388)/2/$Y$1</f>
        <v>152.64780487804819</v>
      </c>
      <c r="D389">
        <f t="shared" ref="D389:D452" si="102">(B390-2*B389+B388)/$Y$1^2</f>
        <v>-4.9117918824777007E-2</v>
      </c>
      <c r="E389">
        <f>MIN(VLOOKUP(C388+0.01,Gearing!$A$2:$G$7,2,TRUE)+1,5)</f>
        <v>5</v>
      </c>
      <c r="F389">
        <f>Misc!$B$4*Misc!$B$5/Misc!$B$2*VLOOKUP(E389,Gearing!$B$2:$G$7,5,FALSE)</f>
        <v>8966220.9668758679</v>
      </c>
      <c r="G389">
        <f t="shared" si="90"/>
        <v>5.9603770113503893</v>
      </c>
      <c r="H389">
        <f t="shared" si="91"/>
        <v>341.46341463414501</v>
      </c>
      <c r="I389">
        <f t="shared" si="93"/>
        <v>0.29700000000000004</v>
      </c>
      <c r="J389">
        <f t="shared" si="94"/>
        <v>612.84470408867674</v>
      </c>
      <c r="K389">
        <f t="shared" si="95"/>
        <v>-35687295.008471772</v>
      </c>
      <c r="L389">
        <f t="shared" si="89"/>
        <v>9940.2720359191408</v>
      </c>
      <c r="M389">
        <f>2*$Y$1*VLOOKUP(E388,Gearing!$B$3:$D$7,3)+B387</f>
        <v>9592.2969809546812</v>
      </c>
      <c r="N389">
        <f>2*B388-B387+Misc!$B$6*$Y$1^2</f>
        <v>9592.437223584755</v>
      </c>
      <c r="O389">
        <f t="shared" si="96"/>
        <v>0</v>
      </c>
      <c r="P389">
        <f t="shared" si="97"/>
        <v>0</v>
      </c>
      <c r="Q389">
        <f t="shared" si="98"/>
        <v>0</v>
      </c>
      <c r="R389">
        <f t="shared" si="99"/>
        <v>0</v>
      </c>
      <c r="S389">
        <f t="shared" si="100"/>
        <v>0</v>
      </c>
      <c r="T389">
        <f>C389/Misc!$B$2*60/2/PI()</f>
        <v>4858.9305396937007</v>
      </c>
      <c r="U389">
        <f>C389/Misc!$B$2*60/2/PI()*VLOOKUP(E389,Gearing!$B$2:$G$7,5,FALSE)</f>
        <v>24199436.139307417</v>
      </c>
      <c r="V389">
        <f ca="1">FORECAST(U389,OFFSET(Engine!$E$3:$E$26,MATCH(U389,Engine!$A$3:$A$26,1)-1,0,2),OFFSET(Engine!$A$3:$A$26,MATCH(U389,Engine!$A$3:$A$26,1)-1,0,2))</f>
        <v>-603590.99674116995</v>
      </c>
    </row>
    <row r="390" spans="1:22" x14ac:dyDescent="0.25">
      <c r="A390">
        <f t="shared" si="92"/>
        <v>96.75</v>
      </c>
      <c r="B390">
        <f t="shared" ref="B390:B453" si="103">MIN(L390:N390)</f>
        <v>9630.45739723923</v>
      </c>
      <c r="C390">
        <f t="shared" si="101"/>
        <v>152.64780487804819</v>
      </c>
      <c r="D390">
        <f t="shared" si="102"/>
        <v>4.9117918824777007E-2</v>
      </c>
      <c r="E390">
        <f>MIN(VLOOKUP(C389+0.01,Gearing!$A$2:$G$7,2,TRUE)+1,5)</f>
        <v>5</v>
      </c>
      <c r="F390">
        <f>Misc!$B$4*Misc!$B$5/Misc!$B$2*VLOOKUP(E390,Gearing!$B$2:$G$7,5,FALSE)</f>
        <v>8966220.9668758679</v>
      </c>
      <c r="G390">
        <f t="shared" si="90"/>
        <v>5.9840887947133927</v>
      </c>
      <c r="H390">
        <f t="shared" si="91"/>
        <v>341.46341463414501</v>
      </c>
      <c r="I390">
        <f t="shared" si="93"/>
        <v>0.29700000000000004</v>
      </c>
      <c r="J390">
        <f t="shared" si="94"/>
        <v>590.17559331291886</v>
      </c>
      <c r="K390">
        <f t="shared" si="95"/>
        <v>-35710212.126019292</v>
      </c>
      <c r="L390">
        <f t="shared" ref="L390:L453" si="104">(-J389+SQRT(J389^2-4*I389*K389))/2/I389</f>
        <v>9978.4383553345178</v>
      </c>
      <c r="M390">
        <f>2*$Y$1*VLOOKUP(E389,Gearing!$B$3:$D$7,3)+B388</f>
        <v>9630.45739723923</v>
      </c>
      <c r="N390">
        <f>2*B389-B388+Misc!$B$6*$Y$1^2</f>
        <v>9630.6037796091568</v>
      </c>
      <c r="O390">
        <f t="shared" si="96"/>
        <v>0</v>
      </c>
      <c r="P390">
        <f t="shared" si="97"/>
        <v>0</v>
      </c>
      <c r="Q390">
        <f t="shared" si="98"/>
        <v>0</v>
      </c>
      <c r="R390">
        <f t="shared" si="99"/>
        <v>0</v>
      </c>
      <c r="S390">
        <f t="shared" si="100"/>
        <v>0</v>
      </c>
      <c r="T390">
        <f>C390/Misc!$B$2*60/2/PI()</f>
        <v>4858.9305396937007</v>
      </c>
      <c r="U390">
        <f>C390/Misc!$B$2*60/2/PI()*VLOOKUP(E390,Gearing!$B$2:$G$7,5,FALSE)</f>
        <v>24199436.139307417</v>
      </c>
      <c r="V390">
        <f ca="1">FORECAST(U390,OFFSET(Engine!$E$3:$E$26,MATCH(U390,Engine!$A$3:$A$26,1)-1,0,2),OFFSET(Engine!$A$3:$A$26,MATCH(U390,Engine!$A$3:$A$26,1)-1,0,2))</f>
        <v>-603590.99674116995</v>
      </c>
    </row>
    <row r="391" spans="1:22" x14ac:dyDescent="0.25">
      <c r="A391">
        <f t="shared" si="92"/>
        <v>97</v>
      </c>
      <c r="B391">
        <f t="shared" si="103"/>
        <v>9668.6208833937053</v>
      </c>
      <c r="C391">
        <f t="shared" si="101"/>
        <v>152.64780487804819</v>
      </c>
      <c r="D391">
        <f t="shared" si="102"/>
        <v>-4.9117918824777007E-2</v>
      </c>
      <c r="E391">
        <f>MIN(VLOOKUP(C390+0.01,Gearing!$A$2:$G$7,2,TRUE)+1,5)</f>
        <v>5</v>
      </c>
      <c r="F391">
        <f>Misc!$B$4*Misc!$B$5/Misc!$B$2*VLOOKUP(E391,Gearing!$B$2:$G$7,5,FALSE)</f>
        <v>8966220.9668758679</v>
      </c>
      <c r="G391">
        <f t="shared" si="90"/>
        <v>6.0078024856051311</v>
      </c>
      <c r="H391">
        <f t="shared" si="91"/>
        <v>341.46341463414501</v>
      </c>
      <c r="I391">
        <f t="shared" si="93"/>
        <v>0.29700000000000004</v>
      </c>
      <c r="J391">
        <f t="shared" si="94"/>
        <v>567.50830603989652</v>
      </c>
      <c r="K391">
        <f t="shared" si="95"/>
        <v>-35732339.582466103</v>
      </c>
      <c r="L391">
        <f t="shared" si="104"/>
        <v>10016.595938358165</v>
      </c>
      <c r="M391">
        <f>2*$Y$1*VLOOKUP(E390,Gearing!$B$3:$D$7,3)+B389</f>
        <v>9668.6208833937053</v>
      </c>
      <c r="N391">
        <f>2*B390-B389+Misc!$B$6*$Y$1^2</f>
        <v>9668.7611260237791</v>
      </c>
      <c r="O391">
        <f t="shared" si="96"/>
        <v>0</v>
      </c>
      <c r="P391">
        <f t="shared" si="97"/>
        <v>0</v>
      </c>
      <c r="Q391">
        <f t="shared" si="98"/>
        <v>0</v>
      </c>
      <c r="R391">
        <f t="shared" si="99"/>
        <v>0</v>
      </c>
      <c r="S391">
        <f t="shared" si="100"/>
        <v>0</v>
      </c>
      <c r="T391">
        <f>C391/Misc!$B$2*60/2/PI()</f>
        <v>4858.9305396937007</v>
      </c>
      <c r="U391">
        <f>C391/Misc!$B$2*60/2/PI()*VLOOKUP(E391,Gearing!$B$2:$G$7,5,FALSE)</f>
        <v>24199436.139307417</v>
      </c>
      <c r="V391">
        <f ca="1">FORECAST(U391,OFFSET(Engine!$E$3:$E$26,MATCH(U391,Engine!$A$3:$A$26,1)-1,0,2),OFFSET(Engine!$A$3:$A$26,MATCH(U391,Engine!$A$3:$A$26,1)-1,0,2))</f>
        <v>-603590.99674116995</v>
      </c>
    </row>
    <row r="392" spans="1:22" x14ac:dyDescent="0.25">
      <c r="A392">
        <f t="shared" si="92"/>
        <v>97.25</v>
      </c>
      <c r="B392">
        <f t="shared" si="103"/>
        <v>9706.7812996782541</v>
      </c>
      <c r="C392">
        <f t="shared" si="101"/>
        <v>152.64780487804819</v>
      </c>
      <c r="D392">
        <f t="shared" si="102"/>
        <v>4.9117918824777007E-2</v>
      </c>
      <c r="E392">
        <f>MIN(VLOOKUP(C391+0.01,Gearing!$A$2:$G$7,2,TRUE)+1,5)</f>
        <v>5</v>
      </c>
      <c r="F392">
        <f>Misc!$B$4*Misc!$B$5/Misc!$B$2*VLOOKUP(E392,Gearing!$B$2:$G$7,5,FALSE)</f>
        <v>8966220.9668758679</v>
      </c>
      <c r="G392">
        <f t="shared" si="90"/>
        <v>6.0315142689681354</v>
      </c>
      <c r="H392">
        <f t="shared" si="91"/>
        <v>341.46341463414501</v>
      </c>
      <c r="I392">
        <f t="shared" si="93"/>
        <v>0.29700000000000004</v>
      </c>
      <c r="J392">
        <f t="shared" si="94"/>
        <v>544.83919526413865</v>
      </c>
      <c r="K392">
        <f t="shared" si="95"/>
        <v>-35753526.505014405</v>
      </c>
      <c r="L392">
        <f t="shared" si="104"/>
        <v>10054.762257773544</v>
      </c>
      <c r="M392">
        <f>2*$Y$1*VLOOKUP(E391,Gearing!$B$3:$D$7,3)+B390</f>
        <v>9706.7812996782541</v>
      </c>
      <c r="N392">
        <f>2*B391-B390+Misc!$B$6*$Y$1^2</f>
        <v>9706.9276820481809</v>
      </c>
      <c r="O392">
        <f t="shared" si="96"/>
        <v>0</v>
      </c>
      <c r="P392">
        <f t="shared" si="97"/>
        <v>0</v>
      </c>
      <c r="Q392">
        <f t="shared" si="98"/>
        <v>0</v>
      </c>
      <c r="R392">
        <f t="shared" si="99"/>
        <v>0</v>
      </c>
      <c r="S392">
        <f t="shared" si="100"/>
        <v>0</v>
      </c>
      <c r="T392">
        <f>C392/Misc!$B$2*60/2/PI()</f>
        <v>4858.9305396937007</v>
      </c>
      <c r="U392">
        <f>C392/Misc!$B$2*60/2/PI()*VLOOKUP(E392,Gearing!$B$2:$G$7,5,FALSE)</f>
        <v>24199436.139307417</v>
      </c>
      <c r="V392">
        <f ca="1">FORECAST(U392,OFFSET(Engine!$E$3:$E$26,MATCH(U392,Engine!$A$3:$A$26,1)-1,0,2),OFFSET(Engine!$A$3:$A$26,MATCH(U392,Engine!$A$3:$A$26,1)-1,0,2))</f>
        <v>-603590.99674116995</v>
      </c>
    </row>
    <row r="393" spans="1:22" x14ac:dyDescent="0.25">
      <c r="A393">
        <f t="shared" si="92"/>
        <v>97.5</v>
      </c>
      <c r="B393">
        <f t="shared" si="103"/>
        <v>9744.9447858327294</v>
      </c>
      <c r="C393">
        <f t="shared" si="101"/>
        <v>152.64780487804819</v>
      </c>
      <c r="D393">
        <f t="shared" si="102"/>
        <v>-4.9117918824777007E-2</v>
      </c>
      <c r="E393">
        <f>MIN(VLOOKUP(C392+0.01,Gearing!$A$2:$G$7,2,TRUE)+1,5)</f>
        <v>5</v>
      </c>
      <c r="F393">
        <f>Misc!$B$4*Misc!$B$5/Misc!$B$2*VLOOKUP(E393,Gearing!$B$2:$G$7,5,FALSE)</f>
        <v>8966220.9668758679</v>
      </c>
      <c r="G393">
        <f t="shared" si="90"/>
        <v>6.0552279598598746</v>
      </c>
      <c r="H393">
        <f t="shared" si="91"/>
        <v>341.46341463414501</v>
      </c>
      <c r="I393">
        <f t="shared" si="93"/>
        <v>0.29700000000000004</v>
      </c>
      <c r="J393">
        <f t="shared" si="94"/>
        <v>522.17190799111631</v>
      </c>
      <c r="K393">
        <f t="shared" si="95"/>
        <v>-35773923.905638821</v>
      </c>
      <c r="L393">
        <f t="shared" si="104"/>
        <v>10092.919840797191</v>
      </c>
      <c r="M393">
        <f>2*$Y$1*VLOOKUP(E392,Gearing!$B$3:$D$7,3)+B391</f>
        <v>9744.9447858327294</v>
      </c>
      <c r="N393">
        <f>2*B392-B391+Misc!$B$6*$Y$1^2</f>
        <v>9745.0850284628032</v>
      </c>
      <c r="O393">
        <f t="shared" si="96"/>
        <v>0</v>
      </c>
      <c r="P393">
        <f t="shared" si="97"/>
        <v>0</v>
      </c>
      <c r="Q393">
        <f t="shared" si="98"/>
        <v>0</v>
      </c>
      <c r="R393">
        <f t="shared" si="99"/>
        <v>0</v>
      </c>
      <c r="S393">
        <f t="shared" si="100"/>
        <v>0</v>
      </c>
      <c r="T393">
        <f>C393/Misc!$B$2*60/2/PI()</f>
        <v>4858.9305396937007</v>
      </c>
      <c r="U393">
        <f>C393/Misc!$B$2*60/2/PI()*VLOOKUP(E393,Gearing!$B$2:$G$7,5,FALSE)</f>
        <v>24199436.139307417</v>
      </c>
      <c r="V393">
        <f ca="1">FORECAST(U393,OFFSET(Engine!$E$3:$E$26,MATCH(U393,Engine!$A$3:$A$26,1)-1,0,2),OFFSET(Engine!$A$3:$A$26,MATCH(U393,Engine!$A$3:$A$26,1)-1,0,2))</f>
        <v>-603590.99674116995</v>
      </c>
    </row>
    <row r="394" spans="1:22" x14ac:dyDescent="0.25">
      <c r="A394">
        <f t="shared" si="92"/>
        <v>97.75</v>
      </c>
      <c r="B394">
        <f t="shared" si="103"/>
        <v>9783.1052021172782</v>
      </c>
      <c r="C394">
        <f t="shared" si="101"/>
        <v>152.64780487804819</v>
      </c>
      <c r="D394">
        <f t="shared" si="102"/>
        <v>4.9117918824777007E-2</v>
      </c>
      <c r="E394">
        <f>MIN(VLOOKUP(C393+0.01,Gearing!$A$2:$G$7,2,TRUE)+1,5)</f>
        <v>5</v>
      </c>
      <c r="F394">
        <f>Misc!$B$4*Misc!$B$5/Misc!$B$2*VLOOKUP(E394,Gearing!$B$2:$G$7,5,FALSE)</f>
        <v>8966220.9668758679</v>
      </c>
      <c r="G394">
        <f t="shared" si="90"/>
        <v>6.0789397432228771</v>
      </c>
      <c r="H394">
        <f t="shared" si="91"/>
        <v>341.46341463414501</v>
      </c>
      <c r="I394">
        <f t="shared" si="93"/>
        <v>0.29700000000000004</v>
      </c>
      <c r="J394">
        <f t="shared" si="94"/>
        <v>499.50279721535753</v>
      </c>
      <c r="K394">
        <f t="shared" si="95"/>
        <v>-35793380.63318789</v>
      </c>
      <c r="L394">
        <f t="shared" si="104"/>
        <v>10131.086160212568</v>
      </c>
      <c r="M394">
        <f>2*$Y$1*VLOOKUP(E393,Gearing!$B$3:$D$7,3)+B392</f>
        <v>9783.1052021172782</v>
      </c>
      <c r="N394">
        <f>2*B393-B392+Misc!$B$6*$Y$1^2</f>
        <v>9783.251584487205</v>
      </c>
      <c r="O394">
        <f t="shared" si="96"/>
        <v>0</v>
      </c>
      <c r="P394">
        <f t="shared" si="97"/>
        <v>0</v>
      </c>
      <c r="Q394">
        <f t="shared" si="98"/>
        <v>0</v>
      </c>
      <c r="R394">
        <f t="shared" si="99"/>
        <v>0</v>
      </c>
      <c r="S394">
        <f t="shared" si="100"/>
        <v>0</v>
      </c>
      <c r="T394">
        <f>C394/Misc!$B$2*60/2/PI()</f>
        <v>4858.9305396937007</v>
      </c>
      <c r="U394">
        <f>C394/Misc!$B$2*60/2/PI()*VLOOKUP(E394,Gearing!$B$2:$G$7,5,FALSE)</f>
        <v>24199436.139307417</v>
      </c>
      <c r="V394">
        <f ca="1">FORECAST(U394,OFFSET(Engine!$E$3:$E$26,MATCH(U394,Engine!$A$3:$A$26,1)-1,0,2),OFFSET(Engine!$A$3:$A$26,MATCH(U394,Engine!$A$3:$A$26,1)-1,0,2))</f>
        <v>-603590.99674116995</v>
      </c>
    </row>
    <row r="395" spans="1:22" x14ac:dyDescent="0.25">
      <c r="A395">
        <f t="shared" si="92"/>
        <v>98</v>
      </c>
      <c r="B395">
        <f t="shared" si="103"/>
        <v>9821.2686882717535</v>
      </c>
      <c r="C395">
        <f t="shared" si="101"/>
        <v>152.64780487804819</v>
      </c>
      <c r="D395">
        <f t="shared" si="102"/>
        <v>-4.9117918824777007E-2</v>
      </c>
      <c r="E395">
        <f>MIN(VLOOKUP(C394+0.01,Gearing!$A$2:$G$7,2,TRUE)+1,5)</f>
        <v>5</v>
      </c>
      <c r="F395">
        <f>Misc!$B$4*Misc!$B$5/Misc!$B$2*VLOOKUP(E395,Gearing!$B$2:$G$7,5,FALSE)</f>
        <v>8966220.9668758679</v>
      </c>
      <c r="G395">
        <f t="shared" si="90"/>
        <v>6.1026534341146164</v>
      </c>
      <c r="H395">
        <f t="shared" si="91"/>
        <v>341.46341463414501</v>
      </c>
      <c r="I395">
        <f t="shared" si="93"/>
        <v>0.29700000000000004</v>
      </c>
      <c r="J395">
        <f t="shared" si="94"/>
        <v>476.8355099423361</v>
      </c>
      <c r="K395">
        <f t="shared" si="95"/>
        <v>-35812047.977989934</v>
      </c>
      <c r="L395">
        <f t="shared" si="104"/>
        <v>10169.243743236215</v>
      </c>
      <c r="M395">
        <f>2*$Y$1*VLOOKUP(E394,Gearing!$B$3:$D$7,3)+B393</f>
        <v>9821.2686882717535</v>
      </c>
      <c r="N395">
        <f>2*B394-B393+Misc!$B$6*$Y$1^2</f>
        <v>9821.4089309018273</v>
      </c>
      <c r="O395">
        <f t="shared" si="96"/>
        <v>0</v>
      </c>
      <c r="P395">
        <f t="shared" si="97"/>
        <v>0</v>
      </c>
      <c r="Q395">
        <f t="shared" si="98"/>
        <v>0</v>
      </c>
      <c r="R395">
        <f t="shared" si="99"/>
        <v>0</v>
      </c>
      <c r="S395">
        <f t="shared" si="100"/>
        <v>0</v>
      </c>
      <c r="T395">
        <f>C395/Misc!$B$2*60/2/PI()</f>
        <v>4858.9305396937007</v>
      </c>
      <c r="U395">
        <f>C395/Misc!$B$2*60/2/PI()*VLOOKUP(E395,Gearing!$B$2:$G$7,5,FALSE)</f>
        <v>24199436.139307417</v>
      </c>
      <c r="V395">
        <f ca="1">FORECAST(U395,OFFSET(Engine!$E$3:$E$26,MATCH(U395,Engine!$A$3:$A$26,1)-1,0,2),OFFSET(Engine!$A$3:$A$26,MATCH(U395,Engine!$A$3:$A$26,1)-1,0,2))</f>
        <v>-603590.99674116995</v>
      </c>
    </row>
    <row r="396" spans="1:22" x14ac:dyDescent="0.25">
      <c r="A396">
        <f t="shared" si="92"/>
        <v>98.25</v>
      </c>
      <c r="B396">
        <f t="shared" si="103"/>
        <v>9859.4291045563023</v>
      </c>
      <c r="C396">
        <f t="shared" si="101"/>
        <v>152.64780487804819</v>
      </c>
      <c r="D396">
        <f t="shared" si="102"/>
        <v>4.9117918824777007E-2</v>
      </c>
      <c r="E396">
        <f>MIN(VLOOKUP(C395+0.01,Gearing!$A$2:$G$7,2,TRUE)+1,5)</f>
        <v>5</v>
      </c>
      <c r="F396">
        <f>Misc!$B$4*Misc!$B$5/Misc!$B$2*VLOOKUP(E396,Gearing!$B$2:$G$7,5,FALSE)</f>
        <v>8966220.9668758679</v>
      </c>
      <c r="G396">
        <f t="shared" si="90"/>
        <v>6.1263652174776189</v>
      </c>
      <c r="H396">
        <f t="shared" si="91"/>
        <v>341.46341463414501</v>
      </c>
      <c r="I396">
        <f t="shared" si="93"/>
        <v>0.29700000000000004</v>
      </c>
      <c r="J396">
        <f t="shared" si="94"/>
        <v>454.16639916657732</v>
      </c>
      <c r="K396">
        <f t="shared" si="95"/>
        <v>-35829774.510539763</v>
      </c>
      <c r="L396">
        <f t="shared" si="104"/>
        <v>10207.410062651592</v>
      </c>
      <c r="M396">
        <f>2*$Y$1*VLOOKUP(E395,Gearing!$B$3:$D$7,3)+B394</f>
        <v>9859.4291045563023</v>
      </c>
      <c r="N396">
        <f>2*B395-B394+Misc!$B$6*$Y$1^2</f>
        <v>9859.5754869262291</v>
      </c>
      <c r="O396">
        <f t="shared" si="96"/>
        <v>0</v>
      </c>
      <c r="P396">
        <f t="shared" si="97"/>
        <v>0</v>
      </c>
      <c r="Q396">
        <f t="shared" si="98"/>
        <v>0</v>
      </c>
      <c r="R396">
        <f t="shared" si="99"/>
        <v>0</v>
      </c>
      <c r="S396">
        <f t="shared" si="100"/>
        <v>0</v>
      </c>
      <c r="T396">
        <f>C396/Misc!$B$2*60/2/PI()</f>
        <v>4858.9305396937007</v>
      </c>
      <c r="U396">
        <f>C396/Misc!$B$2*60/2/PI()*VLOOKUP(E396,Gearing!$B$2:$G$7,5,FALSE)</f>
        <v>24199436.139307417</v>
      </c>
      <c r="V396">
        <f ca="1">FORECAST(U396,OFFSET(Engine!$E$3:$E$26,MATCH(U396,Engine!$A$3:$A$26,1)-1,0,2),OFFSET(Engine!$A$3:$A$26,MATCH(U396,Engine!$A$3:$A$26,1)-1,0,2))</f>
        <v>-603590.99674116995</v>
      </c>
    </row>
    <row r="397" spans="1:22" x14ac:dyDescent="0.25">
      <c r="A397">
        <f t="shared" si="92"/>
        <v>98.5</v>
      </c>
      <c r="B397">
        <f t="shared" si="103"/>
        <v>9897.5925907107776</v>
      </c>
      <c r="C397">
        <f t="shared" si="101"/>
        <v>152.64780487804819</v>
      </c>
      <c r="D397">
        <f t="shared" si="102"/>
        <v>-4.9117918824777007E-2</v>
      </c>
      <c r="E397">
        <f>MIN(VLOOKUP(C396+0.01,Gearing!$A$2:$G$7,2,TRUE)+1,5)</f>
        <v>5</v>
      </c>
      <c r="F397">
        <f>Misc!$B$4*Misc!$B$5/Misc!$B$2*VLOOKUP(E397,Gearing!$B$2:$G$7,5,FALSE)</f>
        <v>8966220.9668758679</v>
      </c>
      <c r="G397">
        <f t="shared" si="90"/>
        <v>6.150078908369359</v>
      </c>
      <c r="H397">
        <f t="shared" si="91"/>
        <v>341.46341463414501</v>
      </c>
      <c r="I397">
        <f t="shared" si="93"/>
        <v>0.29700000000000004</v>
      </c>
      <c r="J397">
        <f t="shared" si="94"/>
        <v>431.49911189355589</v>
      </c>
      <c r="K397">
        <f t="shared" si="95"/>
        <v>-35846711.799519427</v>
      </c>
      <c r="L397">
        <f t="shared" si="104"/>
        <v>10245.567645675237</v>
      </c>
      <c r="M397">
        <f>2*$Y$1*VLOOKUP(E396,Gearing!$B$3:$D$7,3)+B395</f>
        <v>9897.5925907107776</v>
      </c>
      <c r="N397">
        <f>2*B396-B395+Misc!$B$6*$Y$1^2</f>
        <v>9897.7328333408514</v>
      </c>
      <c r="O397">
        <f t="shared" si="96"/>
        <v>0</v>
      </c>
      <c r="P397">
        <f t="shared" si="97"/>
        <v>0</v>
      </c>
      <c r="Q397">
        <f t="shared" si="98"/>
        <v>0</v>
      </c>
      <c r="R397">
        <f t="shared" si="99"/>
        <v>0</v>
      </c>
      <c r="S397">
        <f t="shared" si="100"/>
        <v>0</v>
      </c>
      <c r="T397">
        <f>C397/Misc!$B$2*60/2/PI()</f>
        <v>4858.9305396937007</v>
      </c>
      <c r="U397">
        <f>C397/Misc!$B$2*60/2/PI()*VLOOKUP(E397,Gearing!$B$2:$G$7,5,FALSE)</f>
        <v>24199436.139307417</v>
      </c>
      <c r="V397">
        <f ca="1">FORECAST(U397,OFFSET(Engine!$E$3:$E$26,MATCH(U397,Engine!$A$3:$A$26,1)-1,0,2),OFFSET(Engine!$A$3:$A$26,MATCH(U397,Engine!$A$3:$A$26,1)-1,0,2))</f>
        <v>-603590.99674116995</v>
      </c>
    </row>
    <row r="398" spans="1:22" x14ac:dyDescent="0.25">
      <c r="A398">
        <f t="shared" si="92"/>
        <v>98.75</v>
      </c>
      <c r="B398">
        <f t="shared" si="103"/>
        <v>9935.7530069953264</v>
      </c>
      <c r="C398">
        <f t="shared" si="101"/>
        <v>152.64780487804819</v>
      </c>
      <c r="D398">
        <f t="shared" si="102"/>
        <v>4.9117918824777007E-2</v>
      </c>
      <c r="E398">
        <f>MIN(VLOOKUP(C397+0.01,Gearing!$A$2:$G$7,2,TRUE)+1,5)</f>
        <v>5</v>
      </c>
      <c r="F398">
        <f>Misc!$B$4*Misc!$B$5/Misc!$B$2*VLOOKUP(E398,Gearing!$B$2:$G$7,5,FALSE)</f>
        <v>8966220.9668758679</v>
      </c>
      <c r="G398">
        <f t="shared" si="90"/>
        <v>6.1737906917323624</v>
      </c>
      <c r="H398">
        <f t="shared" si="91"/>
        <v>341.46341463414501</v>
      </c>
      <c r="I398">
        <f t="shared" si="93"/>
        <v>0.29700000000000004</v>
      </c>
      <c r="J398">
        <f t="shared" si="94"/>
        <v>408.83000111779711</v>
      </c>
      <c r="K398">
        <f t="shared" si="95"/>
        <v>-35862708.137070037</v>
      </c>
      <c r="L398">
        <f t="shared" si="104"/>
        <v>10283.733965090616</v>
      </c>
      <c r="M398">
        <f>2*$Y$1*VLOOKUP(E397,Gearing!$B$3:$D$7,3)+B396</f>
        <v>9935.7530069953264</v>
      </c>
      <c r="N398">
        <f>2*B397-B396+Misc!$B$6*$Y$1^2</f>
        <v>9935.8993893652532</v>
      </c>
      <c r="O398">
        <f t="shared" si="96"/>
        <v>0</v>
      </c>
      <c r="P398">
        <f t="shared" si="97"/>
        <v>0</v>
      </c>
      <c r="Q398">
        <f t="shared" si="98"/>
        <v>0</v>
      </c>
      <c r="R398">
        <f t="shared" si="99"/>
        <v>0</v>
      </c>
      <c r="S398">
        <f t="shared" si="100"/>
        <v>0</v>
      </c>
      <c r="T398">
        <f>C398/Misc!$B$2*60/2/PI()</f>
        <v>4858.9305396937007</v>
      </c>
      <c r="U398">
        <f>C398/Misc!$B$2*60/2/PI()*VLOOKUP(E398,Gearing!$B$2:$G$7,5,FALSE)</f>
        <v>24199436.139307417</v>
      </c>
      <c r="V398">
        <f ca="1">FORECAST(U398,OFFSET(Engine!$E$3:$E$26,MATCH(U398,Engine!$A$3:$A$26,1)-1,0,2),OFFSET(Engine!$A$3:$A$26,MATCH(U398,Engine!$A$3:$A$26,1)-1,0,2))</f>
        <v>-603590.99674116995</v>
      </c>
    </row>
    <row r="399" spans="1:22" x14ac:dyDescent="0.25">
      <c r="A399">
        <f t="shared" si="92"/>
        <v>99</v>
      </c>
      <c r="B399">
        <f t="shared" si="103"/>
        <v>9973.9164931498017</v>
      </c>
      <c r="C399">
        <f t="shared" si="101"/>
        <v>152.64780487804819</v>
      </c>
      <c r="D399">
        <f t="shared" si="102"/>
        <v>-4.9117918824777007E-2</v>
      </c>
      <c r="E399">
        <f>MIN(VLOOKUP(C398+0.01,Gearing!$A$2:$G$7,2,TRUE)+1,5)</f>
        <v>5</v>
      </c>
      <c r="F399">
        <f>Misc!$B$4*Misc!$B$5/Misc!$B$2*VLOOKUP(E399,Gearing!$B$2:$G$7,5,FALSE)</f>
        <v>8966220.9668758679</v>
      </c>
      <c r="G399">
        <f t="shared" si="90"/>
        <v>6.1975043826241016</v>
      </c>
      <c r="H399">
        <f t="shared" si="91"/>
        <v>341.46341463414501</v>
      </c>
      <c r="I399">
        <f t="shared" si="93"/>
        <v>0.29700000000000004</v>
      </c>
      <c r="J399">
        <f t="shared" si="94"/>
        <v>386.16271384477568</v>
      </c>
      <c r="K399">
        <f t="shared" si="95"/>
        <v>-35877915.370227315</v>
      </c>
      <c r="L399">
        <f t="shared" si="104"/>
        <v>10321.891548114265</v>
      </c>
      <c r="M399">
        <f>2*$Y$1*VLOOKUP(E398,Gearing!$B$3:$D$7,3)+B397</f>
        <v>9973.9164931498017</v>
      </c>
      <c r="N399">
        <f>2*B398-B397+Misc!$B$6*$Y$1^2</f>
        <v>9974.0567357798755</v>
      </c>
      <c r="O399">
        <f t="shared" si="96"/>
        <v>0</v>
      </c>
      <c r="P399">
        <f t="shared" si="97"/>
        <v>0</v>
      </c>
      <c r="Q399">
        <f t="shared" si="98"/>
        <v>0</v>
      </c>
      <c r="R399">
        <f t="shared" si="99"/>
        <v>0</v>
      </c>
      <c r="S399">
        <f t="shared" si="100"/>
        <v>0</v>
      </c>
      <c r="T399">
        <f>C399/Misc!$B$2*60/2/PI()</f>
        <v>4858.9305396937007</v>
      </c>
      <c r="U399">
        <f>C399/Misc!$B$2*60/2/PI()*VLOOKUP(E399,Gearing!$B$2:$G$7,5,FALSE)</f>
        <v>24199436.139307417</v>
      </c>
      <c r="V399">
        <f ca="1">FORECAST(U399,OFFSET(Engine!$E$3:$E$26,MATCH(U399,Engine!$A$3:$A$26,1)-1,0,2),OFFSET(Engine!$A$3:$A$26,MATCH(U399,Engine!$A$3:$A$26,1)-1,0,2))</f>
        <v>-603590.99674116995</v>
      </c>
    </row>
    <row r="400" spans="1:22" x14ac:dyDescent="0.25">
      <c r="A400">
        <f t="shared" si="92"/>
        <v>99.25</v>
      </c>
      <c r="B400">
        <f t="shared" si="103"/>
        <v>10012.07690943435</v>
      </c>
      <c r="C400">
        <f t="shared" si="101"/>
        <v>152.64780487804819</v>
      </c>
      <c r="D400">
        <f t="shared" si="102"/>
        <v>4.9117918824777007E-2</v>
      </c>
      <c r="E400">
        <f>MIN(VLOOKUP(C399+0.01,Gearing!$A$2:$G$7,2,TRUE)+1,5)</f>
        <v>5</v>
      </c>
      <c r="F400">
        <f>Misc!$B$4*Misc!$B$5/Misc!$B$2*VLOOKUP(E400,Gearing!$B$2:$G$7,5,FALSE)</f>
        <v>8966220.9668758679</v>
      </c>
      <c r="G400">
        <f t="shared" si="90"/>
        <v>6.2212161659871041</v>
      </c>
      <c r="H400">
        <f t="shared" si="91"/>
        <v>341.46341463414501</v>
      </c>
      <c r="I400">
        <f t="shared" si="93"/>
        <v>0.29700000000000004</v>
      </c>
      <c r="J400">
        <f t="shared" si="94"/>
        <v>363.4936030690169</v>
      </c>
      <c r="K400">
        <f t="shared" si="95"/>
        <v>-35892181.512778692</v>
      </c>
      <c r="L400">
        <f t="shared" si="104"/>
        <v>10360.05786752964</v>
      </c>
      <c r="M400">
        <f>2*$Y$1*VLOOKUP(E399,Gearing!$B$3:$D$7,3)+B398</f>
        <v>10012.07690943435</v>
      </c>
      <c r="N400">
        <f>2*B399-B398+Misc!$B$6*$Y$1^2</f>
        <v>10012.223291804277</v>
      </c>
      <c r="O400">
        <f t="shared" si="96"/>
        <v>0</v>
      </c>
      <c r="P400">
        <f t="shared" si="97"/>
        <v>0</v>
      </c>
      <c r="Q400">
        <f t="shared" si="98"/>
        <v>0</v>
      </c>
      <c r="R400">
        <f t="shared" si="99"/>
        <v>0</v>
      </c>
      <c r="S400">
        <f t="shared" si="100"/>
        <v>0</v>
      </c>
      <c r="T400">
        <f>C400/Misc!$B$2*60/2/PI()</f>
        <v>4858.9305396937007</v>
      </c>
      <c r="U400">
        <f>C400/Misc!$B$2*60/2/PI()*VLOOKUP(E400,Gearing!$B$2:$G$7,5,FALSE)</f>
        <v>24199436.139307417</v>
      </c>
      <c r="V400">
        <f ca="1">FORECAST(U400,OFFSET(Engine!$E$3:$E$26,MATCH(U400,Engine!$A$3:$A$26,1)-1,0,2),OFFSET(Engine!$A$3:$A$26,MATCH(U400,Engine!$A$3:$A$26,1)-1,0,2))</f>
        <v>-603590.99674116995</v>
      </c>
    </row>
    <row r="401" spans="1:22" x14ac:dyDescent="0.25">
      <c r="A401">
        <f t="shared" si="92"/>
        <v>99.5</v>
      </c>
      <c r="B401">
        <f t="shared" si="103"/>
        <v>10050.240395588826</v>
      </c>
      <c r="C401">
        <f t="shared" si="101"/>
        <v>152.64780487804819</v>
      </c>
      <c r="D401">
        <f t="shared" si="102"/>
        <v>-4.9117918824777007E-2</v>
      </c>
      <c r="E401">
        <f>MIN(VLOOKUP(C400+0.01,Gearing!$A$2:$G$7,2,TRUE)+1,5)</f>
        <v>5</v>
      </c>
      <c r="F401">
        <f>Misc!$B$4*Misc!$B$5/Misc!$B$2*VLOOKUP(E401,Gearing!$B$2:$G$7,5,FALSE)</f>
        <v>8966220.9668758679</v>
      </c>
      <c r="G401">
        <f t="shared" si="90"/>
        <v>6.2449298568788434</v>
      </c>
      <c r="H401">
        <f t="shared" si="91"/>
        <v>341.46341463414501</v>
      </c>
      <c r="I401">
        <f t="shared" si="93"/>
        <v>0.29700000000000004</v>
      </c>
      <c r="J401">
        <f t="shared" si="94"/>
        <v>340.82631579599456</v>
      </c>
      <c r="K401">
        <f t="shared" si="95"/>
        <v>-35905658.690113582</v>
      </c>
      <c r="L401">
        <f t="shared" si="104"/>
        <v>10398.215450553287</v>
      </c>
      <c r="M401">
        <f>2*$Y$1*VLOOKUP(E400,Gearing!$B$3:$D$7,3)+B399</f>
        <v>10050.240395588826</v>
      </c>
      <c r="N401">
        <f>2*B400-B399+Misc!$B$6*$Y$1^2</f>
        <v>10050.3806382189</v>
      </c>
      <c r="O401">
        <f t="shared" si="96"/>
        <v>0</v>
      </c>
      <c r="P401">
        <f t="shared" si="97"/>
        <v>0</v>
      </c>
      <c r="Q401">
        <f t="shared" si="98"/>
        <v>0</v>
      </c>
      <c r="R401">
        <f t="shared" si="99"/>
        <v>0</v>
      </c>
      <c r="S401">
        <f t="shared" si="100"/>
        <v>0</v>
      </c>
      <c r="T401">
        <f>C401/Misc!$B$2*60/2/PI()</f>
        <v>4858.9305396937007</v>
      </c>
      <c r="U401">
        <f>C401/Misc!$B$2*60/2/PI()*VLOOKUP(E401,Gearing!$B$2:$G$7,5,FALSE)</f>
        <v>24199436.139307417</v>
      </c>
      <c r="V401">
        <f ca="1">FORECAST(U401,OFFSET(Engine!$E$3:$E$26,MATCH(U401,Engine!$A$3:$A$26,1)-1,0,2),OFFSET(Engine!$A$3:$A$26,MATCH(U401,Engine!$A$3:$A$26,1)-1,0,2))</f>
        <v>-603590.99674116995</v>
      </c>
    </row>
    <row r="402" spans="1:22" x14ac:dyDescent="0.25">
      <c r="A402">
        <f t="shared" si="92"/>
        <v>99.75</v>
      </c>
      <c r="B402">
        <f t="shared" si="103"/>
        <v>10088.400811873375</v>
      </c>
      <c r="C402">
        <f t="shared" si="101"/>
        <v>152.64780487804819</v>
      </c>
      <c r="D402">
        <f t="shared" si="102"/>
        <v>4.9117918824777007E-2</v>
      </c>
      <c r="E402">
        <f>MIN(VLOOKUP(C401+0.01,Gearing!$A$2:$G$7,2,TRUE)+1,5)</f>
        <v>5</v>
      </c>
      <c r="F402">
        <f>Misc!$B$4*Misc!$B$5/Misc!$B$2*VLOOKUP(E402,Gearing!$B$2:$G$7,5,FALSE)</f>
        <v>8966220.9668758679</v>
      </c>
      <c r="G402">
        <f t="shared" si="90"/>
        <v>6.2686416402418468</v>
      </c>
      <c r="H402">
        <f t="shared" si="91"/>
        <v>341.46341463414501</v>
      </c>
      <c r="I402">
        <f t="shared" si="93"/>
        <v>0.29700000000000004</v>
      </c>
      <c r="J402">
        <f t="shared" si="94"/>
        <v>318.15720502023669</v>
      </c>
      <c r="K402">
        <f t="shared" si="95"/>
        <v>-35918194.637665726</v>
      </c>
      <c r="L402">
        <f t="shared" si="104"/>
        <v>10436.381769968664</v>
      </c>
      <c r="M402">
        <f>2*$Y$1*VLOOKUP(E401,Gearing!$B$3:$D$7,3)+B400</f>
        <v>10088.400811873375</v>
      </c>
      <c r="N402">
        <f>2*B401-B400+Misc!$B$6*$Y$1^2</f>
        <v>10088.547194243301</v>
      </c>
      <c r="O402">
        <f t="shared" si="96"/>
        <v>0</v>
      </c>
      <c r="P402">
        <f t="shared" si="97"/>
        <v>0</v>
      </c>
      <c r="Q402">
        <f t="shared" si="98"/>
        <v>0</v>
      </c>
      <c r="R402">
        <f t="shared" si="99"/>
        <v>0</v>
      </c>
      <c r="S402">
        <f t="shared" si="100"/>
        <v>0</v>
      </c>
      <c r="T402">
        <f>C402/Misc!$B$2*60/2/PI()</f>
        <v>4858.9305396937007</v>
      </c>
      <c r="U402">
        <f>C402/Misc!$B$2*60/2/PI()*VLOOKUP(E402,Gearing!$B$2:$G$7,5,FALSE)</f>
        <v>24199436.139307417</v>
      </c>
      <c r="V402">
        <f ca="1">FORECAST(U402,OFFSET(Engine!$E$3:$E$26,MATCH(U402,Engine!$A$3:$A$26,1)-1,0,2),OFFSET(Engine!$A$3:$A$26,MATCH(U402,Engine!$A$3:$A$26,1)-1,0,2))</f>
        <v>-603590.99674116995</v>
      </c>
    </row>
    <row r="403" spans="1:22" x14ac:dyDescent="0.25">
      <c r="A403">
        <f t="shared" si="92"/>
        <v>100</v>
      </c>
      <c r="B403">
        <f t="shared" si="103"/>
        <v>10126.56429802785</v>
      </c>
      <c r="C403">
        <f t="shared" si="101"/>
        <v>152.64780487804819</v>
      </c>
      <c r="D403">
        <f t="shared" si="102"/>
        <v>-4.9117918824777007E-2</v>
      </c>
      <c r="E403">
        <f>MIN(VLOOKUP(C402+0.01,Gearing!$A$2:$G$7,2,TRUE)+1,5)</f>
        <v>5</v>
      </c>
      <c r="F403">
        <f>Misc!$B$4*Misc!$B$5/Misc!$B$2*VLOOKUP(E403,Gearing!$B$2:$G$7,5,FALSE)</f>
        <v>8966220.9668758679</v>
      </c>
      <c r="G403">
        <f t="shared" si="90"/>
        <v>6.292355331133586</v>
      </c>
      <c r="H403">
        <f t="shared" si="91"/>
        <v>341.46341463414501</v>
      </c>
      <c r="I403">
        <f t="shared" si="93"/>
        <v>0.29700000000000004</v>
      </c>
      <c r="J403">
        <f t="shared" si="94"/>
        <v>295.48991774721435</v>
      </c>
      <c r="K403">
        <f t="shared" si="95"/>
        <v>-35929941.759178244</v>
      </c>
      <c r="L403">
        <f t="shared" si="104"/>
        <v>10474.539352992309</v>
      </c>
      <c r="M403">
        <f>2*$Y$1*VLOOKUP(E402,Gearing!$B$3:$D$7,3)+B401</f>
        <v>10126.56429802785</v>
      </c>
      <c r="N403">
        <f>2*B402-B401+Misc!$B$6*$Y$1^2</f>
        <v>10126.704540657924</v>
      </c>
      <c r="O403">
        <f t="shared" si="96"/>
        <v>0</v>
      </c>
      <c r="P403">
        <f t="shared" si="97"/>
        <v>0</v>
      </c>
      <c r="Q403">
        <f t="shared" si="98"/>
        <v>0</v>
      </c>
      <c r="R403">
        <f t="shared" si="99"/>
        <v>0</v>
      </c>
      <c r="S403">
        <f t="shared" si="100"/>
        <v>0</v>
      </c>
      <c r="T403">
        <f>C403/Misc!$B$2*60/2/PI()</f>
        <v>4858.9305396937007</v>
      </c>
      <c r="U403">
        <f>C403/Misc!$B$2*60/2/PI()*VLOOKUP(E403,Gearing!$B$2:$G$7,5,FALSE)</f>
        <v>24199436.139307417</v>
      </c>
      <c r="V403">
        <f ca="1">FORECAST(U403,OFFSET(Engine!$E$3:$E$26,MATCH(U403,Engine!$A$3:$A$26,1)-1,0,2),OFFSET(Engine!$A$3:$A$26,MATCH(U403,Engine!$A$3:$A$26,1)-1,0,2))</f>
        <v>-603590.99674116995</v>
      </c>
    </row>
    <row r="404" spans="1:22" x14ac:dyDescent="0.25">
      <c r="A404">
        <f t="shared" si="92"/>
        <v>100.25</v>
      </c>
      <c r="B404">
        <f t="shared" si="103"/>
        <v>10164.724714312399</v>
      </c>
      <c r="C404">
        <f t="shared" si="101"/>
        <v>152.64780487804819</v>
      </c>
      <c r="D404">
        <f t="shared" si="102"/>
        <v>4.9117918824777007E-2</v>
      </c>
      <c r="E404">
        <f>MIN(VLOOKUP(C403+0.01,Gearing!$A$2:$G$7,2,TRUE)+1,5)</f>
        <v>5</v>
      </c>
      <c r="F404">
        <f>Misc!$B$4*Misc!$B$5/Misc!$B$2*VLOOKUP(E404,Gearing!$B$2:$G$7,5,FALSE)</f>
        <v>8966220.9668758679</v>
      </c>
      <c r="G404">
        <f t="shared" si="90"/>
        <v>6.3160671144965885</v>
      </c>
      <c r="H404">
        <f t="shared" si="91"/>
        <v>341.46341463414501</v>
      </c>
      <c r="I404">
        <f t="shared" si="93"/>
        <v>0.29700000000000004</v>
      </c>
      <c r="J404">
        <f t="shared" si="94"/>
        <v>272.82080697145648</v>
      </c>
      <c r="K404">
        <f t="shared" si="95"/>
        <v>-35940747.51173117</v>
      </c>
      <c r="L404">
        <f t="shared" si="104"/>
        <v>10512.705672407688</v>
      </c>
      <c r="M404">
        <f>2*$Y$1*VLOOKUP(E403,Gearing!$B$3:$D$7,3)+B402</f>
        <v>10164.724714312399</v>
      </c>
      <c r="N404">
        <f>2*B403-B402+Misc!$B$6*$Y$1^2</f>
        <v>10164.871096682326</v>
      </c>
      <c r="O404">
        <f t="shared" si="96"/>
        <v>0</v>
      </c>
      <c r="P404">
        <f t="shared" si="97"/>
        <v>0</v>
      </c>
      <c r="Q404">
        <f t="shared" si="98"/>
        <v>0</v>
      </c>
      <c r="R404">
        <f t="shared" si="99"/>
        <v>0</v>
      </c>
      <c r="S404">
        <f t="shared" si="100"/>
        <v>0</v>
      </c>
      <c r="T404">
        <f>C404/Misc!$B$2*60/2/PI()</f>
        <v>4858.9305396937007</v>
      </c>
      <c r="U404">
        <f>C404/Misc!$B$2*60/2/PI()*VLOOKUP(E404,Gearing!$B$2:$G$7,5,FALSE)</f>
        <v>24199436.139307417</v>
      </c>
      <c r="V404">
        <f ca="1">FORECAST(U404,OFFSET(Engine!$E$3:$E$26,MATCH(U404,Engine!$A$3:$A$26,1)-1,0,2),OFFSET(Engine!$A$3:$A$26,MATCH(U404,Engine!$A$3:$A$26,1)-1,0,2))</f>
        <v>-603590.99674116995</v>
      </c>
    </row>
    <row r="405" spans="1:22" x14ac:dyDescent="0.25">
      <c r="A405">
        <f t="shared" si="92"/>
        <v>100.5</v>
      </c>
      <c r="B405">
        <f t="shared" si="103"/>
        <v>10202.888200466874</v>
      </c>
      <c r="C405">
        <f t="shared" si="101"/>
        <v>152.64780487804819</v>
      </c>
      <c r="D405">
        <f t="shared" si="102"/>
        <v>-4.9117918824777007E-2</v>
      </c>
      <c r="E405">
        <f>MIN(VLOOKUP(C404+0.01,Gearing!$A$2:$G$7,2,TRUE)+1,5)</f>
        <v>5</v>
      </c>
      <c r="F405">
        <f>Misc!$B$4*Misc!$B$5/Misc!$B$2*VLOOKUP(E405,Gearing!$B$2:$G$7,5,FALSE)</f>
        <v>8966220.9668758679</v>
      </c>
      <c r="G405">
        <f t="shared" si="90"/>
        <v>6.3397808053883278</v>
      </c>
      <c r="H405">
        <f t="shared" si="91"/>
        <v>341.46341463414501</v>
      </c>
      <c r="I405">
        <f t="shared" si="93"/>
        <v>0.29700000000000004</v>
      </c>
      <c r="J405">
        <f t="shared" si="94"/>
        <v>250.15351969843414</v>
      </c>
      <c r="K405">
        <f t="shared" si="95"/>
        <v>-35950764.577421285</v>
      </c>
      <c r="L405">
        <f t="shared" si="104"/>
        <v>10550.863255431334</v>
      </c>
      <c r="M405">
        <f>2*$Y$1*VLOOKUP(E404,Gearing!$B$3:$D$7,3)+B403</f>
        <v>10202.888200466874</v>
      </c>
      <c r="N405">
        <f>2*B404-B403+Misc!$B$6*$Y$1^2</f>
        <v>10203.028443096948</v>
      </c>
      <c r="O405">
        <f t="shared" si="96"/>
        <v>0</v>
      </c>
      <c r="P405">
        <f t="shared" si="97"/>
        <v>0</v>
      </c>
      <c r="Q405">
        <f t="shared" si="98"/>
        <v>0</v>
      </c>
      <c r="R405">
        <f t="shared" si="99"/>
        <v>0</v>
      </c>
      <c r="S405">
        <f t="shared" si="100"/>
        <v>0</v>
      </c>
      <c r="T405">
        <f>C405/Misc!$B$2*60/2/PI()</f>
        <v>4858.9305396937007</v>
      </c>
      <c r="U405">
        <f>C405/Misc!$B$2*60/2/PI()*VLOOKUP(E405,Gearing!$B$2:$G$7,5,FALSE)</f>
        <v>24199436.139307417</v>
      </c>
      <c r="V405">
        <f ca="1">FORECAST(U405,OFFSET(Engine!$E$3:$E$26,MATCH(U405,Engine!$A$3:$A$26,1)-1,0,2),OFFSET(Engine!$A$3:$A$26,MATCH(U405,Engine!$A$3:$A$26,1)-1,0,2))</f>
        <v>-603590.99674116995</v>
      </c>
    </row>
    <row r="406" spans="1:22" x14ac:dyDescent="0.25">
      <c r="A406">
        <f t="shared" si="92"/>
        <v>100.75</v>
      </c>
      <c r="B406">
        <f t="shared" si="103"/>
        <v>10241.048616751423</v>
      </c>
      <c r="C406">
        <f t="shared" si="101"/>
        <v>152.64780487804819</v>
      </c>
      <c r="D406">
        <f t="shared" si="102"/>
        <v>4.9117918824777007E-2</v>
      </c>
      <c r="E406">
        <f>MIN(VLOOKUP(C405+0.01,Gearing!$A$2:$G$7,2,TRUE)+1,5)</f>
        <v>5</v>
      </c>
      <c r="F406">
        <f>Misc!$B$4*Misc!$B$5/Misc!$B$2*VLOOKUP(E406,Gearing!$B$2:$G$7,5,FALSE)</f>
        <v>8966220.9668758679</v>
      </c>
      <c r="G406">
        <f t="shared" si="90"/>
        <v>6.3634925887513321</v>
      </c>
      <c r="H406">
        <f t="shared" si="91"/>
        <v>341.46341463414501</v>
      </c>
      <c r="I406">
        <f t="shared" si="93"/>
        <v>0.29700000000000004</v>
      </c>
      <c r="J406">
        <f t="shared" si="94"/>
        <v>227.48440892267627</v>
      </c>
      <c r="K406">
        <f t="shared" si="95"/>
        <v>-35959840.134974986</v>
      </c>
      <c r="L406">
        <f t="shared" si="104"/>
        <v>10589.029574846711</v>
      </c>
      <c r="M406">
        <f>2*$Y$1*VLOOKUP(E405,Gearing!$B$3:$D$7,3)+B404</f>
        <v>10241.048616751423</v>
      </c>
      <c r="N406">
        <f>2*B405-B404+Misc!$B$6*$Y$1^2</f>
        <v>10241.19499912135</v>
      </c>
      <c r="O406">
        <f t="shared" si="96"/>
        <v>0</v>
      </c>
      <c r="P406">
        <f t="shared" si="97"/>
        <v>0</v>
      </c>
      <c r="Q406">
        <f t="shared" si="98"/>
        <v>0</v>
      </c>
      <c r="R406">
        <f t="shared" si="99"/>
        <v>0</v>
      </c>
      <c r="S406">
        <f t="shared" si="100"/>
        <v>0</v>
      </c>
      <c r="T406">
        <f>C406/Misc!$B$2*60/2/PI()</f>
        <v>4858.9305396937007</v>
      </c>
      <c r="U406">
        <f>C406/Misc!$B$2*60/2/PI()*VLOOKUP(E406,Gearing!$B$2:$G$7,5,FALSE)</f>
        <v>24199436.139307417</v>
      </c>
      <c r="V406">
        <f ca="1">FORECAST(U406,OFFSET(Engine!$E$3:$E$26,MATCH(U406,Engine!$A$3:$A$26,1)-1,0,2),OFFSET(Engine!$A$3:$A$26,MATCH(U406,Engine!$A$3:$A$26,1)-1,0,2))</f>
        <v>-603590.99674116995</v>
      </c>
    </row>
    <row r="407" spans="1:22" x14ac:dyDescent="0.25">
      <c r="A407">
        <f t="shared" si="92"/>
        <v>101</v>
      </c>
      <c r="B407">
        <f t="shared" si="103"/>
        <v>10279.212102905898</v>
      </c>
      <c r="C407">
        <f t="shared" si="101"/>
        <v>152.64780487804819</v>
      </c>
      <c r="D407">
        <f t="shared" si="102"/>
        <v>-4.9117918824777007E-2</v>
      </c>
      <c r="E407">
        <f>MIN(VLOOKUP(C406+0.01,Gearing!$A$2:$G$7,2,TRUE)+1,5)</f>
        <v>5</v>
      </c>
      <c r="F407">
        <f>Misc!$B$4*Misc!$B$5/Misc!$B$2*VLOOKUP(E407,Gearing!$B$2:$G$7,5,FALSE)</f>
        <v>8966220.9668758679</v>
      </c>
      <c r="G407">
        <f t="shared" si="90"/>
        <v>6.3872062796430713</v>
      </c>
      <c r="H407">
        <f t="shared" si="91"/>
        <v>341.46341463414501</v>
      </c>
      <c r="I407">
        <f t="shared" si="93"/>
        <v>0.29700000000000004</v>
      </c>
      <c r="J407">
        <f t="shared" si="94"/>
        <v>204.81712164965393</v>
      </c>
      <c r="K407">
        <f t="shared" si="95"/>
        <v>-35968127.144842722</v>
      </c>
      <c r="L407">
        <f t="shared" si="104"/>
        <v>10627.187157870358</v>
      </c>
      <c r="M407">
        <f>2*$Y$1*VLOOKUP(E406,Gearing!$B$3:$D$7,3)+B405</f>
        <v>10279.212102905898</v>
      </c>
      <c r="N407">
        <f>2*B406-B405+Misc!$B$6*$Y$1^2</f>
        <v>10279.352345535972</v>
      </c>
      <c r="O407">
        <f t="shared" si="96"/>
        <v>0</v>
      </c>
      <c r="P407">
        <f t="shared" si="97"/>
        <v>0</v>
      </c>
      <c r="Q407">
        <f t="shared" si="98"/>
        <v>0</v>
      </c>
      <c r="R407">
        <f t="shared" si="99"/>
        <v>0</v>
      </c>
      <c r="S407">
        <f t="shared" si="100"/>
        <v>0</v>
      </c>
      <c r="T407">
        <f>C407/Misc!$B$2*60/2/PI()</f>
        <v>4858.9305396937007</v>
      </c>
      <c r="U407">
        <f>C407/Misc!$B$2*60/2/PI()*VLOOKUP(E407,Gearing!$B$2:$G$7,5,FALSE)</f>
        <v>24199436.139307417</v>
      </c>
      <c r="V407">
        <f ca="1">FORECAST(U407,OFFSET(Engine!$E$3:$E$26,MATCH(U407,Engine!$A$3:$A$26,1)-1,0,2),OFFSET(Engine!$A$3:$A$26,MATCH(U407,Engine!$A$3:$A$26,1)-1,0,2))</f>
        <v>-603590.99674116995</v>
      </c>
    </row>
    <row r="408" spans="1:22" x14ac:dyDescent="0.25">
      <c r="A408">
        <f t="shared" si="92"/>
        <v>101.25</v>
      </c>
      <c r="B408">
        <f t="shared" si="103"/>
        <v>10317.372519190447</v>
      </c>
      <c r="C408">
        <f t="shared" si="101"/>
        <v>152.64780487804819</v>
      </c>
      <c r="D408">
        <f t="shared" si="102"/>
        <v>4.9117918824777007E-2</v>
      </c>
      <c r="E408">
        <f>MIN(VLOOKUP(C407+0.01,Gearing!$A$2:$G$7,2,TRUE)+1,5)</f>
        <v>5</v>
      </c>
      <c r="F408">
        <f>Misc!$B$4*Misc!$B$5/Misc!$B$2*VLOOKUP(E408,Gearing!$B$2:$G$7,5,FALSE)</f>
        <v>8966220.9668758679</v>
      </c>
      <c r="G408">
        <f t="shared" si="90"/>
        <v>6.4109180630060738</v>
      </c>
      <c r="H408">
        <f t="shared" si="91"/>
        <v>341.46341463414501</v>
      </c>
      <c r="I408">
        <f t="shared" si="93"/>
        <v>0.29700000000000004</v>
      </c>
      <c r="J408">
        <f t="shared" si="94"/>
        <v>182.14801087389606</v>
      </c>
      <c r="K408">
        <f t="shared" si="95"/>
        <v>-35975472.507397197</v>
      </c>
      <c r="L408">
        <f t="shared" si="104"/>
        <v>10665.353477285735</v>
      </c>
      <c r="M408">
        <f>2*$Y$1*VLOOKUP(E407,Gearing!$B$3:$D$7,3)+B406</f>
        <v>10317.372519190447</v>
      </c>
      <c r="N408">
        <f>2*B407-B406+Misc!$B$6*$Y$1^2</f>
        <v>10317.518901560374</v>
      </c>
      <c r="O408">
        <f t="shared" si="96"/>
        <v>0</v>
      </c>
      <c r="P408">
        <f t="shared" si="97"/>
        <v>0</v>
      </c>
      <c r="Q408">
        <f t="shared" si="98"/>
        <v>0</v>
      </c>
      <c r="R408">
        <f t="shared" si="99"/>
        <v>0</v>
      </c>
      <c r="S408">
        <f t="shared" si="100"/>
        <v>0</v>
      </c>
      <c r="T408">
        <f>C408/Misc!$B$2*60/2/PI()</f>
        <v>4858.9305396937007</v>
      </c>
      <c r="U408">
        <f>C408/Misc!$B$2*60/2/PI()*VLOOKUP(E408,Gearing!$B$2:$G$7,5,FALSE)</f>
        <v>24199436.139307417</v>
      </c>
      <c r="V408">
        <f ca="1">FORECAST(U408,OFFSET(Engine!$E$3:$E$26,MATCH(U408,Engine!$A$3:$A$26,1)-1,0,2),OFFSET(Engine!$A$3:$A$26,MATCH(U408,Engine!$A$3:$A$26,1)-1,0,2))</f>
        <v>-603590.99674116995</v>
      </c>
    </row>
    <row r="409" spans="1:22" x14ac:dyDescent="0.25">
      <c r="A409">
        <f t="shared" si="92"/>
        <v>101.5</v>
      </c>
      <c r="B409">
        <f t="shared" si="103"/>
        <v>10355.536005344922</v>
      </c>
      <c r="C409">
        <f t="shared" si="101"/>
        <v>152.64780487804819</v>
      </c>
      <c r="D409">
        <f t="shared" si="102"/>
        <v>-4.9117918824777007E-2</v>
      </c>
      <c r="E409">
        <f>MIN(VLOOKUP(C408+0.01,Gearing!$A$2:$G$7,2,TRUE)+1,5)</f>
        <v>5</v>
      </c>
      <c r="F409">
        <f>Misc!$B$4*Misc!$B$5/Misc!$B$2*VLOOKUP(E409,Gearing!$B$2:$G$7,5,FALSE)</f>
        <v>8966220.9668758679</v>
      </c>
      <c r="G409">
        <f t="shared" si="90"/>
        <v>6.4346317538978131</v>
      </c>
      <c r="H409">
        <f t="shared" si="91"/>
        <v>341.46341463414501</v>
      </c>
      <c r="I409">
        <f t="shared" si="93"/>
        <v>0.29700000000000004</v>
      </c>
      <c r="J409">
        <f t="shared" si="94"/>
        <v>159.48072360087372</v>
      </c>
      <c r="K409">
        <f t="shared" si="95"/>
        <v>-35982029.461442545</v>
      </c>
      <c r="L409">
        <f t="shared" si="104"/>
        <v>10703.511060309384</v>
      </c>
      <c r="M409">
        <f>2*$Y$1*VLOOKUP(E408,Gearing!$B$3:$D$7,3)+B407</f>
        <v>10355.536005344922</v>
      </c>
      <c r="N409">
        <f>2*B408-B407+Misc!$B$6*$Y$1^2</f>
        <v>10355.676247974996</v>
      </c>
      <c r="O409">
        <f t="shared" si="96"/>
        <v>0</v>
      </c>
      <c r="P409">
        <f t="shared" si="97"/>
        <v>0</v>
      </c>
      <c r="Q409">
        <f t="shared" si="98"/>
        <v>0</v>
      </c>
      <c r="R409">
        <f t="shared" si="99"/>
        <v>0</v>
      </c>
      <c r="S409">
        <f t="shared" si="100"/>
        <v>0</v>
      </c>
      <c r="T409">
        <f>C409/Misc!$B$2*60/2/PI()</f>
        <v>4858.9305396937007</v>
      </c>
      <c r="U409">
        <f>C409/Misc!$B$2*60/2/PI()*VLOOKUP(E409,Gearing!$B$2:$G$7,5,FALSE)</f>
        <v>24199436.139307417</v>
      </c>
      <c r="V409">
        <f ca="1">FORECAST(U409,OFFSET(Engine!$E$3:$E$26,MATCH(U409,Engine!$A$3:$A$26,1)-1,0,2),OFFSET(Engine!$A$3:$A$26,MATCH(U409,Engine!$A$3:$A$26,1)-1,0,2))</f>
        <v>-603590.99674116995</v>
      </c>
    </row>
    <row r="410" spans="1:22" x14ac:dyDescent="0.25">
      <c r="A410">
        <f t="shared" si="92"/>
        <v>101.75</v>
      </c>
      <c r="B410">
        <f t="shared" si="103"/>
        <v>10393.696421629471</v>
      </c>
      <c r="C410">
        <f t="shared" si="101"/>
        <v>152.64780487804819</v>
      </c>
      <c r="D410">
        <f t="shared" si="102"/>
        <v>4.9117918824777007E-2</v>
      </c>
      <c r="E410">
        <f>MIN(VLOOKUP(C409+0.01,Gearing!$A$2:$G$7,2,TRUE)+1,5)</f>
        <v>5</v>
      </c>
      <c r="F410">
        <f>Misc!$B$4*Misc!$B$5/Misc!$B$2*VLOOKUP(E410,Gearing!$B$2:$G$7,5,FALSE)</f>
        <v>8966220.9668758679</v>
      </c>
      <c r="G410">
        <f t="shared" si="90"/>
        <v>6.4583435372608156</v>
      </c>
      <c r="H410">
        <f t="shared" si="91"/>
        <v>341.46341463414501</v>
      </c>
      <c r="I410">
        <f t="shared" si="93"/>
        <v>0.29700000000000004</v>
      </c>
      <c r="J410">
        <f t="shared" si="94"/>
        <v>136.81161282511493</v>
      </c>
      <c r="K410">
        <f t="shared" si="95"/>
        <v>-35987644.62899778</v>
      </c>
      <c r="L410">
        <f t="shared" si="104"/>
        <v>10741.677379724761</v>
      </c>
      <c r="M410">
        <f>2*$Y$1*VLOOKUP(E409,Gearing!$B$3:$D$7,3)+B408</f>
        <v>10393.696421629471</v>
      </c>
      <c r="N410">
        <f>2*B409-B408+Misc!$B$6*$Y$1^2</f>
        <v>10393.842803999398</v>
      </c>
      <c r="O410">
        <f t="shared" si="96"/>
        <v>0</v>
      </c>
      <c r="P410">
        <f t="shared" si="97"/>
        <v>0</v>
      </c>
      <c r="Q410">
        <f t="shared" si="98"/>
        <v>0</v>
      </c>
      <c r="R410">
        <f t="shared" si="99"/>
        <v>0</v>
      </c>
      <c r="S410">
        <f t="shared" si="100"/>
        <v>0</v>
      </c>
      <c r="T410">
        <f>C410/Misc!$B$2*60/2/PI()</f>
        <v>4858.9305396937007</v>
      </c>
      <c r="U410">
        <f>C410/Misc!$B$2*60/2/PI()*VLOOKUP(E410,Gearing!$B$2:$G$7,5,FALSE)</f>
        <v>24199436.139307417</v>
      </c>
      <c r="V410">
        <f ca="1">FORECAST(U410,OFFSET(Engine!$E$3:$E$26,MATCH(U410,Engine!$A$3:$A$26,1)-1,0,2),OFFSET(Engine!$A$3:$A$26,MATCH(U410,Engine!$A$3:$A$26,1)-1,0,2))</f>
        <v>-603590.99674116995</v>
      </c>
    </row>
    <row r="411" spans="1:22" x14ac:dyDescent="0.25">
      <c r="A411">
        <f t="shared" si="92"/>
        <v>102</v>
      </c>
      <c r="B411">
        <f t="shared" si="103"/>
        <v>10431.859907783946</v>
      </c>
      <c r="C411">
        <f t="shared" si="101"/>
        <v>152.64780487804819</v>
      </c>
      <c r="D411">
        <f t="shared" si="102"/>
        <v>-4.9117918824777007E-2</v>
      </c>
      <c r="E411">
        <f>MIN(VLOOKUP(C410+0.01,Gearing!$A$2:$G$7,2,TRUE)+1,5)</f>
        <v>5</v>
      </c>
      <c r="F411">
        <f>Misc!$B$4*Misc!$B$5/Misc!$B$2*VLOOKUP(E411,Gearing!$B$2:$G$7,5,FALSE)</f>
        <v>8966220.9668758679</v>
      </c>
      <c r="G411">
        <f t="shared" si="90"/>
        <v>6.4820572281525557</v>
      </c>
      <c r="H411">
        <f t="shared" si="91"/>
        <v>341.46341463414501</v>
      </c>
      <c r="I411">
        <f t="shared" si="93"/>
        <v>0.29700000000000004</v>
      </c>
      <c r="J411">
        <f t="shared" si="94"/>
        <v>114.14432555209351</v>
      </c>
      <c r="K411">
        <f t="shared" si="95"/>
        <v>-35992471.527220763</v>
      </c>
      <c r="L411">
        <f t="shared" si="104"/>
        <v>10779.834962748406</v>
      </c>
      <c r="M411">
        <f>2*$Y$1*VLOOKUP(E410,Gearing!$B$3:$D$7,3)+B409</f>
        <v>10431.859907783946</v>
      </c>
      <c r="N411">
        <f>2*B410-B409+Misc!$B$6*$Y$1^2</f>
        <v>10432.00015041402</v>
      </c>
      <c r="O411">
        <f t="shared" si="96"/>
        <v>0</v>
      </c>
      <c r="P411">
        <f t="shared" si="97"/>
        <v>0</v>
      </c>
      <c r="Q411">
        <f t="shared" si="98"/>
        <v>0</v>
      </c>
      <c r="R411">
        <f t="shared" si="99"/>
        <v>0</v>
      </c>
      <c r="S411">
        <f t="shared" si="100"/>
        <v>0</v>
      </c>
      <c r="T411">
        <f>C411/Misc!$B$2*60/2/PI()</f>
        <v>4858.9305396937007</v>
      </c>
      <c r="U411">
        <f>C411/Misc!$B$2*60/2/PI()*VLOOKUP(E411,Gearing!$B$2:$G$7,5,FALSE)</f>
        <v>24199436.139307417</v>
      </c>
      <c r="V411">
        <f ca="1">FORECAST(U411,OFFSET(Engine!$E$3:$E$26,MATCH(U411,Engine!$A$3:$A$26,1)-1,0,2),OFFSET(Engine!$A$3:$A$26,MATCH(U411,Engine!$A$3:$A$26,1)-1,0,2))</f>
        <v>-603590.99674116995</v>
      </c>
    </row>
    <row r="412" spans="1:22" x14ac:dyDescent="0.25">
      <c r="A412">
        <f t="shared" si="92"/>
        <v>102.25</v>
      </c>
      <c r="B412">
        <f t="shared" si="103"/>
        <v>10470.020324068495</v>
      </c>
      <c r="C412">
        <f t="shared" si="101"/>
        <v>152.64780487804819</v>
      </c>
      <c r="D412">
        <f t="shared" si="102"/>
        <v>4.9117918824777007E-2</v>
      </c>
      <c r="E412">
        <f>MIN(VLOOKUP(C411+0.01,Gearing!$A$2:$G$7,2,TRUE)+1,5)</f>
        <v>5</v>
      </c>
      <c r="F412">
        <f>Misc!$B$4*Misc!$B$5/Misc!$B$2*VLOOKUP(E412,Gearing!$B$2:$G$7,5,FALSE)</f>
        <v>8966220.9668758679</v>
      </c>
      <c r="G412">
        <f t="shared" si="90"/>
        <v>6.5057690115155591</v>
      </c>
      <c r="H412">
        <f t="shared" si="91"/>
        <v>341.46341463414501</v>
      </c>
      <c r="I412">
        <f t="shared" si="93"/>
        <v>0.29700000000000004</v>
      </c>
      <c r="J412">
        <f t="shared" si="94"/>
        <v>91.475214776334724</v>
      </c>
      <c r="K412">
        <f t="shared" si="95"/>
        <v>-35996356.499776766</v>
      </c>
      <c r="L412">
        <f t="shared" si="104"/>
        <v>10818.001282163785</v>
      </c>
      <c r="M412">
        <f>2*$Y$1*VLOOKUP(E411,Gearing!$B$3:$D$7,3)+B410</f>
        <v>10470.020324068495</v>
      </c>
      <c r="N412">
        <f>2*B411-B410+Misc!$B$6*$Y$1^2</f>
        <v>10470.166706438422</v>
      </c>
      <c r="O412">
        <f t="shared" si="96"/>
        <v>0</v>
      </c>
      <c r="P412">
        <f t="shared" si="97"/>
        <v>0</v>
      </c>
      <c r="Q412">
        <f t="shared" si="98"/>
        <v>0</v>
      </c>
      <c r="R412">
        <f t="shared" si="99"/>
        <v>0</v>
      </c>
      <c r="S412">
        <f t="shared" si="100"/>
        <v>0</v>
      </c>
      <c r="T412">
        <f>C412/Misc!$B$2*60/2/PI()</f>
        <v>4858.9305396937007</v>
      </c>
      <c r="U412">
        <f>C412/Misc!$B$2*60/2/PI()*VLOOKUP(E412,Gearing!$B$2:$G$7,5,FALSE)</f>
        <v>24199436.139307417</v>
      </c>
      <c r="V412">
        <f ca="1">FORECAST(U412,OFFSET(Engine!$E$3:$E$26,MATCH(U412,Engine!$A$3:$A$26,1)-1,0,2),OFFSET(Engine!$A$3:$A$26,MATCH(U412,Engine!$A$3:$A$26,1)-1,0,2))</f>
        <v>-603590.99674116995</v>
      </c>
    </row>
    <row r="413" spans="1:22" x14ac:dyDescent="0.25">
      <c r="A413">
        <f t="shared" si="92"/>
        <v>102.5</v>
      </c>
      <c r="B413">
        <f t="shared" si="103"/>
        <v>10508.18381022297</v>
      </c>
      <c r="C413">
        <f t="shared" si="101"/>
        <v>152.64780487804819</v>
      </c>
      <c r="D413">
        <f t="shared" si="102"/>
        <v>-4.9117918824777007E-2</v>
      </c>
      <c r="E413">
        <f>MIN(VLOOKUP(C412+0.01,Gearing!$A$2:$G$7,2,TRUE)+1,5)</f>
        <v>5</v>
      </c>
      <c r="F413">
        <f>Misc!$B$4*Misc!$B$5/Misc!$B$2*VLOOKUP(E413,Gearing!$B$2:$G$7,5,FALSE)</f>
        <v>8966220.9668758679</v>
      </c>
      <c r="G413">
        <f t="shared" si="90"/>
        <v>6.5294827024072974</v>
      </c>
      <c r="H413">
        <f t="shared" si="91"/>
        <v>341.46341463414501</v>
      </c>
      <c r="I413">
        <f t="shared" si="93"/>
        <v>0.29700000000000004</v>
      </c>
      <c r="J413">
        <f t="shared" si="94"/>
        <v>68.807927503313294</v>
      </c>
      <c r="K413">
        <f t="shared" si="95"/>
        <v>-35999453.342177369</v>
      </c>
      <c r="L413">
        <f t="shared" si="104"/>
        <v>10856.15886518743</v>
      </c>
      <c r="M413">
        <f>2*$Y$1*VLOOKUP(E412,Gearing!$B$3:$D$7,3)+B411</f>
        <v>10508.18381022297</v>
      </c>
      <c r="N413">
        <f>2*B412-B411+Misc!$B$6*$Y$1^2</f>
        <v>10508.324052853044</v>
      </c>
      <c r="O413">
        <f t="shared" si="96"/>
        <v>0</v>
      </c>
      <c r="P413">
        <f t="shared" si="97"/>
        <v>0</v>
      </c>
      <c r="Q413">
        <f t="shared" si="98"/>
        <v>0</v>
      </c>
      <c r="R413">
        <f t="shared" si="99"/>
        <v>0</v>
      </c>
      <c r="S413">
        <f t="shared" si="100"/>
        <v>0</v>
      </c>
      <c r="T413">
        <f>C413/Misc!$B$2*60/2/PI()</f>
        <v>4858.9305396937007</v>
      </c>
      <c r="U413">
        <f>C413/Misc!$B$2*60/2/PI()*VLOOKUP(E413,Gearing!$B$2:$G$7,5,FALSE)</f>
        <v>24199436.139307417</v>
      </c>
      <c r="V413">
        <f ca="1">FORECAST(U413,OFFSET(Engine!$E$3:$E$26,MATCH(U413,Engine!$A$3:$A$26,1)-1,0,2),OFFSET(Engine!$A$3:$A$26,MATCH(U413,Engine!$A$3:$A$26,1)-1,0,2))</f>
        <v>-603590.99674116995</v>
      </c>
    </row>
    <row r="414" spans="1:22" x14ac:dyDescent="0.25">
      <c r="A414">
        <f t="shared" si="92"/>
        <v>102.75</v>
      </c>
      <c r="B414">
        <f t="shared" si="103"/>
        <v>10546.344226507519</v>
      </c>
      <c r="C414">
        <f t="shared" si="101"/>
        <v>152.64780487804819</v>
      </c>
      <c r="D414">
        <f t="shared" si="102"/>
        <v>4.9117918824777007E-2</v>
      </c>
      <c r="E414">
        <f>MIN(VLOOKUP(C413+0.01,Gearing!$A$2:$G$7,2,TRUE)+1,5)</f>
        <v>5</v>
      </c>
      <c r="F414">
        <f>Misc!$B$4*Misc!$B$5/Misc!$B$2*VLOOKUP(E414,Gearing!$B$2:$G$7,5,FALSE)</f>
        <v>8966220.9668758679</v>
      </c>
      <c r="G414">
        <f t="shared" si="90"/>
        <v>6.5531944857703008</v>
      </c>
      <c r="H414">
        <f t="shared" si="91"/>
        <v>341.46341463414501</v>
      </c>
      <c r="I414">
        <f t="shared" si="93"/>
        <v>0.29700000000000004</v>
      </c>
      <c r="J414">
        <f t="shared" si="94"/>
        <v>46.138816727554513</v>
      </c>
      <c r="K414">
        <f t="shared" si="95"/>
        <v>-36001608.119734138</v>
      </c>
      <c r="L414">
        <f t="shared" si="104"/>
        <v>10894.325184602809</v>
      </c>
      <c r="M414">
        <f>2*$Y$1*VLOOKUP(E413,Gearing!$B$3:$D$7,3)+B412</f>
        <v>10546.344226507519</v>
      </c>
      <c r="N414">
        <f>2*B413-B412+Misc!$B$6*$Y$1^2</f>
        <v>10546.490608877446</v>
      </c>
      <c r="O414">
        <f t="shared" si="96"/>
        <v>0</v>
      </c>
      <c r="P414">
        <f t="shared" si="97"/>
        <v>0</v>
      </c>
      <c r="Q414">
        <f t="shared" si="98"/>
        <v>0</v>
      </c>
      <c r="R414">
        <f t="shared" si="99"/>
        <v>0</v>
      </c>
      <c r="S414">
        <f t="shared" si="100"/>
        <v>0</v>
      </c>
      <c r="T414">
        <f>C414/Misc!$B$2*60/2/PI()</f>
        <v>4858.9305396937007</v>
      </c>
      <c r="U414">
        <f>C414/Misc!$B$2*60/2/PI()*VLOOKUP(E414,Gearing!$B$2:$G$7,5,FALSE)</f>
        <v>24199436.139307417</v>
      </c>
      <c r="V414">
        <f ca="1">FORECAST(U414,OFFSET(Engine!$E$3:$E$26,MATCH(U414,Engine!$A$3:$A$26,1)-1,0,2),OFFSET(Engine!$A$3:$A$26,MATCH(U414,Engine!$A$3:$A$26,1)-1,0,2))</f>
        <v>-603590.99674116995</v>
      </c>
    </row>
    <row r="415" spans="1:22" x14ac:dyDescent="0.25">
      <c r="A415">
        <f t="shared" si="92"/>
        <v>103</v>
      </c>
      <c r="B415">
        <f t="shared" si="103"/>
        <v>10584.507712661994</v>
      </c>
      <c r="C415">
        <f t="shared" si="101"/>
        <v>152.64780487804819</v>
      </c>
      <c r="D415">
        <f t="shared" si="102"/>
        <v>-4.9117918824777007E-2</v>
      </c>
      <c r="E415">
        <f>MIN(VLOOKUP(C414+0.01,Gearing!$A$2:$G$7,2,TRUE)+1,5)</f>
        <v>5</v>
      </c>
      <c r="F415">
        <f>Misc!$B$4*Misc!$B$5/Misc!$B$2*VLOOKUP(E415,Gearing!$B$2:$G$7,5,FALSE)</f>
        <v>8966220.9668758679</v>
      </c>
      <c r="G415">
        <f t="shared" si="90"/>
        <v>6.5769081766620401</v>
      </c>
      <c r="H415">
        <f t="shared" si="91"/>
        <v>341.46341463414501</v>
      </c>
      <c r="I415">
        <f t="shared" si="93"/>
        <v>0.29700000000000004</v>
      </c>
      <c r="J415">
        <f t="shared" si="94"/>
        <v>23.471529454533083</v>
      </c>
      <c r="K415">
        <f t="shared" si="95"/>
        <v>-36002974.906312354</v>
      </c>
      <c r="L415">
        <f t="shared" si="104"/>
        <v>10932.482767626456</v>
      </c>
      <c r="M415">
        <f>2*$Y$1*VLOOKUP(E414,Gearing!$B$3:$D$7,3)+B413</f>
        <v>10584.507712661994</v>
      </c>
      <c r="N415">
        <f>2*B414-B413+Misc!$B$6*$Y$1^2</f>
        <v>10584.647955292068</v>
      </c>
      <c r="O415">
        <f t="shared" si="96"/>
        <v>0</v>
      </c>
      <c r="P415">
        <f t="shared" si="97"/>
        <v>0</v>
      </c>
      <c r="Q415">
        <f t="shared" si="98"/>
        <v>0</v>
      </c>
      <c r="R415">
        <f t="shared" si="99"/>
        <v>0</v>
      </c>
      <c r="S415">
        <f t="shared" si="100"/>
        <v>0</v>
      </c>
      <c r="T415">
        <f>C415/Misc!$B$2*60/2/PI()</f>
        <v>4858.9305396937007</v>
      </c>
      <c r="U415">
        <f>C415/Misc!$B$2*60/2/PI()*VLOOKUP(E415,Gearing!$B$2:$G$7,5,FALSE)</f>
        <v>24199436.139307417</v>
      </c>
      <c r="V415">
        <f ca="1">FORECAST(U415,OFFSET(Engine!$E$3:$E$26,MATCH(U415,Engine!$A$3:$A$26,1)-1,0,2),OFFSET(Engine!$A$3:$A$26,MATCH(U415,Engine!$A$3:$A$26,1)-1,0,2))</f>
        <v>-603590.99674116995</v>
      </c>
    </row>
    <row r="416" spans="1:22" x14ac:dyDescent="0.25">
      <c r="A416">
        <f t="shared" si="92"/>
        <v>103.25</v>
      </c>
      <c r="B416">
        <f t="shared" si="103"/>
        <v>10622.668128946543</v>
      </c>
      <c r="C416">
        <f t="shared" si="101"/>
        <v>152.64780487804819</v>
      </c>
      <c r="D416">
        <f t="shared" si="102"/>
        <v>4.9117918824777007E-2</v>
      </c>
      <c r="E416">
        <f>MIN(VLOOKUP(C415+0.01,Gearing!$A$2:$G$7,2,TRUE)+1,5)</f>
        <v>5</v>
      </c>
      <c r="F416">
        <f>Misc!$B$4*Misc!$B$5/Misc!$B$2*VLOOKUP(E416,Gearing!$B$2:$G$7,5,FALSE)</f>
        <v>8966220.9668758679</v>
      </c>
      <c r="G416">
        <f t="shared" si="90"/>
        <v>6.6006199600250435</v>
      </c>
      <c r="H416">
        <f t="shared" si="91"/>
        <v>341.46341463414501</v>
      </c>
      <c r="I416">
        <f t="shared" si="93"/>
        <v>0.29700000000000004</v>
      </c>
      <c r="J416">
        <f t="shared" si="94"/>
        <v>0.80241867877430195</v>
      </c>
      <c r="K416">
        <f t="shared" si="95"/>
        <v>-36003399.488869905</v>
      </c>
      <c r="L416">
        <f t="shared" si="104"/>
        <v>10970.649087041833</v>
      </c>
      <c r="M416">
        <f>2*$Y$1*VLOOKUP(E415,Gearing!$B$3:$D$7,3)+B414</f>
        <v>10622.668128946543</v>
      </c>
      <c r="N416">
        <f>2*B415-B414+Misc!$B$6*$Y$1^2</f>
        <v>10622.81451131647</v>
      </c>
      <c r="O416">
        <f t="shared" si="96"/>
        <v>0</v>
      </c>
      <c r="P416">
        <f t="shared" si="97"/>
        <v>0</v>
      </c>
      <c r="Q416">
        <f t="shared" si="98"/>
        <v>0</v>
      </c>
      <c r="R416">
        <f t="shared" si="99"/>
        <v>0</v>
      </c>
      <c r="S416">
        <f t="shared" si="100"/>
        <v>0</v>
      </c>
      <c r="T416">
        <f>C416/Misc!$B$2*60/2/PI()</f>
        <v>4858.9305396937007</v>
      </c>
      <c r="U416">
        <f>C416/Misc!$B$2*60/2/PI()*VLOOKUP(E416,Gearing!$B$2:$G$7,5,FALSE)</f>
        <v>24199436.139307417</v>
      </c>
      <c r="V416">
        <f ca="1">FORECAST(U416,OFFSET(Engine!$E$3:$E$26,MATCH(U416,Engine!$A$3:$A$26,1)-1,0,2),OFFSET(Engine!$A$3:$A$26,MATCH(U416,Engine!$A$3:$A$26,1)-1,0,2))</f>
        <v>-603590.99674116995</v>
      </c>
    </row>
    <row r="417" spans="1:22" x14ac:dyDescent="0.25">
      <c r="A417">
        <f t="shared" si="92"/>
        <v>103.5</v>
      </c>
      <c r="B417">
        <f t="shared" si="103"/>
        <v>10660.831615101019</v>
      </c>
      <c r="C417">
        <f t="shared" si="101"/>
        <v>152.64780487804819</v>
      </c>
      <c r="D417">
        <f t="shared" si="102"/>
        <v>-4.9117918824777007E-2</v>
      </c>
      <c r="E417">
        <f>MIN(VLOOKUP(C416+0.01,Gearing!$A$2:$G$7,2,TRUE)+1,5)</f>
        <v>5</v>
      </c>
      <c r="F417">
        <f>Misc!$B$4*Misc!$B$5/Misc!$B$2*VLOOKUP(E417,Gearing!$B$2:$G$7,5,FALSE)</f>
        <v>8966220.9668758679</v>
      </c>
      <c r="G417">
        <f t="shared" si="90"/>
        <v>6.6243336509167827</v>
      </c>
      <c r="H417">
        <f t="shared" si="91"/>
        <v>341.46341463414501</v>
      </c>
      <c r="I417">
        <f t="shared" si="93"/>
        <v>0.29700000000000004</v>
      </c>
      <c r="J417">
        <f t="shared" si="94"/>
        <v>-21.864868594247127</v>
      </c>
      <c r="K417">
        <f t="shared" si="95"/>
        <v>-36003036.219625719</v>
      </c>
      <c r="L417">
        <f t="shared" si="104"/>
        <v>11008.80667006548</v>
      </c>
      <c r="M417">
        <f>2*$Y$1*VLOOKUP(E416,Gearing!$B$3:$D$7,3)+B415</f>
        <v>10660.831615101019</v>
      </c>
      <c r="N417">
        <f>2*B416-B415+Misc!$B$6*$Y$1^2</f>
        <v>10660.971857731092</v>
      </c>
      <c r="O417">
        <f t="shared" si="96"/>
        <v>0</v>
      </c>
      <c r="P417">
        <f t="shared" si="97"/>
        <v>0</v>
      </c>
      <c r="Q417">
        <f t="shared" si="98"/>
        <v>0</v>
      </c>
      <c r="R417">
        <f t="shared" si="99"/>
        <v>0</v>
      </c>
      <c r="S417">
        <f t="shared" si="100"/>
        <v>0</v>
      </c>
      <c r="T417">
        <f>C417/Misc!$B$2*60/2/PI()</f>
        <v>4858.9305396937007</v>
      </c>
      <c r="U417">
        <f>C417/Misc!$B$2*60/2/PI()*VLOOKUP(E417,Gearing!$B$2:$G$7,5,FALSE)</f>
        <v>24199436.139307417</v>
      </c>
      <c r="V417">
        <f ca="1">FORECAST(U417,OFFSET(Engine!$E$3:$E$26,MATCH(U417,Engine!$A$3:$A$26,1)-1,0,2),OFFSET(Engine!$A$3:$A$26,MATCH(U417,Engine!$A$3:$A$26,1)-1,0,2))</f>
        <v>-603590.99674116995</v>
      </c>
    </row>
    <row r="418" spans="1:22" x14ac:dyDescent="0.25">
      <c r="A418">
        <f t="shared" si="92"/>
        <v>103.75</v>
      </c>
      <c r="B418">
        <f t="shared" si="103"/>
        <v>10698.992031385567</v>
      </c>
      <c r="C418">
        <f t="shared" si="101"/>
        <v>152.64780487804819</v>
      </c>
      <c r="D418">
        <f t="shared" si="102"/>
        <v>4.9117918824777007E-2</v>
      </c>
      <c r="E418">
        <f>MIN(VLOOKUP(C417+0.01,Gearing!$A$2:$G$7,2,TRUE)+1,5)</f>
        <v>5</v>
      </c>
      <c r="F418">
        <f>Misc!$B$4*Misc!$B$5/Misc!$B$2*VLOOKUP(E418,Gearing!$B$2:$G$7,5,FALSE)</f>
        <v>8966220.9668758679</v>
      </c>
      <c r="G418">
        <f t="shared" si="90"/>
        <v>6.6480454342797852</v>
      </c>
      <c r="H418">
        <f t="shared" si="91"/>
        <v>341.46341463414501</v>
      </c>
      <c r="I418">
        <f t="shared" si="93"/>
        <v>0.29700000000000004</v>
      </c>
      <c r="J418">
        <f t="shared" si="94"/>
        <v>-44.533979370005909</v>
      </c>
      <c r="K418">
        <f t="shared" si="95"/>
        <v>-36001730.607184045</v>
      </c>
      <c r="L418">
        <f t="shared" si="104"/>
        <v>11046.972989480855</v>
      </c>
      <c r="M418">
        <f>2*$Y$1*VLOOKUP(E417,Gearing!$B$3:$D$7,3)+B416</f>
        <v>10698.992031385567</v>
      </c>
      <c r="N418">
        <f>2*B417-B416+Misc!$B$6*$Y$1^2</f>
        <v>10699.138413755494</v>
      </c>
      <c r="O418">
        <f t="shared" si="96"/>
        <v>0</v>
      </c>
      <c r="P418">
        <f t="shared" si="97"/>
        <v>0</v>
      </c>
      <c r="Q418">
        <f t="shared" si="98"/>
        <v>0</v>
      </c>
      <c r="R418">
        <f t="shared" si="99"/>
        <v>0</v>
      </c>
      <c r="S418">
        <f t="shared" si="100"/>
        <v>0</v>
      </c>
      <c r="T418">
        <f>C418/Misc!$B$2*60/2/PI()</f>
        <v>4858.9305396937007</v>
      </c>
      <c r="U418">
        <f>C418/Misc!$B$2*60/2/PI()*VLOOKUP(E418,Gearing!$B$2:$G$7,5,FALSE)</f>
        <v>24199436.139307417</v>
      </c>
      <c r="V418">
        <f ca="1">FORECAST(U418,OFFSET(Engine!$E$3:$E$26,MATCH(U418,Engine!$A$3:$A$26,1)-1,0,2),OFFSET(Engine!$A$3:$A$26,MATCH(U418,Engine!$A$3:$A$26,1)-1,0,2))</f>
        <v>-603590.99674116995</v>
      </c>
    </row>
    <row r="419" spans="1:22" x14ac:dyDescent="0.25">
      <c r="A419">
        <f t="shared" si="92"/>
        <v>104</v>
      </c>
      <c r="B419">
        <f t="shared" si="103"/>
        <v>10737.155517540043</v>
      </c>
      <c r="C419">
        <f t="shared" si="101"/>
        <v>152.64780487804819</v>
      </c>
      <c r="D419">
        <f t="shared" si="102"/>
        <v>-4.9117918824777007E-2</v>
      </c>
      <c r="E419">
        <f>MIN(VLOOKUP(C418+0.01,Gearing!$A$2:$G$7,2,TRUE)+1,5)</f>
        <v>5</v>
      </c>
      <c r="F419">
        <f>Misc!$B$4*Misc!$B$5/Misc!$B$2*VLOOKUP(E419,Gearing!$B$2:$G$7,5,FALSE)</f>
        <v>8966220.9668758679</v>
      </c>
      <c r="G419">
        <f t="shared" si="90"/>
        <v>6.6717591251715245</v>
      </c>
      <c r="H419">
        <f t="shared" si="91"/>
        <v>341.46341463414501</v>
      </c>
      <c r="I419">
        <f t="shared" si="93"/>
        <v>0.29700000000000004</v>
      </c>
      <c r="J419">
        <f t="shared" si="94"/>
        <v>-67.201266643028248</v>
      </c>
      <c r="K419">
        <f t="shared" si="95"/>
        <v>-35999637.282117486</v>
      </c>
      <c r="L419">
        <f t="shared" si="104"/>
        <v>11085.130572504502</v>
      </c>
      <c r="M419">
        <f>2*$Y$1*VLOOKUP(E418,Gearing!$B$3:$D$7,3)+B417</f>
        <v>10737.155517540043</v>
      </c>
      <c r="N419">
        <f>2*B418-B417+Misc!$B$6*$Y$1^2</f>
        <v>10737.295760170116</v>
      </c>
      <c r="O419">
        <f t="shared" si="96"/>
        <v>0</v>
      </c>
      <c r="P419">
        <f t="shared" si="97"/>
        <v>0</v>
      </c>
      <c r="Q419">
        <f t="shared" si="98"/>
        <v>0</v>
      </c>
      <c r="R419">
        <f t="shared" si="99"/>
        <v>0</v>
      </c>
      <c r="S419">
        <f t="shared" si="100"/>
        <v>0</v>
      </c>
      <c r="T419">
        <f>C419/Misc!$B$2*60/2/PI()</f>
        <v>4858.9305396937007</v>
      </c>
      <c r="U419">
        <f>C419/Misc!$B$2*60/2/PI()*VLOOKUP(E419,Gearing!$B$2:$G$7,5,FALSE)</f>
        <v>24199436.139307417</v>
      </c>
      <c r="V419">
        <f ca="1">FORECAST(U419,OFFSET(Engine!$E$3:$E$26,MATCH(U419,Engine!$A$3:$A$26,1)-1,0,2),OFFSET(Engine!$A$3:$A$26,MATCH(U419,Engine!$A$3:$A$26,1)-1,0,2))</f>
        <v>-603590.99674116995</v>
      </c>
    </row>
    <row r="420" spans="1:22" x14ac:dyDescent="0.25">
      <c r="A420">
        <f t="shared" si="92"/>
        <v>104.25</v>
      </c>
      <c r="B420">
        <f t="shared" si="103"/>
        <v>10775.315933824591</v>
      </c>
      <c r="C420">
        <f t="shared" si="101"/>
        <v>152.64780487804819</v>
      </c>
      <c r="D420">
        <f t="shared" si="102"/>
        <v>4.9117918824777007E-2</v>
      </c>
      <c r="E420">
        <f>MIN(VLOOKUP(C419+0.01,Gearing!$A$2:$G$7,2,TRUE)+1,5)</f>
        <v>5</v>
      </c>
      <c r="F420">
        <f>Misc!$B$4*Misc!$B$5/Misc!$B$2*VLOOKUP(E420,Gearing!$B$2:$G$7,5,FALSE)</f>
        <v>8966220.9668758679</v>
      </c>
      <c r="G420">
        <f t="shared" si="90"/>
        <v>6.6954709085345288</v>
      </c>
      <c r="H420">
        <f t="shared" si="91"/>
        <v>341.46341463414501</v>
      </c>
      <c r="I420">
        <f t="shared" si="93"/>
        <v>0.29700000000000004</v>
      </c>
      <c r="J420">
        <f t="shared" si="94"/>
        <v>-89.87037741878612</v>
      </c>
      <c r="K420">
        <f t="shared" si="95"/>
        <v>-35996601.474676587</v>
      </c>
      <c r="L420">
        <f t="shared" si="104"/>
        <v>11123.296891919879</v>
      </c>
      <c r="M420">
        <f>2*$Y$1*VLOOKUP(E419,Gearing!$B$3:$D$7,3)+B418</f>
        <v>10775.315933824591</v>
      </c>
      <c r="N420">
        <f>2*B419-B418+Misc!$B$6*$Y$1^2</f>
        <v>10775.462316194518</v>
      </c>
      <c r="O420">
        <f t="shared" si="96"/>
        <v>0</v>
      </c>
      <c r="P420">
        <f t="shared" si="97"/>
        <v>0</v>
      </c>
      <c r="Q420">
        <f t="shared" si="98"/>
        <v>0</v>
      </c>
      <c r="R420">
        <f t="shared" si="99"/>
        <v>0</v>
      </c>
      <c r="S420">
        <f t="shared" si="100"/>
        <v>0</v>
      </c>
      <c r="T420">
        <f>C420/Misc!$B$2*60/2/PI()</f>
        <v>4858.9305396937007</v>
      </c>
      <c r="U420">
        <f>C420/Misc!$B$2*60/2/PI()*VLOOKUP(E420,Gearing!$B$2:$G$7,5,FALSE)</f>
        <v>24199436.139307417</v>
      </c>
      <c r="V420">
        <f ca="1">FORECAST(U420,OFFSET(Engine!$E$3:$E$26,MATCH(U420,Engine!$A$3:$A$26,1)-1,0,2),OFFSET(Engine!$A$3:$A$26,MATCH(U420,Engine!$A$3:$A$26,1)-1,0,2))</f>
        <v>-603590.99674116995</v>
      </c>
    </row>
    <row r="421" spans="1:22" x14ac:dyDescent="0.25">
      <c r="A421">
        <f t="shared" si="92"/>
        <v>104.5</v>
      </c>
      <c r="B421">
        <f t="shared" si="103"/>
        <v>10813.479419979067</v>
      </c>
      <c r="C421">
        <f t="shared" si="101"/>
        <v>152.64780487804819</v>
      </c>
      <c r="D421">
        <f t="shared" si="102"/>
        <v>-4.9117918824777007E-2</v>
      </c>
      <c r="E421">
        <f>MIN(VLOOKUP(C420+0.01,Gearing!$A$2:$G$7,2,TRUE)+1,5)</f>
        <v>5</v>
      </c>
      <c r="F421">
        <f>Misc!$B$4*Misc!$B$5/Misc!$B$2*VLOOKUP(E421,Gearing!$B$2:$G$7,5,FALSE)</f>
        <v>8966220.9668758679</v>
      </c>
      <c r="G421">
        <f t="shared" si="90"/>
        <v>6.719184599426268</v>
      </c>
      <c r="H421">
        <f t="shared" si="91"/>
        <v>341.46341463414501</v>
      </c>
      <c r="I421">
        <f t="shared" si="93"/>
        <v>0.29700000000000004</v>
      </c>
      <c r="J421">
        <f t="shared" si="94"/>
        <v>-112.53766469180846</v>
      </c>
      <c r="K421">
        <f t="shared" si="95"/>
        <v>-35992778.093787648</v>
      </c>
      <c r="L421">
        <f t="shared" si="104"/>
        <v>11161.454474943528</v>
      </c>
      <c r="M421">
        <f>2*$Y$1*VLOOKUP(E420,Gearing!$B$3:$D$7,3)+B419</f>
        <v>10813.479419979067</v>
      </c>
      <c r="N421">
        <f>2*B420-B419+Misc!$B$6*$Y$1^2</f>
        <v>10813.619662609141</v>
      </c>
      <c r="O421">
        <f t="shared" si="96"/>
        <v>0</v>
      </c>
      <c r="P421">
        <f t="shared" si="97"/>
        <v>0</v>
      </c>
      <c r="Q421">
        <f t="shared" si="98"/>
        <v>0</v>
      </c>
      <c r="R421">
        <f t="shared" si="99"/>
        <v>0</v>
      </c>
      <c r="S421">
        <f t="shared" si="100"/>
        <v>0</v>
      </c>
      <c r="T421">
        <f>C421/Misc!$B$2*60/2/PI()</f>
        <v>4858.9305396937007</v>
      </c>
      <c r="U421">
        <f>C421/Misc!$B$2*60/2/PI()*VLOOKUP(E421,Gearing!$B$2:$G$7,5,FALSE)</f>
        <v>24199436.139307417</v>
      </c>
      <c r="V421">
        <f ca="1">FORECAST(U421,OFFSET(Engine!$E$3:$E$26,MATCH(U421,Engine!$A$3:$A$26,1)-1,0,2),OFFSET(Engine!$A$3:$A$26,MATCH(U421,Engine!$A$3:$A$26,1)-1,0,2))</f>
        <v>-603590.99674116995</v>
      </c>
    </row>
    <row r="422" spans="1:22" x14ac:dyDescent="0.25">
      <c r="A422">
        <f t="shared" si="92"/>
        <v>104.75</v>
      </c>
      <c r="B422">
        <f t="shared" si="103"/>
        <v>10851.639836263616</v>
      </c>
      <c r="C422">
        <f t="shared" si="101"/>
        <v>152.64780487804819</v>
      </c>
      <c r="D422">
        <f t="shared" si="102"/>
        <v>4.9117918824777007E-2</v>
      </c>
      <c r="E422">
        <f>MIN(VLOOKUP(C421+0.01,Gearing!$A$2:$G$7,2,TRUE)+1,5)</f>
        <v>5</v>
      </c>
      <c r="F422">
        <f>Misc!$B$4*Misc!$B$5/Misc!$B$2*VLOOKUP(E422,Gearing!$B$2:$G$7,5,FALSE)</f>
        <v>8966220.9668758679</v>
      </c>
      <c r="G422">
        <f t="shared" si="90"/>
        <v>6.7428963827892705</v>
      </c>
      <c r="H422">
        <f t="shared" si="91"/>
        <v>341.46341463414501</v>
      </c>
      <c r="I422">
        <f t="shared" si="93"/>
        <v>0.29700000000000004</v>
      </c>
      <c r="J422">
        <f t="shared" si="94"/>
        <v>-135.20677546756633</v>
      </c>
      <c r="K422">
        <f t="shared" si="95"/>
        <v>-35988012.091347516</v>
      </c>
      <c r="L422">
        <f t="shared" si="104"/>
        <v>11199.620794358905</v>
      </c>
      <c r="M422">
        <f>2*$Y$1*VLOOKUP(E421,Gearing!$B$3:$D$7,3)+B420</f>
        <v>10851.639836263616</v>
      </c>
      <c r="N422">
        <f>2*B421-B420+Misc!$B$6*$Y$1^2</f>
        <v>10851.786218633542</v>
      </c>
      <c r="O422">
        <f t="shared" si="96"/>
        <v>0</v>
      </c>
      <c r="P422">
        <f t="shared" si="97"/>
        <v>0</v>
      </c>
      <c r="Q422">
        <f t="shared" si="98"/>
        <v>0</v>
      </c>
      <c r="R422">
        <f t="shared" si="99"/>
        <v>0</v>
      </c>
      <c r="S422">
        <f t="shared" si="100"/>
        <v>0</v>
      </c>
      <c r="T422">
        <f>C422/Misc!$B$2*60/2/PI()</f>
        <v>4858.9305396937007</v>
      </c>
      <c r="U422">
        <f>C422/Misc!$B$2*60/2/PI()*VLOOKUP(E422,Gearing!$B$2:$G$7,5,FALSE)</f>
        <v>24199436.139307417</v>
      </c>
      <c r="V422">
        <f ca="1">FORECAST(U422,OFFSET(Engine!$E$3:$E$26,MATCH(U422,Engine!$A$3:$A$26,1)-1,0,2),OFFSET(Engine!$A$3:$A$26,MATCH(U422,Engine!$A$3:$A$26,1)-1,0,2))</f>
        <v>-603590.99674116995</v>
      </c>
    </row>
    <row r="423" spans="1:22" x14ac:dyDescent="0.25">
      <c r="A423">
        <f t="shared" si="92"/>
        <v>105</v>
      </c>
      <c r="B423">
        <f t="shared" si="103"/>
        <v>10889.803322418091</v>
      </c>
      <c r="C423">
        <f t="shared" si="101"/>
        <v>152.64780487804819</v>
      </c>
      <c r="D423">
        <f t="shared" si="102"/>
        <v>-4.9117918824777007E-2</v>
      </c>
      <c r="E423">
        <f>MIN(VLOOKUP(C422+0.01,Gearing!$A$2:$G$7,2,TRUE)+1,5)</f>
        <v>5</v>
      </c>
      <c r="F423">
        <f>Misc!$B$4*Misc!$B$5/Misc!$B$2*VLOOKUP(E423,Gearing!$B$2:$G$7,5,FALSE)</f>
        <v>8966220.9668758679</v>
      </c>
      <c r="G423">
        <f t="shared" si="90"/>
        <v>6.7666100736810098</v>
      </c>
      <c r="H423">
        <f t="shared" si="91"/>
        <v>341.46341463414501</v>
      </c>
      <c r="I423">
        <f t="shared" si="93"/>
        <v>0.29700000000000004</v>
      </c>
      <c r="J423">
        <f t="shared" si="94"/>
        <v>-157.87406274058867</v>
      </c>
      <c r="K423">
        <f t="shared" si="95"/>
        <v>-35982458.654636182</v>
      </c>
      <c r="L423">
        <f t="shared" si="104"/>
        <v>11237.778377382552</v>
      </c>
      <c r="M423">
        <f>2*$Y$1*VLOOKUP(E422,Gearing!$B$3:$D$7,3)+B421</f>
        <v>10889.803322418091</v>
      </c>
      <c r="N423">
        <f>2*B422-B421+Misc!$B$6*$Y$1^2</f>
        <v>10889.943565048165</v>
      </c>
      <c r="O423">
        <f t="shared" si="96"/>
        <v>0</v>
      </c>
      <c r="P423">
        <f t="shared" si="97"/>
        <v>0</v>
      </c>
      <c r="Q423">
        <f t="shared" si="98"/>
        <v>0</v>
      </c>
      <c r="R423">
        <f t="shared" si="99"/>
        <v>0</v>
      </c>
      <c r="S423">
        <f t="shared" si="100"/>
        <v>0</v>
      </c>
      <c r="T423">
        <f>C423/Misc!$B$2*60/2/PI()</f>
        <v>4858.9305396937007</v>
      </c>
      <c r="U423">
        <f>C423/Misc!$B$2*60/2/PI()*VLOOKUP(E423,Gearing!$B$2:$G$7,5,FALSE)</f>
        <v>24199436.139307417</v>
      </c>
      <c r="V423">
        <f ca="1">FORECAST(U423,OFFSET(Engine!$E$3:$E$26,MATCH(U423,Engine!$A$3:$A$26,1)-1,0,2),OFFSET(Engine!$A$3:$A$26,MATCH(U423,Engine!$A$3:$A$26,1)-1,0,2))</f>
        <v>-603590.99674116995</v>
      </c>
    </row>
    <row r="424" spans="1:22" x14ac:dyDescent="0.25">
      <c r="A424">
        <f t="shared" si="92"/>
        <v>105.25</v>
      </c>
      <c r="B424">
        <f t="shared" si="103"/>
        <v>10927.96373870264</v>
      </c>
      <c r="C424">
        <f t="shared" si="101"/>
        <v>152.64780487804819</v>
      </c>
      <c r="D424">
        <f t="shared" si="102"/>
        <v>4.9117918824777007E-2</v>
      </c>
      <c r="E424">
        <f>MIN(VLOOKUP(C423+0.01,Gearing!$A$2:$G$7,2,TRUE)+1,5)</f>
        <v>5</v>
      </c>
      <c r="F424">
        <f>Misc!$B$4*Misc!$B$5/Misc!$B$2*VLOOKUP(E424,Gearing!$B$2:$G$7,5,FALSE)</f>
        <v>8966220.9668758679</v>
      </c>
      <c r="G424">
        <f t="shared" si="90"/>
        <v>6.7903218570440123</v>
      </c>
      <c r="H424">
        <f t="shared" si="91"/>
        <v>341.46341463414501</v>
      </c>
      <c r="I424">
        <f t="shared" si="93"/>
        <v>0.29700000000000004</v>
      </c>
      <c r="J424">
        <f t="shared" si="94"/>
        <v>-180.54317351634654</v>
      </c>
      <c r="K424">
        <f t="shared" si="95"/>
        <v>-35975962.457196824</v>
      </c>
      <c r="L424">
        <f t="shared" si="104"/>
        <v>11275.944696797927</v>
      </c>
      <c r="M424">
        <f>2*$Y$1*VLOOKUP(E423,Gearing!$B$3:$D$7,3)+B422</f>
        <v>10927.96373870264</v>
      </c>
      <c r="N424">
        <f>2*B423-B422+Misc!$B$6*$Y$1^2</f>
        <v>10928.110121072566</v>
      </c>
      <c r="O424">
        <f t="shared" si="96"/>
        <v>0</v>
      </c>
      <c r="P424">
        <f t="shared" si="97"/>
        <v>0</v>
      </c>
      <c r="Q424">
        <f t="shared" si="98"/>
        <v>0</v>
      </c>
      <c r="R424">
        <f t="shared" si="99"/>
        <v>0</v>
      </c>
      <c r="S424">
        <f t="shared" si="100"/>
        <v>0</v>
      </c>
      <c r="T424">
        <f>C424/Misc!$B$2*60/2/PI()</f>
        <v>4858.9305396937007</v>
      </c>
      <c r="U424">
        <f>C424/Misc!$B$2*60/2/PI()*VLOOKUP(E424,Gearing!$B$2:$G$7,5,FALSE)</f>
        <v>24199436.139307417</v>
      </c>
      <c r="V424">
        <f ca="1">FORECAST(U424,OFFSET(Engine!$E$3:$E$26,MATCH(U424,Engine!$A$3:$A$26,1)-1,0,2),OFFSET(Engine!$A$3:$A$26,MATCH(U424,Engine!$A$3:$A$26,1)-1,0,2))</f>
        <v>-603590.99674116995</v>
      </c>
    </row>
    <row r="425" spans="1:22" x14ac:dyDescent="0.25">
      <c r="A425">
        <f t="shared" si="92"/>
        <v>105.5</v>
      </c>
      <c r="B425">
        <f t="shared" si="103"/>
        <v>10966.127224857115</v>
      </c>
      <c r="C425">
        <f t="shared" si="101"/>
        <v>152.64780487804819</v>
      </c>
      <c r="D425">
        <f t="shared" si="102"/>
        <v>-4.9117918824777007E-2</v>
      </c>
      <c r="E425">
        <f>MIN(VLOOKUP(C424+0.01,Gearing!$A$2:$G$7,2,TRUE)+1,5)</f>
        <v>5</v>
      </c>
      <c r="F425">
        <f>Misc!$B$4*Misc!$B$5/Misc!$B$2*VLOOKUP(E425,Gearing!$B$2:$G$7,5,FALSE)</f>
        <v>8966220.9668758679</v>
      </c>
      <c r="G425">
        <f t="shared" si="90"/>
        <v>6.8140355479357524</v>
      </c>
      <c r="H425">
        <f t="shared" si="91"/>
        <v>341.46341463414501</v>
      </c>
      <c r="I425">
        <f t="shared" si="93"/>
        <v>0.29700000000000004</v>
      </c>
      <c r="J425">
        <f t="shared" si="94"/>
        <v>-203.21046078936888</v>
      </c>
      <c r="K425">
        <f t="shared" si="95"/>
        <v>-35968678.964663118</v>
      </c>
      <c r="L425">
        <f t="shared" si="104"/>
        <v>11314.102279821574</v>
      </c>
      <c r="M425">
        <f>2*$Y$1*VLOOKUP(E424,Gearing!$B$3:$D$7,3)+B423</f>
        <v>10966.127224857115</v>
      </c>
      <c r="N425">
        <f>2*B424-B423+Misc!$B$6*$Y$1^2</f>
        <v>10966.267467487189</v>
      </c>
      <c r="O425">
        <f t="shared" si="96"/>
        <v>0</v>
      </c>
      <c r="P425">
        <f t="shared" si="97"/>
        <v>0</v>
      </c>
      <c r="Q425">
        <f t="shared" si="98"/>
        <v>0</v>
      </c>
      <c r="R425">
        <f t="shared" si="99"/>
        <v>0</v>
      </c>
      <c r="S425">
        <f t="shared" si="100"/>
        <v>0</v>
      </c>
      <c r="T425">
        <f>C425/Misc!$B$2*60/2/PI()</f>
        <v>4858.9305396937007</v>
      </c>
      <c r="U425">
        <f>C425/Misc!$B$2*60/2/PI()*VLOOKUP(E425,Gearing!$B$2:$G$7,5,FALSE)</f>
        <v>24199436.139307417</v>
      </c>
      <c r="V425">
        <f ca="1">FORECAST(U425,OFFSET(Engine!$E$3:$E$26,MATCH(U425,Engine!$A$3:$A$26,1)-1,0,2),OFFSET(Engine!$A$3:$A$26,MATCH(U425,Engine!$A$3:$A$26,1)-1,0,2))</f>
        <v>-603590.99674116995</v>
      </c>
    </row>
    <row r="426" spans="1:22" x14ac:dyDescent="0.25">
      <c r="A426">
        <f t="shared" si="92"/>
        <v>105.75</v>
      </c>
      <c r="B426">
        <f t="shared" si="103"/>
        <v>11004.287641141664</v>
      </c>
      <c r="C426">
        <f t="shared" si="101"/>
        <v>152.64780487804819</v>
      </c>
      <c r="D426">
        <f t="shared" si="102"/>
        <v>4.9117918824777007E-2</v>
      </c>
      <c r="E426">
        <f>MIN(VLOOKUP(C425+0.01,Gearing!$A$2:$G$7,2,TRUE)+1,5)</f>
        <v>5</v>
      </c>
      <c r="F426">
        <f>Misc!$B$4*Misc!$B$5/Misc!$B$2*VLOOKUP(E426,Gearing!$B$2:$G$7,5,FALSE)</f>
        <v>8966220.9668758679</v>
      </c>
      <c r="G426">
        <f t="shared" si="90"/>
        <v>6.8377473312987549</v>
      </c>
      <c r="H426">
        <f t="shared" si="91"/>
        <v>341.46341463414501</v>
      </c>
      <c r="I426">
        <f t="shared" si="93"/>
        <v>0.29700000000000004</v>
      </c>
      <c r="J426">
        <f t="shared" si="94"/>
        <v>-225.87957156512675</v>
      </c>
      <c r="K426">
        <f t="shared" si="95"/>
        <v>-35960452.572224528</v>
      </c>
      <c r="L426">
        <f t="shared" si="104"/>
        <v>11352.268599236953</v>
      </c>
      <c r="M426">
        <f>2*$Y$1*VLOOKUP(E425,Gearing!$B$3:$D$7,3)+B424</f>
        <v>11004.287641141664</v>
      </c>
      <c r="N426">
        <f>2*B425-B424+Misc!$B$6*$Y$1^2</f>
        <v>11004.434023511591</v>
      </c>
      <c r="O426">
        <f t="shared" si="96"/>
        <v>0</v>
      </c>
      <c r="P426">
        <f t="shared" si="97"/>
        <v>0</v>
      </c>
      <c r="Q426">
        <f t="shared" si="98"/>
        <v>0</v>
      </c>
      <c r="R426">
        <f t="shared" si="99"/>
        <v>0</v>
      </c>
      <c r="S426">
        <f t="shared" si="100"/>
        <v>0</v>
      </c>
      <c r="T426">
        <f>C426/Misc!$B$2*60/2/PI()</f>
        <v>4858.9305396937007</v>
      </c>
      <c r="U426">
        <f>C426/Misc!$B$2*60/2/PI()*VLOOKUP(E426,Gearing!$B$2:$G$7,5,FALSE)</f>
        <v>24199436.139307417</v>
      </c>
      <c r="V426">
        <f ca="1">FORECAST(U426,OFFSET(Engine!$E$3:$E$26,MATCH(U426,Engine!$A$3:$A$26,1)-1,0,2),OFFSET(Engine!$A$3:$A$26,MATCH(U426,Engine!$A$3:$A$26,1)-1,0,2))</f>
        <v>-603590.99674116995</v>
      </c>
    </row>
    <row r="427" spans="1:22" x14ac:dyDescent="0.25">
      <c r="A427">
        <f t="shared" si="92"/>
        <v>106</v>
      </c>
      <c r="B427">
        <f t="shared" si="103"/>
        <v>11042.451127296139</v>
      </c>
      <c r="C427">
        <f t="shared" si="101"/>
        <v>152.64780487804819</v>
      </c>
      <c r="D427">
        <f t="shared" si="102"/>
        <v>-4.9117918824777007E-2</v>
      </c>
      <c r="E427">
        <f>MIN(VLOOKUP(C426+0.01,Gearing!$A$2:$G$7,2,TRUE)+1,5)</f>
        <v>5</v>
      </c>
      <c r="F427">
        <f>Misc!$B$4*Misc!$B$5/Misc!$B$2*VLOOKUP(E427,Gearing!$B$2:$G$7,5,FALSE)</f>
        <v>8966220.9668758679</v>
      </c>
      <c r="G427">
        <f t="shared" si="90"/>
        <v>6.8614610221904941</v>
      </c>
      <c r="H427">
        <f t="shared" si="91"/>
        <v>341.46341463414501</v>
      </c>
      <c r="I427">
        <f t="shared" si="93"/>
        <v>0.29700000000000004</v>
      </c>
      <c r="J427">
        <f t="shared" si="94"/>
        <v>-248.54685883814909</v>
      </c>
      <c r="K427">
        <f t="shared" si="95"/>
        <v>-35951439.023868427</v>
      </c>
      <c r="L427">
        <f t="shared" si="104"/>
        <v>11390.426182260599</v>
      </c>
      <c r="M427">
        <f>2*$Y$1*VLOOKUP(E426,Gearing!$B$3:$D$7,3)+B425</f>
        <v>11042.451127296139</v>
      </c>
      <c r="N427">
        <f>2*B426-B425+Misc!$B$6*$Y$1^2</f>
        <v>11042.591369926213</v>
      </c>
      <c r="O427">
        <f t="shared" si="96"/>
        <v>0</v>
      </c>
      <c r="P427">
        <f t="shared" si="97"/>
        <v>0</v>
      </c>
      <c r="Q427">
        <f t="shared" si="98"/>
        <v>0</v>
      </c>
      <c r="R427">
        <f t="shared" si="99"/>
        <v>0</v>
      </c>
      <c r="S427">
        <f t="shared" si="100"/>
        <v>0</v>
      </c>
      <c r="T427">
        <f>C427/Misc!$B$2*60/2/PI()</f>
        <v>4858.9305396937007</v>
      </c>
      <c r="U427">
        <f>C427/Misc!$B$2*60/2/PI()*VLOOKUP(E427,Gearing!$B$2:$G$7,5,FALSE)</f>
        <v>24199436.139307417</v>
      </c>
      <c r="V427">
        <f ca="1">FORECAST(U427,OFFSET(Engine!$E$3:$E$26,MATCH(U427,Engine!$A$3:$A$26,1)-1,0,2),OFFSET(Engine!$A$3:$A$26,MATCH(U427,Engine!$A$3:$A$26,1)-1,0,2))</f>
        <v>-603590.99674116995</v>
      </c>
    </row>
    <row r="428" spans="1:22" x14ac:dyDescent="0.25">
      <c r="A428">
        <f t="shared" si="92"/>
        <v>106.25</v>
      </c>
      <c r="B428">
        <f t="shared" si="103"/>
        <v>11080.611543580688</v>
      </c>
      <c r="C428">
        <f t="shared" si="101"/>
        <v>152.64780487804819</v>
      </c>
      <c r="D428">
        <f t="shared" si="102"/>
        <v>4.9117918824777007E-2</v>
      </c>
      <c r="E428">
        <f>MIN(VLOOKUP(C427+0.01,Gearing!$A$2:$G$7,2,TRUE)+1,5)</f>
        <v>5</v>
      </c>
      <c r="F428">
        <f>Misc!$B$4*Misc!$B$5/Misc!$B$2*VLOOKUP(E428,Gearing!$B$2:$G$7,5,FALSE)</f>
        <v>8966220.9668758679</v>
      </c>
      <c r="G428">
        <f t="shared" si="90"/>
        <v>6.8851728055534975</v>
      </c>
      <c r="H428">
        <f t="shared" si="91"/>
        <v>341.46341463414501</v>
      </c>
      <c r="I428">
        <f t="shared" si="93"/>
        <v>0.29700000000000004</v>
      </c>
      <c r="J428">
        <f t="shared" si="94"/>
        <v>-271.21596961390787</v>
      </c>
      <c r="K428">
        <f t="shared" si="95"/>
        <v>-35941482.436430603</v>
      </c>
      <c r="L428">
        <f t="shared" si="104"/>
        <v>11428.592501675977</v>
      </c>
      <c r="M428">
        <f>2*$Y$1*VLOOKUP(E427,Gearing!$B$3:$D$7,3)+B426</f>
        <v>11080.611543580688</v>
      </c>
      <c r="N428">
        <f>2*B427-B426+Misc!$B$6*$Y$1^2</f>
        <v>11080.757925950615</v>
      </c>
      <c r="O428">
        <f t="shared" si="96"/>
        <v>0</v>
      </c>
      <c r="P428">
        <f t="shared" si="97"/>
        <v>0</v>
      </c>
      <c r="Q428">
        <f t="shared" si="98"/>
        <v>0</v>
      </c>
      <c r="R428">
        <f t="shared" si="99"/>
        <v>0</v>
      </c>
      <c r="S428">
        <f t="shared" si="100"/>
        <v>0</v>
      </c>
      <c r="T428">
        <f>C428/Misc!$B$2*60/2/PI()</f>
        <v>4858.9305396937007</v>
      </c>
      <c r="U428">
        <f>C428/Misc!$B$2*60/2/PI()*VLOOKUP(E428,Gearing!$B$2:$G$7,5,FALSE)</f>
        <v>24199436.139307417</v>
      </c>
      <c r="V428">
        <f ca="1">FORECAST(U428,OFFSET(Engine!$E$3:$E$26,MATCH(U428,Engine!$A$3:$A$26,1)-1,0,2),OFFSET(Engine!$A$3:$A$26,MATCH(U428,Engine!$A$3:$A$26,1)-1,0,2))</f>
        <v>-603590.99674116995</v>
      </c>
    </row>
    <row r="429" spans="1:22" x14ac:dyDescent="0.25">
      <c r="A429">
        <f t="shared" si="92"/>
        <v>106.5</v>
      </c>
      <c r="B429">
        <f t="shared" si="103"/>
        <v>11118.775029735163</v>
      </c>
      <c r="C429">
        <f t="shared" si="101"/>
        <v>152.64780487804819</v>
      </c>
      <c r="D429">
        <f t="shared" si="102"/>
        <v>-4.9117918824777007E-2</v>
      </c>
      <c r="E429">
        <f>MIN(VLOOKUP(C428+0.01,Gearing!$A$2:$G$7,2,TRUE)+1,5)</f>
        <v>5</v>
      </c>
      <c r="F429">
        <f>Misc!$B$4*Misc!$B$5/Misc!$B$2*VLOOKUP(E429,Gearing!$B$2:$G$7,5,FALSE)</f>
        <v>8966220.9668758679</v>
      </c>
      <c r="G429">
        <f t="shared" si="90"/>
        <v>6.9088864964452368</v>
      </c>
      <c r="H429">
        <f t="shared" si="91"/>
        <v>341.46341463414501</v>
      </c>
      <c r="I429">
        <f t="shared" si="93"/>
        <v>0.29700000000000004</v>
      </c>
      <c r="J429">
        <f t="shared" si="94"/>
        <v>-293.8832568869293</v>
      </c>
      <c r="K429">
        <f t="shared" si="95"/>
        <v>-35930738.832252137</v>
      </c>
      <c r="L429">
        <f t="shared" si="104"/>
        <v>11466.750084699623</v>
      </c>
      <c r="M429">
        <f>2*$Y$1*VLOOKUP(E428,Gearing!$B$3:$D$7,3)+B427</f>
        <v>11118.775029735163</v>
      </c>
      <c r="N429">
        <f>2*B428-B427+Misc!$B$6*$Y$1^2</f>
        <v>11118.915272365237</v>
      </c>
      <c r="O429">
        <f t="shared" si="96"/>
        <v>0</v>
      </c>
      <c r="P429">
        <f t="shared" si="97"/>
        <v>0</v>
      </c>
      <c r="Q429">
        <f t="shared" si="98"/>
        <v>0</v>
      </c>
      <c r="R429">
        <f t="shared" si="99"/>
        <v>0</v>
      </c>
      <c r="S429">
        <f t="shared" si="100"/>
        <v>0</v>
      </c>
      <c r="T429">
        <f>C429/Misc!$B$2*60/2/PI()</f>
        <v>4858.9305396937007</v>
      </c>
      <c r="U429">
        <f>C429/Misc!$B$2*60/2/PI()*VLOOKUP(E429,Gearing!$B$2:$G$7,5,FALSE)</f>
        <v>24199436.139307417</v>
      </c>
      <c r="V429">
        <f ca="1">FORECAST(U429,OFFSET(Engine!$E$3:$E$26,MATCH(U429,Engine!$A$3:$A$26,1)-1,0,2),OFFSET(Engine!$A$3:$A$26,MATCH(U429,Engine!$A$3:$A$26,1)-1,0,2))</f>
        <v>-603590.99674116995</v>
      </c>
    </row>
    <row r="430" spans="1:22" x14ac:dyDescent="0.25">
      <c r="A430">
        <f t="shared" si="92"/>
        <v>106.75</v>
      </c>
      <c r="B430">
        <f t="shared" si="103"/>
        <v>11156.935446019712</v>
      </c>
      <c r="C430">
        <f t="shared" si="101"/>
        <v>152.64780487804819</v>
      </c>
      <c r="D430">
        <f t="shared" si="102"/>
        <v>4.9117918824777007E-2</v>
      </c>
      <c r="E430">
        <f>MIN(VLOOKUP(C429+0.01,Gearing!$A$2:$G$7,2,TRUE)+1,5)</f>
        <v>5</v>
      </c>
      <c r="F430">
        <f>Misc!$B$4*Misc!$B$5/Misc!$B$2*VLOOKUP(E430,Gearing!$B$2:$G$7,5,FALSE)</f>
        <v>8966220.9668758679</v>
      </c>
      <c r="G430">
        <f t="shared" si="90"/>
        <v>6.9325982798082402</v>
      </c>
      <c r="H430">
        <f t="shared" si="91"/>
        <v>341.46341463414501</v>
      </c>
      <c r="I430">
        <f t="shared" si="93"/>
        <v>0.29700000000000004</v>
      </c>
      <c r="J430">
        <f t="shared" si="94"/>
        <v>-316.55236766268808</v>
      </c>
      <c r="K430">
        <f t="shared" si="95"/>
        <v>-35919052.049815089</v>
      </c>
      <c r="L430">
        <f t="shared" si="104"/>
        <v>11504.916404115002</v>
      </c>
      <c r="M430">
        <f>2*$Y$1*VLOOKUP(E429,Gearing!$B$3:$D$7,3)+B428</f>
        <v>11156.935446019712</v>
      </c>
      <c r="N430">
        <f>2*B429-B428+Misc!$B$6*$Y$1^2</f>
        <v>11157.081828389639</v>
      </c>
      <c r="O430">
        <f t="shared" si="96"/>
        <v>0</v>
      </c>
      <c r="P430">
        <f t="shared" si="97"/>
        <v>0</v>
      </c>
      <c r="Q430">
        <f t="shared" si="98"/>
        <v>0</v>
      </c>
      <c r="R430">
        <f t="shared" si="99"/>
        <v>0</v>
      </c>
      <c r="S430">
        <f t="shared" si="100"/>
        <v>0</v>
      </c>
      <c r="T430">
        <f>C430/Misc!$B$2*60/2/PI()</f>
        <v>4858.9305396937007</v>
      </c>
      <c r="U430">
        <f>C430/Misc!$B$2*60/2/PI()*VLOOKUP(E430,Gearing!$B$2:$G$7,5,FALSE)</f>
        <v>24199436.139307417</v>
      </c>
      <c r="V430">
        <f ca="1">FORECAST(U430,OFFSET(Engine!$E$3:$E$26,MATCH(U430,Engine!$A$3:$A$26,1)-1,0,2),OFFSET(Engine!$A$3:$A$26,MATCH(U430,Engine!$A$3:$A$26,1)-1,0,2))</f>
        <v>-603590.99674116995</v>
      </c>
    </row>
    <row r="431" spans="1:22" x14ac:dyDescent="0.25">
      <c r="A431">
        <f t="shared" si="92"/>
        <v>107</v>
      </c>
      <c r="B431">
        <f t="shared" si="103"/>
        <v>11195.098932174187</v>
      </c>
      <c r="C431">
        <f t="shared" si="101"/>
        <v>152.64780487804819</v>
      </c>
      <c r="D431">
        <f t="shared" si="102"/>
        <v>-4.9117918824777007E-2</v>
      </c>
      <c r="E431">
        <f>MIN(VLOOKUP(C430+0.01,Gearing!$A$2:$G$7,2,TRUE)+1,5)</f>
        <v>5</v>
      </c>
      <c r="F431">
        <f>Misc!$B$4*Misc!$B$5/Misc!$B$2*VLOOKUP(E431,Gearing!$B$2:$G$7,5,FALSE)</f>
        <v>8966220.9668758679</v>
      </c>
      <c r="G431">
        <f t="shared" si="90"/>
        <v>6.9563119706999794</v>
      </c>
      <c r="H431">
        <f t="shared" si="91"/>
        <v>341.46341463414501</v>
      </c>
      <c r="I431">
        <f t="shared" si="93"/>
        <v>0.29700000000000004</v>
      </c>
      <c r="J431">
        <f t="shared" si="94"/>
        <v>-339.21965493570951</v>
      </c>
      <c r="K431">
        <f t="shared" si="95"/>
        <v>-35906578.389814235</v>
      </c>
      <c r="L431">
        <f t="shared" si="104"/>
        <v>11543.073987138649</v>
      </c>
      <c r="M431">
        <f>2*$Y$1*VLOOKUP(E430,Gearing!$B$3:$D$7,3)+B429</f>
        <v>11195.098932174187</v>
      </c>
      <c r="N431">
        <f>2*B430-B429+Misc!$B$6*$Y$1^2</f>
        <v>11195.239174804261</v>
      </c>
      <c r="O431">
        <f t="shared" si="96"/>
        <v>0</v>
      </c>
      <c r="P431">
        <f t="shared" si="97"/>
        <v>0</v>
      </c>
      <c r="Q431">
        <f t="shared" si="98"/>
        <v>0</v>
      </c>
      <c r="R431">
        <f t="shared" si="99"/>
        <v>0</v>
      </c>
      <c r="S431">
        <f t="shared" si="100"/>
        <v>0</v>
      </c>
      <c r="T431">
        <f>C431/Misc!$B$2*60/2/PI()</f>
        <v>4858.9305396937007</v>
      </c>
      <c r="U431">
        <f>C431/Misc!$B$2*60/2/PI()*VLOOKUP(E431,Gearing!$B$2:$G$7,5,FALSE)</f>
        <v>24199436.139307417</v>
      </c>
      <c r="V431">
        <f ca="1">FORECAST(U431,OFFSET(Engine!$E$3:$E$26,MATCH(U431,Engine!$A$3:$A$26,1)-1,0,2),OFFSET(Engine!$A$3:$A$26,MATCH(U431,Engine!$A$3:$A$26,1)-1,0,2))</f>
        <v>-603590.99674116995</v>
      </c>
    </row>
    <row r="432" spans="1:22" x14ac:dyDescent="0.25">
      <c r="A432">
        <f t="shared" si="92"/>
        <v>107.25</v>
      </c>
      <c r="B432">
        <f t="shared" si="103"/>
        <v>11233.259348458736</v>
      </c>
      <c r="C432">
        <f t="shared" si="101"/>
        <v>152.64780487804819</v>
      </c>
      <c r="D432">
        <f t="shared" si="102"/>
        <v>4.9117918824777007E-2</v>
      </c>
      <c r="E432">
        <f>MIN(VLOOKUP(C431+0.01,Gearing!$A$2:$G$7,2,TRUE)+1,5)</f>
        <v>5</v>
      </c>
      <c r="F432">
        <f>Misc!$B$4*Misc!$B$5/Misc!$B$2*VLOOKUP(E432,Gearing!$B$2:$G$7,5,FALSE)</f>
        <v>8966220.9668758679</v>
      </c>
      <c r="G432">
        <f t="shared" si="90"/>
        <v>6.9800237540629819</v>
      </c>
      <c r="H432">
        <f t="shared" si="91"/>
        <v>341.46341463414501</v>
      </c>
      <c r="I432">
        <f t="shared" si="93"/>
        <v>0.29700000000000004</v>
      </c>
      <c r="J432">
        <f t="shared" si="94"/>
        <v>-361.8887657114683</v>
      </c>
      <c r="K432">
        <f t="shared" si="95"/>
        <v>-35893161.412377946</v>
      </c>
      <c r="L432">
        <f t="shared" si="104"/>
        <v>11581.240306554026</v>
      </c>
      <c r="M432">
        <f>2*$Y$1*VLOOKUP(E431,Gearing!$B$3:$D$7,3)+B430</f>
        <v>11233.259348458736</v>
      </c>
      <c r="N432">
        <f>2*B431-B430+Misc!$B$6*$Y$1^2</f>
        <v>11233.405730828663</v>
      </c>
      <c r="O432">
        <f t="shared" si="96"/>
        <v>0</v>
      </c>
      <c r="P432">
        <f t="shared" si="97"/>
        <v>0</v>
      </c>
      <c r="Q432">
        <f t="shared" si="98"/>
        <v>0</v>
      </c>
      <c r="R432">
        <f t="shared" si="99"/>
        <v>0</v>
      </c>
      <c r="S432">
        <f t="shared" si="100"/>
        <v>0</v>
      </c>
      <c r="T432">
        <f>C432/Misc!$B$2*60/2/PI()</f>
        <v>4858.9305396937007</v>
      </c>
      <c r="U432">
        <f>C432/Misc!$B$2*60/2/PI()*VLOOKUP(E432,Gearing!$B$2:$G$7,5,FALSE)</f>
        <v>24199436.139307417</v>
      </c>
      <c r="V432">
        <f ca="1">FORECAST(U432,OFFSET(Engine!$E$3:$E$26,MATCH(U432,Engine!$A$3:$A$26,1)-1,0,2),OFFSET(Engine!$A$3:$A$26,MATCH(U432,Engine!$A$3:$A$26,1)-1,0,2))</f>
        <v>-603590.99674116995</v>
      </c>
    </row>
    <row r="433" spans="1:22" x14ac:dyDescent="0.25">
      <c r="A433">
        <f t="shared" si="92"/>
        <v>107.5</v>
      </c>
      <c r="B433">
        <f t="shared" si="103"/>
        <v>11271.422834613211</v>
      </c>
      <c r="C433">
        <f t="shared" si="101"/>
        <v>152.64780487804819</v>
      </c>
      <c r="D433">
        <f t="shared" si="102"/>
        <v>-4.9117918824777007E-2</v>
      </c>
      <c r="E433">
        <f>MIN(VLOOKUP(C432+0.01,Gearing!$A$2:$G$7,2,TRUE)+1,5)</f>
        <v>5</v>
      </c>
      <c r="F433">
        <f>Misc!$B$4*Misc!$B$5/Misc!$B$2*VLOOKUP(E433,Gearing!$B$2:$G$7,5,FALSE)</f>
        <v>8966220.9668758679</v>
      </c>
      <c r="G433">
        <f t="shared" si="90"/>
        <v>7.0037374449547212</v>
      </c>
      <c r="H433">
        <f t="shared" si="91"/>
        <v>341.46341463414501</v>
      </c>
      <c r="I433">
        <f t="shared" si="93"/>
        <v>0.29700000000000004</v>
      </c>
      <c r="J433">
        <f t="shared" si="94"/>
        <v>-384.55605298448972</v>
      </c>
      <c r="K433">
        <f t="shared" si="95"/>
        <v>-35878957.696554713</v>
      </c>
      <c r="L433">
        <f t="shared" si="104"/>
        <v>11619.397889577671</v>
      </c>
      <c r="M433">
        <f>2*$Y$1*VLOOKUP(E432,Gearing!$B$3:$D$7,3)+B431</f>
        <v>11271.422834613211</v>
      </c>
      <c r="N433">
        <f>2*B432-B431+Misc!$B$6*$Y$1^2</f>
        <v>11271.563077243285</v>
      </c>
      <c r="O433">
        <f t="shared" si="96"/>
        <v>0</v>
      </c>
      <c r="P433">
        <f t="shared" si="97"/>
        <v>0</v>
      </c>
      <c r="Q433">
        <f t="shared" si="98"/>
        <v>0</v>
      </c>
      <c r="R433">
        <f t="shared" si="99"/>
        <v>0</v>
      </c>
      <c r="S433">
        <f t="shared" si="100"/>
        <v>0</v>
      </c>
      <c r="T433">
        <f>C433/Misc!$B$2*60/2/PI()</f>
        <v>4858.9305396937007</v>
      </c>
      <c r="U433">
        <f>C433/Misc!$B$2*60/2/PI()*VLOOKUP(E433,Gearing!$B$2:$G$7,5,FALSE)</f>
        <v>24199436.139307417</v>
      </c>
      <c r="V433">
        <f ca="1">FORECAST(U433,OFFSET(Engine!$E$3:$E$26,MATCH(U433,Engine!$A$3:$A$26,1)-1,0,2),OFFSET(Engine!$A$3:$A$26,MATCH(U433,Engine!$A$3:$A$26,1)-1,0,2))</f>
        <v>-603590.99674116995</v>
      </c>
    </row>
    <row r="434" spans="1:22" x14ac:dyDescent="0.25">
      <c r="A434">
        <f t="shared" si="92"/>
        <v>107.75</v>
      </c>
      <c r="B434">
        <f t="shared" si="103"/>
        <v>11309.58325089776</v>
      </c>
      <c r="C434">
        <f t="shared" si="101"/>
        <v>152.64780487804819</v>
      </c>
      <c r="D434">
        <f t="shared" si="102"/>
        <v>4.9117918824777007E-2</v>
      </c>
      <c r="E434">
        <f>MIN(VLOOKUP(C433+0.01,Gearing!$A$2:$G$7,2,TRUE)+1,5)</f>
        <v>5</v>
      </c>
      <c r="F434">
        <f>Misc!$B$4*Misc!$B$5/Misc!$B$2*VLOOKUP(E434,Gearing!$B$2:$G$7,5,FALSE)</f>
        <v>8966220.9668758679</v>
      </c>
      <c r="G434">
        <f t="shared" si="90"/>
        <v>7.0274492283177237</v>
      </c>
      <c r="H434">
        <f t="shared" si="91"/>
        <v>341.46341463414501</v>
      </c>
      <c r="I434">
        <f t="shared" si="93"/>
        <v>0.29700000000000004</v>
      </c>
      <c r="J434">
        <f t="shared" si="94"/>
        <v>-407.22516376024851</v>
      </c>
      <c r="K434">
        <f t="shared" si="95"/>
        <v>-35863810.524119206</v>
      </c>
      <c r="L434">
        <f t="shared" si="104"/>
        <v>11657.56420899305</v>
      </c>
      <c r="M434">
        <f>2*$Y$1*VLOOKUP(E433,Gearing!$B$3:$D$7,3)+B432</f>
        <v>11309.58325089776</v>
      </c>
      <c r="N434">
        <f>2*B433-B432+Misc!$B$6*$Y$1^2</f>
        <v>11309.729633267687</v>
      </c>
      <c r="O434">
        <f t="shared" si="96"/>
        <v>0</v>
      </c>
      <c r="P434">
        <f t="shared" si="97"/>
        <v>0</v>
      </c>
      <c r="Q434">
        <f t="shared" si="98"/>
        <v>0</v>
      </c>
      <c r="R434">
        <f t="shared" si="99"/>
        <v>0</v>
      </c>
      <c r="S434">
        <f t="shared" si="100"/>
        <v>0</v>
      </c>
      <c r="T434">
        <f>C434/Misc!$B$2*60/2/PI()</f>
        <v>4858.9305396937007</v>
      </c>
      <c r="U434">
        <f>C434/Misc!$B$2*60/2/PI()*VLOOKUP(E434,Gearing!$B$2:$G$7,5,FALSE)</f>
        <v>24199436.139307417</v>
      </c>
      <c r="V434">
        <f ca="1">FORECAST(U434,OFFSET(Engine!$E$3:$E$26,MATCH(U434,Engine!$A$3:$A$26,1)-1,0,2),OFFSET(Engine!$A$3:$A$26,MATCH(U434,Engine!$A$3:$A$26,1)-1,0,2))</f>
        <v>-603590.99674116995</v>
      </c>
    </row>
    <row r="435" spans="1:22" x14ac:dyDescent="0.25">
      <c r="A435">
        <f t="shared" si="92"/>
        <v>108</v>
      </c>
      <c r="B435">
        <f t="shared" si="103"/>
        <v>11347.746737052235</v>
      </c>
      <c r="C435">
        <f t="shared" si="101"/>
        <v>152.64780487804819</v>
      </c>
      <c r="D435">
        <f t="shared" si="102"/>
        <v>-4.9117918824777007E-2</v>
      </c>
      <c r="E435">
        <f>MIN(VLOOKUP(C434+0.01,Gearing!$A$2:$G$7,2,TRUE)+1,5)</f>
        <v>5</v>
      </c>
      <c r="F435">
        <f>Misc!$B$4*Misc!$B$5/Misc!$B$2*VLOOKUP(E435,Gearing!$B$2:$G$7,5,FALSE)</f>
        <v>8966220.9668758679</v>
      </c>
      <c r="G435">
        <f t="shared" si="90"/>
        <v>7.0511629192094638</v>
      </c>
      <c r="H435">
        <f t="shared" si="91"/>
        <v>341.46341463414501</v>
      </c>
      <c r="I435">
        <f t="shared" si="93"/>
        <v>0.29700000000000004</v>
      </c>
      <c r="J435">
        <f t="shared" si="94"/>
        <v>-429.89245103327085</v>
      </c>
      <c r="K435">
        <f t="shared" si="95"/>
        <v>-35847876.752473578</v>
      </c>
      <c r="L435">
        <f t="shared" si="104"/>
        <v>11695.721792016695</v>
      </c>
      <c r="M435">
        <f>2*$Y$1*VLOOKUP(E434,Gearing!$B$3:$D$7,3)+B433</f>
        <v>11347.746737052235</v>
      </c>
      <c r="N435">
        <f>2*B434-B433+Misc!$B$6*$Y$1^2</f>
        <v>11347.886979682309</v>
      </c>
      <c r="O435">
        <f t="shared" si="96"/>
        <v>0</v>
      </c>
      <c r="P435">
        <f t="shared" si="97"/>
        <v>0</v>
      </c>
      <c r="Q435">
        <f t="shared" si="98"/>
        <v>0</v>
      </c>
      <c r="R435">
        <f t="shared" si="99"/>
        <v>0</v>
      </c>
      <c r="S435">
        <f t="shared" si="100"/>
        <v>0</v>
      </c>
      <c r="T435">
        <f>C435/Misc!$B$2*60/2/PI()</f>
        <v>4858.9305396937007</v>
      </c>
      <c r="U435">
        <f>C435/Misc!$B$2*60/2/PI()*VLOOKUP(E435,Gearing!$B$2:$G$7,5,FALSE)</f>
        <v>24199436.139307417</v>
      </c>
      <c r="V435">
        <f ca="1">FORECAST(U435,OFFSET(Engine!$E$3:$E$26,MATCH(U435,Engine!$A$3:$A$26,1)-1,0,2),OFFSET(Engine!$A$3:$A$26,MATCH(U435,Engine!$A$3:$A$26,1)-1,0,2))</f>
        <v>-603590.99674116995</v>
      </c>
    </row>
    <row r="436" spans="1:22" x14ac:dyDescent="0.25">
      <c r="A436">
        <f t="shared" si="92"/>
        <v>108.25</v>
      </c>
      <c r="B436">
        <f t="shared" si="103"/>
        <v>11385.907153336784</v>
      </c>
      <c r="C436">
        <f t="shared" si="101"/>
        <v>152.64780487804819</v>
      </c>
      <c r="D436">
        <f t="shared" si="102"/>
        <v>4.9117918824777007E-2</v>
      </c>
      <c r="E436">
        <f>MIN(VLOOKUP(C435+0.01,Gearing!$A$2:$G$7,2,TRUE)+1,5)</f>
        <v>5</v>
      </c>
      <c r="F436">
        <f>Misc!$B$4*Misc!$B$5/Misc!$B$2*VLOOKUP(E436,Gearing!$B$2:$G$7,5,FALSE)</f>
        <v>8966220.9668758679</v>
      </c>
      <c r="G436">
        <f t="shared" si="90"/>
        <v>7.0748747025724672</v>
      </c>
      <c r="H436">
        <f t="shared" si="91"/>
        <v>341.46341463414501</v>
      </c>
      <c r="I436">
        <f t="shared" si="93"/>
        <v>0.29700000000000004</v>
      </c>
      <c r="J436">
        <f t="shared" si="94"/>
        <v>-452.56156180902872</v>
      </c>
      <c r="K436">
        <f t="shared" si="95"/>
        <v>-35830999.385038853</v>
      </c>
      <c r="L436">
        <f t="shared" si="104"/>
        <v>11733.888111432074</v>
      </c>
      <c r="M436">
        <f>2*$Y$1*VLOOKUP(E435,Gearing!$B$3:$D$7,3)+B434</f>
        <v>11385.907153336784</v>
      </c>
      <c r="N436">
        <f>2*B435-B434+Misc!$B$6*$Y$1^2</f>
        <v>11386.053535706711</v>
      </c>
      <c r="O436">
        <f t="shared" si="96"/>
        <v>0</v>
      </c>
      <c r="P436">
        <f t="shared" si="97"/>
        <v>0</v>
      </c>
      <c r="Q436">
        <f t="shared" si="98"/>
        <v>0</v>
      </c>
      <c r="R436">
        <f t="shared" si="99"/>
        <v>0</v>
      </c>
      <c r="S436">
        <f t="shared" si="100"/>
        <v>0</v>
      </c>
      <c r="T436">
        <f>C436/Misc!$B$2*60/2/PI()</f>
        <v>4858.9305396937007</v>
      </c>
      <c r="U436">
        <f>C436/Misc!$B$2*60/2/PI()*VLOOKUP(E436,Gearing!$B$2:$G$7,5,FALSE)</f>
        <v>24199436.139307417</v>
      </c>
      <c r="V436">
        <f ca="1">FORECAST(U436,OFFSET(Engine!$E$3:$E$26,MATCH(U436,Engine!$A$3:$A$26,1)-1,0,2),OFFSET(Engine!$A$3:$A$26,MATCH(U436,Engine!$A$3:$A$26,1)-1,0,2))</f>
        <v>-603590.99674116995</v>
      </c>
    </row>
    <row r="437" spans="1:22" x14ac:dyDescent="0.25">
      <c r="A437">
        <f t="shared" si="92"/>
        <v>108.5</v>
      </c>
      <c r="B437">
        <f t="shared" si="103"/>
        <v>11424.070639491259</v>
      </c>
      <c r="C437">
        <f t="shared" si="101"/>
        <v>152.64780487804819</v>
      </c>
      <c r="D437">
        <f t="shared" si="102"/>
        <v>-4.9117918824777007E-2</v>
      </c>
      <c r="E437">
        <f>MIN(VLOOKUP(C436+0.01,Gearing!$A$2:$G$7,2,TRUE)+1,5)</f>
        <v>5</v>
      </c>
      <c r="F437">
        <f>Misc!$B$4*Misc!$B$5/Misc!$B$2*VLOOKUP(E437,Gearing!$B$2:$G$7,5,FALSE)</f>
        <v>8966220.9668758679</v>
      </c>
      <c r="G437">
        <f t="shared" si="90"/>
        <v>7.0985883934642064</v>
      </c>
      <c r="H437">
        <f t="shared" si="91"/>
        <v>341.46341463414501</v>
      </c>
      <c r="I437">
        <f t="shared" si="93"/>
        <v>0.29700000000000004</v>
      </c>
      <c r="J437">
        <f t="shared" si="94"/>
        <v>-475.22884908205106</v>
      </c>
      <c r="K437">
        <f t="shared" si="95"/>
        <v>-35813335.55757083</v>
      </c>
      <c r="L437">
        <f t="shared" si="104"/>
        <v>11772.045694455721</v>
      </c>
      <c r="M437">
        <f>2*$Y$1*VLOOKUP(E436,Gearing!$B$3:$D$7,3)+B435</f>
        <v>11424.070639491259</v>
      </c>
      <c r="N437">
        <f>2*B436-B435+Misc!$B$6*$Y$1^2</f>
        <v>11424.210882121333</v>
      </c>
      <c r="O437">
        <f t="shared" si="96"/>
        <v>0</v>
      </c>
      <c r="P437">
        <f t="shared" si="97"/>
        <v>0</v>
      </c>
      <c r="Q437">
        <f t="shared" si="98"/>
        <v>0</v>
      </c>
      <c r="R437">
        <f t="shared" si="99"/>
        <v>0</v>
      </c>
      <c r="S437">
        <f t="shared" si="100"/>
        <v>0</v>
      </c>
      <c r="T437">
        <f>C437/Misc!$B$2*60/2/PI()</f>
        <v>4858.9305396937007</v>
      </c>
      <c r="U437">
        <f>C437/Misc!$B$2*60/2/PI()*VLOOKUP(E437,Gearing!$B$2:$G$7,5,FALSE)</f>
        <v>24199436.139307417</v>
      </c>
      <c r="V437">
        <f ca="1">FORECAST(U437,OFFSET(Engine!$E$3:$E$26,MATCH(U437,Engine!$A$3:$A$26,1)-1,0,2),OFFSET(Engine!$A$3:$A$26,MATCH(U437,Engine!$A$3:$A$26,1)-1,0,2))</f>
        <v>-603590.99674116995</v>
      </c>
    </row>
    <row r="438" spans="1:22" x14ac:dyDescent="0.25">
      <c r="A438">
        <f t="shared" si="92"/>
        <v>108.75</v>
      </c>
      <c r="B438">
        <f t="shared" si="103"/>
        <v>11462.231055775808</v>
      </c>
      <c r="C438">
        <f t="shared" si="101"/>
        <v>152.64780487804819</v>
      </c>
      <c r="D438">
        <f t="shared" si="102"/>
        <v>4.9117918824777007E-2</v>
      </c>
      <c r="E438">
        <f>MIN(VLOOKUP(C437+0.01,Gearing!$A$2:$G$7,2,TRUE)+1,5)</f>
        <v>5</v>
      </c>
      <c r="F438">
        <f>Misc!$B$4*Misc!$B$5/Misc!$B$2*VLOOKUP(E438,Gearing!$B$2:$G$7,5,FALSE)</f>
        <v>8966220.9668758679</v>
      </c>
      <c r="G438">
        <f t="shared" si="90"/>
        <v>7.122300176827209</v>
      </c>
      <c r="H438">
        <f t="shared" si="91"/>
        <v>341.46341463414501</v>
      </c>
      <c r="I438">
        <f t="shared" si="93"/>
        <v>0.29700000000000004</v>
      </c>
      <c r="J438">
        <f t="shared" si="94"/>
        <v>-497.89795985780893</v>
      </c>
      <c r="K438">
        <f t="shared" si="95"/>
        <v>-35794727.995136879</v>
      </c>
      <c r="L438">
        <f t="shared" si="104"/>
        <v>11810.212013871096</v>
      </c>
      <c r="M438">
        <f>2*$Y$1*VLOOKUP(E437,Gearing!$B$3:$D$7,3)+B436</f>
        <v>11462.231055775808</v>
      </c>
      <c r="N438">
        <f>2*B437-B436+Misc!$B$6*$Y$1^2</f>
        <v>11462.377438145735</v>
      </c>
      <c r="O438">
        <f t="shared" si="96"/>
        <v>0</v>
      </c>
      <c r="P438">
        <f t="shared" si="97"/>
        <v>0</v>
      </c>
      <c r="Q438">
        <f t="shared" si="98"/>
        <v>0</v>
      </c>
      <c r="R438">
        <f t="shared" si="99"/>
        <v>0</v>
      </c>
      <c r="S438">
        <f t="shared" si="100"/>
        <v>0</v>
      </c>
      <c r="T438">
        <f>C438/Misc!$B$2*60/2/PI()</f>
        <v>4858.9305396937007</v>
      </c>
      <c r="U438">
        <f>C438/Misc!$B$2*60/2/PI()*VLOOKUP(E438,Gearing!$B$2:$G$7,5,FALSE)</f>
        <v>24199436.139307417</v>
      </c>
      <c r="V438">
        <f ca="1">FORECAST(U438,OFFSET(Engine!$E$3:$E$26,MATCH(U438,Engine!$A$3:$A$26,1)-1,0,2),OFFSET(Engine!$A$3:$A$26,MATCH(U438,Engine!$A$3:$A$26,1)-1,0,2))</f>
        <v>-603590.99674116995</v>
      </c>
    </row>
    <row r="439" spans="1:22" x14ac:dyDescent="0.25">
      <c r="A439">
        <f t="shared" si="92"/>
        <v>109</v>
      </c>
      <c r="B439">
        <f t="shared" si="103"/>
        <v>11500.394541930284</v>
      </c>
      <c r="C439">
        <f t="shared" si="101"/>
        <v>152.64780487804819</v>
      </c>
      <c r="D439">
        <f t="shared" si="102"/>
        <v>-4.9117918824777007E-2</v>
      </c>
      <c r="E439">
        <f>MIN(VLOOKUP(C438+0.01,Gearing!$A$2:$G$7,2,TRUE)+1,5)</f>
        <v>5</v>
      </c>
      <c r="F439">
        <f>Misc!$B$4*Misc!$B$5/Misc!$B$2*VLOOKUP(E439,Gearing!$B$2:$G$7,5,FALSE)</f>
        <v>8966220.9668758679</v>
      </c>
      <c r="G439">
        <f t="shared" si="90"/>
        <v>7.1460138677189491</v>
      </c>
      <c r="H439">
        <f t="shared" si="91"/>
        <v>341.46341463414501</v>
      </c>
      <c r="I439">
        <f t="shared" si="93"/>
        <v>0.29700000000000004</v>
      </c>
      <c r="J439">
        <f t="shared" si="94"/>
        <v>-520.56524713083127</v>
      </c>
      <c r="K439">
        <f t="shared" si="95"/>
        <v>-35775334.111846484</v>
      </c>
      <c r="L439">
        <f t="shared" si="104"/>
        <v>11848.369596894743</v>
      </c>
      <c r="M439">
        <f>2*$Y$1*VLOOKUP(E438,Gearing!$B$3:$D$7,3)+B437</f>
        <v>11500.394541930284</v>
      </c>
      <c r="N439">
        <f>2*B438-B437+Misc!$B$6*$Y$1^2</f>
        <v>11500.534784560357</v>
      </c>
      <c r="O439">
        <f t="shared" si="96"/>
        <v>0</v>
      </c>
      <c r="P439">
        <f t="shared" si="97"/>
        <v>0</v>
      </c>
      <c r="Q439">
        <f t="shared" si="98"/>
        <v>0</v>
      </c>
      <c r="R439">
        <f t="shared" si="99"/>
        <v>0</v>
      </c>
      <c r="S439">
        <f t="shared" si="100"/>
        <v>0</v>
      </c>
      <c r="T439">
        <f>C439/Misc!$B$2*60/2/PI()</f>
        <v>4858.9305396937007</v>
      </c>
      <c r="U439">
        <f>C439/Misc!$B$2*60/2/PI()*VLOOKUP(E439,Gearing!$B$2:$G$7,5,FALSE)</f>
        <v>24199436.139307417</v>
      </c>
      <c r="V439">
        <f ca="1">FORECAST(U439,OFFSET(Engine!$E$3:$E$26,MATCH(U439,Engine!$A$3:$A$26,1)-1,0,2),OFFSET(Engine!$A$3:$A$26,MATCH(U439,Engine!$A$3:$A$26,1)-1,0,2))</f>
        <v>-603590.99674116995</v>
      </c>
    </row>
    <row r="440" spans="1:22" x14ac:dyDescent="0.25">
      <c r="A440">
        <f t="shared" si="92"/>
        <v>109.25</v>
      </c>
      <c r="B440">
        <f t="shared" si="103"/>
        <v>11538.554958214832</v>
      </c>
      <c r="C440">
        <f t="shared" si="101"/>
        <v>152.64780487804819</v>
      </c>
      <c r="D440">
        <f t="shared" si="102"/>
        <v>4.9117918824777007E-2</v>
      </c>
      <c r="E440">
        <f>MIN(VLOOKUP(C439+0.01,Gearing!$A$2:$G$7,2,TRUE)+1,5)</f>
        <v>5</v>
      </c>
      <c r="F440">
        <f>Misc!$B$4*Misc!$B$5/Misc!$B$2*VLOOKUP(E440,Gearing!$B$2:$G$7,5,FALSE)</f>
        <v>8966220.9668758679</v>
      </c>
      <c r="G440">
        <f t="shared" si="90"/>
        <v>7.1697256510819516</v>
      </c>
      <c r="H440">
        <f t="shared" si="91"/>
        <v>341.46341463414501</v>
      </c>
      <c r="I440">
        <f t="shared" si="93"/>
        <v>0.29700000000000004</v>
      </c>
      <c r="J440">
        <f t="shared" si="94"/>
        <v>-543.23435790658914</v>
      </c>
      <c r="K440">
        <f t="shared" si="95"/>
        <v>-35754996.354413301</v>
      </c>
      <c r="L440">
        <f t="shared" si="104"/>
        <v>11886.535916310122</v>
      </c>
      <c r="M440">
        <f>2*$Y$1*VLOOKUP(E439,Gearing!$B$3:$D$7,3)+B438</f>
        <v>11538.554958214832</v>
      </c>
      <c r="N440">
        <f>2*B439-B438+Misc!$B$6*$Y$1^2</f>
        <v>11538.701340584759</v>
      </c>
      <c r="O440">
        <f t="shared" si="96"/>
        <v>0</v>
      </c>
      <c r="P440">
        <f t="shared" si="97"/>
        <v>0</v>
      </c>
      <c r="Q440">
        <f t="shared" si="98"/>
        <v>0</v>
      </c>
      <c r="R440">
        <f t="shared" si="99"/>
        <v>0</v>
      </c>
      <c r="S440">
        <f t="shared" si="100"/>
        <v>0</v>
      </c>
      <c r="T440">
        <f>C440/Misc!$B$2*60/2/PI()</f>
        <v>4858.9305396937007</v>
      </c>
      <c r="U440">
        <f>C440/Misc!$B$2*60/2/PI()*VLOOKUP(E440,Gearing!$B$2:$G$7,5,FALSE)</f>
        <v>24199436.139307417</v>
      </c>
      <c r="V440">
        <f ca="1">FORECAST(U440,OFFSET(Engine!$E$3:$E$26,MATCH(U440,Engine!$A$3:$A$26,1)-1,0,2),OFFSET(Engine!$A$3:$A$26,MATCH(U440,Engine!$A$3:$A$26,1)-1,0,2))</f>
        <v>-603590.99674116995</v>
      </c>
    </row>
    <row r="441" spans="1:22" x14ac:dyDescent="0.25">
      <c r="A441">
        <f t="shared" si="92"/>
        <v>109.5</v>
      </c>
      <c r="B441">
        <f t="shared" si="103"/>
        <v>11576.718444369308</v>
      </c>
      <c r="C441">
        <f t="shared" si="101"/>
        <v>152.64780487804819</v>
      </c>
      <c r="D441">
        <f t="shared" si="102"/>
        <v>-4.9117918824777007E-2</v>
      </c>
      <c r="E441">
        <f>MIN(VLOOKUP(C440+0.01,Gearing!$A$2:$G$7,2,TRUE)+1,5)</f>
        <v>5</v>
      </c>
      <c r="F441">
        <f>Misc!$B$4*Misc!$B$5/Misc!$B$2*VLOOKUP(E441,Gearing!$B$2:$G$7,5,FALSE)</f>
        <v>8966220.9668758679</v>
      </c>
      <c r="G441">
        <f t="shared" si="90"/>
        <v>7.1934393419736908</v>
      </c>
      <c r="H441">
        <f t="shared" si="91"/>
        <v>341.46341463414501</v>
      </c>
      <c r="I441">
        <f t="shared" si="93"/>
        <v>0.29700000000000004</v>
      </c>
      <c r="J441">
        <f t="shared" si="94"/>
        <v>-565.90164517961148</v>
      </c>
      <c r="K441">
        <f t="shared" si="95"/>
        <v>-35733872.415300511</v>
      </c>
      <c r="L441">
        <f t="shared" si="104"/>
        <v>11924.693499333767</v>
      </c>
      <c r="M441">
        <f>2*$Y$1*VLOOKUP(E440,Gearing!$B$3:$D$7,3)+B439</f>
        <v>11576.718444369308</v>
      </c>
      <c r="N441">
        <f>2*B440-B439+Misc!$B$6*$Y$1^2</f>
        <v>11576.858686999381</v>
      </c>
      <c r="O441">
        <f t="shared" si="96"/>
        <v>0</v>
      </c>
      <c r="P441">
        <f t="shared" si="97"/>
        <v>0</v>
      </c>
      <c r="Q441">
        <f t="shared" si="98"/>
        <v>0</v>
      </c>
      <c r="R441">
        <f t="shared" si="99"/>
        <v>0</v>
      </c>
      <c r="S441">
        <f t="shared" si="100"/>
        <v>0</v>
      </c>
      <c r="T441">
        <f>C441/Misc!$B$2*60/2/PI()</f>
        <v>4858.9305396937007</v>
      </c>
      <c r="U441">
        <f>C441/Misc!$B$2*60/2/PI()*VLOOKUP(E441,Gearing!$B$2:$G$7,5,FALSE)</f>
        <v>24199436.139307417</v>
      </c>
      <c r="V441">
        <f ca="1">FORECAST(U441,OFFSET(Engine!$E$3:$E$26,MATCH(U441,Engine!$A$3:$A$26,1)-1,0,2),OFFSET(Engine!$A$3:$A$26,MATCH(U441,Engine!$A$3:$A$26,1)-1,0,2))</f>
        <v>-603590.99674116995</v>
      </c>
    </row>
    <row r="442" spans="1:22" x14ac:dyDescent="0.25">
      <c r="A442">
        <f t="shared" si="92"/>
        <v>109.75</v>
      </c>
      <c r="B442">
        <f t="shared" si="103"/>
        <v>11614.878860653856</v>
      </c>
      <c r="C442">
        <f t="shared" si="101"/>
        <v>152.64780487804819</v>
      </c>
      <c r="D442">
        <f t="shared" si="102"/>
        <v>4.9117918824777007E-2</v>
      </c>
      <c r="E442">
        <f>MIN(VLOOKUP(C441+0.01,Gearing!$A$2:$G$7,2,TRUE)+1,5)</f>
        <v>5</v>
      </c>
      <c r="F442">
        <f>Misc!$B$4*Misc!$B$5/Misc!$B$2*VLOOKUP(E442,Gearing!$B$2:$G$7,5,FALSE)</f>
        <v>8966220.9668758679</v>
      </c>
      <c r="G442">
        <f t="shared" si="90"/>
        <v>7.2171511253366942</v>
      </c>
      <c r="H442">
        <f t="shared" si="91"/>
        <v>341.46341463414501</v>
      </c>
      <c r="I442">
        <f t="shared" si="93"/>
        <v>0.29700000000000004</v>
      </c>
      <c r="J442">
        <f t="shared" si="94"/>
        <v>-588.57075595536935</v>
      </c>
      <c r="K442">
        <f t="shared" si="95"/>
        <v>-35711804.462868102</v>
      </c>
      <c r="L442">
        <f t="shared" si="104"/>
        <v>11962.859818749144</v>
      </c>
      <c r="M442">
        <f>2*$Y$1*VLOOKUP(E441,Gearing!$B$3:$D$7,3)+B440</f>
        <v>11614.878860653856</v>
      </c>
      <c r="N442">
        <f>2*B441-B440+Misc!$B$6*$Y$1^2</f>
        <v>11615.025243023783</v>
      </c>
      <c r="O442">
        <f t="shared" si="96"/>
        <v>0</v>
      </c>
      <c r="P442">
        <f t="shared" si="97"/>
        <v>0</v>
      </c>
      <c r="Q442">
        <f t="shared" si="98"/>
        <v>0</v>
      </c>
      <c r="R442">
        <f t="shared" si="99"/>
        <v>0</v>
      </c>
      <c r="S442">
        <f t="shared" si="100"/>
        <v>0</v>
      </c>
      <c r="T442">
        <f>C442/Misc!$B$2*60/2/PI()</f>
        <v>4858.9305396937007</v>
      </c>
      <c r="U442">
        <f>C442/Misc!$B$2*60/2/PI()*VLOOKUP(E442,Gearing!$B$2:$G$7,5,FALSE)</f>
        <v>24199436.139307417</v>
      </c>
      <c r="V442">
        <f ca="1">FORECAST(U442,OFFSET(Engine!$E$3:$E$26,MATCH(U442,Engine!$A$3:$A$26,1)-1,0,2),OFFSET(Engine!$A$3:$A$26,MATCH(U442,Engine!$A$3:$A$26,1)-1,0,2))</f>
        <v>-603590.99674116995</v>
      </c>
    </row>
    <row r="443" spans="1:22" x14ac:dyDescent="0.25">
      <c r="A443">
        <f t="shared" si="92"/>
        <v>110</v>
      </c>
      <c r="B443">
        <f t="shared" si="103"/>
        <v>11653.042346808332</v>
      </c>
      <c r="C443">
        <f t="shared" si="101"/>
        <v>152.64780487804819</v>
      </c>
      <c r="D443">
        <f t="shared" si="102"/>
        <v>-4.9117918824777007E-2</v>
      </c>
      <c r="E443">
        <f>MIN(VLOOKUP(C442+0.01,Gearing!$A$2:$G$7,2,TRUE)+1,5)</f>
        <v>5</v>
      </c>
      <c r="F443">
        <f>Misc!$B$4*Misc!$B$5/Misc!$B$2*VLOOKUP(E443,Gearing!$B$2:$G$7,5,FALSE)</f>
        <v>8966220.9668758679</v>
      </c>
      <c r="G443">
        <f t="shared" si="90"/>
        <v>7.2408648162284326</v>
      </c>
      <c r="H443">
        <f t="shared" si="91"/>
        <v>341.46341463414501</v>
      </c>
      <c r="I443">
        <f t="shared" si="93"/>
        <v>0.29700000000000004</v>
      </c>
      <c r="J443">
        <f t="shared" si="94"/>
        <v>-611.23804322839169</v>
      </c>
      <c r="K443">
        <f t="shared" si="95"/>
        <v>-35688950.46793294</v>
      </c>
      <c r="L443">
        <f t="shared" si="104"/>
        <v>12001.017401772791</v>
      </c>
      <c r="M443">
        <f>2*$Y$1*VLOOKUP(E442,Gearing!$B$3:$D$7,3)+B441</f>
        <v>11653.042346808332</v>
      </c>
      <c r="N443">
        <f>2*B442-B441+Misc!$B$6*$Y$1^2</f>
        <v>11653.182589438406</v>
      </c>
      <c r="O443">
        <f t="shared" si="96"/>
        <v>0</v>
      </c>
      <c r="P443">
        <f t="shared" si="97"/>
        <v>0</v>
      </c>
      <c r="Q443">
        <f t="shared" si="98"/>
        <v>0</v>
      </c>
      <c r="R443">
        <f t="shared" si="99"/>
        <v>0</v>
      </c>
      <c r="S443">
        <f t="shared" si="100"/>
        <v>0</v>
      </c>
      <c r="T443">
        <f>C443/Misc!$B$2*60/2/PI()</f>
        <v>4858.9305396937007</v>
      </c>
      <c r="U443">
        <f>C443/Misc!$B$2*60/2/PI()*VLOOKUP(E443,Gearing!$B$2:$G$7,5,FALSE)</f>
        <v>24199436.139307417</v>
      </c>
      <c r="V443">
        <f ca="1">FORECAST(U443,OFFSET(Engine!$E$3:$E$26,MATCH(U443,Engine!$A$3:$A$26,1)-1,0,2),OFFSET(Engine!$A$3:$A$26,MATCH(U443,Engine!$A$3:$A$26,1)-1,0,2))</f>
        <v>-603590.99674116995</v>
      </c>
    </row>
    <row r="444" spans="1:22" x14ac:dyDescent="0.25">
      <c r="A444">
        <f t="shared" si="92"/>
        <v>110.25</v>
      </c>
      <c r="B444">
        <f t="shared" si="103"/>
        <v>11691.202763092881</v>
      </c>
      <c r="C444">
        <f t="shared" si="101"/>
        <v>152.64780487804819</v>
      </c>
      <c r="D444">
        <f t="shared" si="102"/>
        <v>4.9117918824777007E-2</v>
      </c>
      <c r="E444">
        <f>MIN(VLOOKUP(C443+0.01,Gearing!$A$2:$G$7,2,TRUE)+1,5)</f>
        <v>5</v>
      </c>
      <c r="F444">
        <f>Misc!$B$4*Misc!$B$5/Misc!$B$2*VLOOKUP(E444,Gearing!$B$2:$G$7,5,FALSE)</f>
        <v>8966220.9668758679</v>
      </c>
      <c r="G444">
        <f t="shared" si="90"/>
        <v>7.2645765995914369</v>
      </c>
      <c r="H444">
        <f t="shared" si="91"/>
        <v>341.46341463414501</v>
      </c>
      <c r="I444">
        <f t="shared" si="93"/>
        <v>0.29700000000000004</v>
      </c>
      <c r="J444">
        <f t="shared" si="94"/>
        <v>-633.90715400415047</v>
      </c>
      <c r="K444">
        <f t="shared" si="95"/>
        <v>-35665152.32050129</v>
      </c>
      <c r="L444">
        <f t="shared" si="104"/>
        <v>12039.18372118817</v>
      </c>
      <c r="M444">
        <f>2*$Y$1*VLOOKUP(E443,Gearing!$B$3:$D$7,3)+B442</f>
        <v>11691.202763092881</v>
      </c>
      <c r="N444">
        <f>2*B443-B442+Misc!$B$6*$Y$1^2</f>
        <v>11691.349145462807</v>
      </c>
      <c r="O444">
        <f t="shared" si="96"/>
        <v>0</v>
      </c>
      <c r="P444">
        <f t="shared" si="97"/>
        <v>0</v>
      </c>
      <c r="Q444">
        <f t="shared" si="98"/>
        <v>0</v>
      </c>
      <c r="R444">
        <f t="shared" si="99"/>
        <v>0</v>
      </c>
      <c r="S444">
        <f t="shared" si="100"/>
        <v>0</v>
      </c>
      <c r="T444">
        <f>C444/Misc!$B$2*60/2/PI()</f>
        <v>4858.9305396937007</v>
      </c>
      <c r="U444">
        <f>C444/Misc!$B$2*60/2/PI()*VLOOKUP(E444,Gearing!$B$2:$G$7,5,FALSE)</f>
        <v>24199436.139307417</v>
      </c>
      <c r="V444">
        <f ca="1">FORECAST(U444,OFFSET(Engine!$E$3:$E$26,MATCH(U444,Engine!$A$3:$A$26,1)-1,0,2),OFFSET(Engine!$A$3:$A$26,MATCH(U444,Engine!$A$3:$A$26,1)-1,0,2))</f>
        <v>-603590.99674116995</v>
      </c>
    </row>
    <row r="445" spans="1:22" x14ac:dyDescent="0.25">
      <c r="A445">
        <f t="shared" si="92"/>
        <v>110.5</v>
      </c>
      <c r="B445">
        <f t="shared" si="103"/>
        <v>11729.366249247356</v>
      </c>
      <c r="C445">
        <f t="shared" si="101"/>
        <v>152.64780487804819</v>
      </c>
      <c r="D445">
        <f t="shared" si="102"/>
        <v>-4.9117918824777007E-2</v>
      </c>
      <c r="E445">
        <f>MIN(VLOOKUP(C444+0.01,Gearing!$A$2:$G$7,2,TRUE)+1,5)</f>
        <v>5</v>
      </c>
      <c r="F445">
        <f>Misc!$B$4*Misc!$B$5/Misc!$B$2*VLOOKUP(E445,Gearing!$B$2:$G$7,5,FALSE)</f>
        <v>8966220.9668758679</v>
      </c>
      <c r="G445">
        <f t="shared" si="90"/>
        <v>7.2882902904831761</v>
      </c>
      <c r="H445">
        <f t="shared" si="91"/>
        <v>341.46341463414501</v>
      </c>
      <c r="I445">
        <f t="shared" si="93"/>
        <v>0.29700000000000004</v>
      </c>
      <c r="J445">
        <f t="shared" si="94"/>
        <v>-656.5744412771719</v>
      </c>
      <c r="K445">
        <f t="shared" si="95"/>
        <v>-35640568.269743755</v>
      </c>
      <c r="L445">
        <f t="shared" si="104"/>
        <v>12077.341304211817</v>
      </c>
      <c r="M445">
        <f>2*$Y$1*VLOOKUP(E444,Gearing!$B$3:$D$7,3)+B443</f>
        <v>11729.366249247356</v>
      </c>
      <c r="N445">
        <f>2*B444-B443+Misc!$B$6*$Y$1^2</f>
        <v>11729.50649187743</v>
      </c>
      <c r="O445">
        <f t="shared" si="96"/>
        <v>0</v>
      </c>
      <c r="P445">
        <f t="shared" si="97"/>
        <v>0</v>
      </c>
      <c r="Q445">
        <f t="shared" si="98"/>
        <v>0</v>
      </c>
      <c r="R445">
        <f t="shared" si="99"/>
        <v>0</v>
      </c>
      <c r="S445">
        <f t="shared" si="100"/>
        <v>0</v>
      </c>
      <c r="T445">
        <f>C445/Misc!$B$2*60/2/PI()</f>
        <v>4858.9305396937007</v>
      </c>
      <c r="U445">
        <f>C445/Misc!$B$2*60/2/PI()*VLOOKUP(E445,Gearing!$B$2:$G$7,5,FALSE)</f>
        <v>24199436.139307417</v>
      </c>
      <c r="V445">
        <f ca="1">FORECAST(U445,OFFSET(Engine!$E$3:$E$26,MATCH(U445,Engine!$A$3:$A$26,1)-1,0,2),OFFSET(Engine!$A$3:$A$26,MATCH(U445,Engine!$A$3:$A$26,1)-1,0,2))</f>
        <v>-603590.99674116995</v>
      </c>
    </row>
    <row r="446" spans="1:22" x14ac:dyDescent="0.25">
      <c r="A446">
        <f t="shared" si="92"/>
        <v>110.75</v>
      </c>
      <c r="B446">
        <f t="shared" si="103"/>
        <v>11767.526665531905</v>
      </c>
      <c r="C446">
        <f t="shared" si="101"/>
        <v>152.64780487804819</v>
      </c>
      <c r="D446">
        <f t="shared" si="102"/>
        <v>4.9117918824777007E-2</v>
      </c>
      <c r="E446">
        <f>MIN(VLOOKUP(C445+0.01,Gearing!$A$2:$G$7,2,TRUE)+1,5)</f>
        <v>5</v>
      </c>
      <c r="F446">
        <f>Misc!$B$4*Misc!$B$5/Misc!$B$2*VLOOKUP(E446,Gearing!$B$2:$G$7,5,FALSE)</f>
        <v>8966220.9668758679</v>
      </c>
      <c r="G446">
        <f t="shared" si="90"/>
        <v>7.3120020738461786</v>
      </c>
      <c r="H446">
        <f t="shared" si="91"/>
        <v>341.46341463414501</v>
      </c>
      <c r="I446">
        <f t="shared" si="93"/>
        <v>0.29700000000000004</v>
      </c>
      <c r="J446">
        <f t="shared" si="94"/>
        <v>-679.24355205293068</v>
      </c>
      <c r="K446">
        <f t="shared" si="95"/>
        <v>-35615039.927312881</v>
      </c>
      <c r="L446">
        <f t="shared" si="104"/>
        <v>12115.507623627194</v>
      </c>
      <c r="M446">
        <f>2*$Y$1*VLOOKUP(E445,Gearing!$B$3:$D$7,3)+B444</f>
        <v>11767.526665531905</v>
      </c>
      <c r="N446">
        <f>2*B445-B444+Misc!$B$6*$Y$1^2</f>
        <v>11767.673047901832</v>
      </c>
      <c r="O446">
        <f t="shared" si="96"/>
        <v>0</v>
      </c>
      <c r="P446">
        <f t="shared" si="97"/>
        <v>0</v>
      </c>
      <c r="Q446">
        <f t="shared" si="98"/>
        <v>0</v>
      </c>
      <c r="R446">
        <f t="shared" si="99"/>
        <v>0</v>
      </c>
      <c r="S446">
        <f t="shared" si="100"/>
        <v>0</v>
      </c>
      <c r="T446">
        <f>C446/Misc!$B$2*60/2/PI()</f>
        <v>4858.9305396937007</v>
      </c>
      <c r="U446">
        <f>C446/Misc!$B$2*60/2/PI()*VLOOKUP(E446,Gearing!$B$2:$G$7,5,FALSE)</f>
        <v>24199436.139307417</v>
      </c>
      <c r="V446">
        <f ca="1">FORECAST(U446,OFFSET(Engine!$E$3:$E$26,MATCH(U446,Engine!$A$3:$A$26,1)-1,0,2),OFFSET(Engine!$A$3:$A$26,MATCH(U446,Engine!$A$3:$A$26,1)-1,0,2))</f>
        <v>-603590.99674116995</v>
      </c>
    </row>
    <row r="447" spans="1:22" x14ac:dyDescent="0.25">
      <c r="A447">
        <f t="shared" si="92"/>
        <v>111</v>
      </c>
      <c r="B447">
        <f t="shared" si="103"/>
        <v>11805.69015168638</v>
      </c>
      <c r="C447">
        <f t="shared" si="101"/>
        <v>152.64780487804819</v>
      </c>
      <c r="D447">
        <f t="shared" si="102"/>
        <v>-4.9117918824777007E-2</v>
      </c>
      <c r="E447">
        <f>MIN(VLOOKUP(C446+0.01,Gearing!$A$2:$G$7,2,TRUE)+1,5)</f>
        <v>5</v>
      </c>
      <c r="F447">
        <f>Misc!$B$4*Misc!$B$5/Misc!$B$2*VLOOKUP(E447,Gearing!$B$2:$G$7,5,FALSE)</f>
        <v>8966220.9668758679</v>
      </c>
      <c r="G447">
        <f t="shared" si="90"/>
        <v>7.3357157647379179</v>
      </c>
      <c r="H447">
        <f t="shared" si="91"/>
        <v>341.46341463414501</v>
      </c>
      <c r="I447">
        <f t="shared" si="93"/>
        <v>0.29700000000000004</v>
      </c>
      <c r="J447">
        <f t="shared" si="94"/>
        <v>-701.91083932595211</v>
      </c>
      <c r="K447">
        <f t="shared" si="95"/>
        <v>-35588725.820732944</v>
      </c>
      <c r="L447">
        <f t="shared" si="104"/>
        <v>12153.665206650841</v>
      </c>
      <c r="M447">
        <f>2*$Y$1*VLOOKUP(E446,Gearing!$B$3:$D$7,3)+B445</f>
        <v>11805.69015168638</v>
      </c>
      <c r="N447">
        <f>2*B446-B445+Misc!$B$6*$Y$1^2</f>
        <v>11805.830394316454</v>
      </c>
      <c r="O447">
        <f t="shared" si="96"/>
        <v>0</v>
      </c>
      <c r="P447">
        <f t="shared" si="97"/>
        <v>0</v>
      </c>
      <c r="Q447">
        <f t="shared" si="98"/>
        <v>0</v>
      </c>
      <c r="R447">
        <f t="shared" si="99"/>
        <v>0</v>
      </c>
      <c r="S447">
        <f t="shared" si="100"/>
        <v>0</v>
      </c>
      <c r="T447">
        <f>C447/Misc!$B$2*60/2/PI()</f>
        <v>4858.9305396937007</v>
      </c>
      <c r="U447">
        <f>C447/Misc!$B$2*60/2/PI()*VLOOKUP(E447,Gearing!$B$2:$G$7,5,FALSE)</f>
        <v>24199436.139307417</v>
      </c>
      <c r="V447">
        <f ca="1">FORECAST(U447,OFFSET(Engine!$E$3:$E$26,MATCH(U447,Engine!$A$3:$A$26,1)-1,0,2),OFFSET(Engine!$A$3:$A$26,MATCH(U447,Engine!$A$3:$A$26,1)-1,0,2))</f>
        <v>-603590.99674116995</v>
      </c>
    </row>
    <row r="448" spans="1:22" x14ac:dyDescent="0.25">
      <c r="A448">
        <f t="shared" si="92"/>
        <v>111.25</v>
      </c>
      <c r="B448">
        <f t="shared" si="103"/>
        <v>11843.850567970929</v>
      </c>
      <c r="C448">
        <f t="shared" si="101"/>
        <v>152.64780487804819</v>
      </c>
      <c r="D448">
        <f t="shared" si="102"/>
        <v>4.9117918824777007E-2</v>
      </c>
      <c r="E448">
        <f>MIN(VLOOKUP(C447+0.01,Gearing!$A$2:$G$7,2,TRUE)+1,5)</f>
        <v>5</v>
      </c>
      <c r="F448">
        <f>Misc!$B$4*Misc!$B$5/Misc!$B$2*VLOOKUP(E448,Gearing!$B$2:$G$7,5,FALSE)</f>
        <v>8966220.9668758679</v>
      </c>
      <c r="G448">
        <f t="shared" si="90"/>
        <v>7.3594275481009204</v>
      </c>
      <c r="H448">
        <f t="shared" si="91"/>
        <v>341.46341463414501</v>
      </c>
      <c r="I448">
        <f t="shared" si="93"/>
        <v>0.29700000000000004</v>
      </c>
      <c r="J448">
        <f t="shared" si="94"/>
        <v>-724.57995010171089</v>
      </c>
      <c r="K448">
        <f t="shared" si="95"/>
        <v>-35561467.283302844</v>
      </c>
      <c r="L448">
        <f t="shared" si="104"/>
        <v>12191.831526066217</v>
      </c>
      <c r="M448">
        <f>2*$Y$1*VLOOKUP(E447,Gearing!$B$3:$D$7,3)+B446</f>
        <v>11843.850567970929</v>
      </c>
      <c r="N448">
        <f>2*B447-B446+Misc!$B$6*$Y$1^2</f>
        <v>11843.996950340856</v>
      </c>
      <c r="O448">
        <f t="shared" si="96"/>
        <v>0</v>
      </c>
      <c r="P448">
        <f t="shared" si="97"/>
        <v>0</v>
      </c>
      <c r="Q448">
        <f t="shared" si="98"/>
        <v>0</v>
      </c>
      <c r="R448">
        <f t="shared" si="99"/>
        <v>0</v>
      </c>
      <c r="S448">
        <f t="shared" si="100"/>
        <v>0</v>
      </c>
      <c r="T448">
        <f>C448/Misc!$B$2*60/2/PI()</f>
        <v>4858.9305396937007</v>
      </c>
      <c r="U448">
        <f>C448/Misc!$B$2*60/2/PI()*VLOOKUP(E448,Gearing!$B$2:$G$7,5,FALSE)</f>
        <v>24199436.139307417</v>
      </c>
      <c r="V448">
        <f ca="1">FORECAST(U448,OFFSET(Engine!$E$3:$E$26,MATCH(U448,Engine!$A$3:$A$26,1)-1,0,2),OFFSET(Engine!$A$3:$A$26,MATCH(U448,Engine!$A$3:$A$26,1)-1,0,2))</f>
        <v>-603590.99674116995</v>
      </c>
    </row>
    <row r="449" spans="1:22" x14ac:dyDescent="0.25">
      <c r="A449">
        <f t="shared" si="92"/>
        <v>111.5</v>
      </c>
      <c r="B449">
        <f t="shared" si="103"/>
        <v>11882.014054125404</v>
      </c>
      <c r="C449">
        <f t="shared" si="101"/>
        <v>152.64780487804819</v>
      </c>
      <c r="D449">
        <f t="shared" si="102"/>
        <v>-4.9117918824777007E-2</v>
      </c>
      <c r="E449">
        <f>MIN(VLOOKUP(C448+0.01,Gearing!$A$2:$G$7,2,TRUE)+1,5)</f>
        <v>5</v>
      </c>
      <c r="F449">
        <f>Misc!$B$4*Misc!$B$5/Misc!$B$2*VLOOKUP(E449,Gearing!$B$2:$G$7,5,FALSE)</f>
        <v>8966220.9668758679</v>
      </c>
      <c r="G449">
        <f t="shared" si="90"/>
        <v>7.3831412389926605</v>
      </c>
      <c r="H449">
        <f t="shared" si="91"/>
        <v>341.46341463414501</v>
      </c>
      <c r="I449">
        <f t="shared" si="93"/>
        <v>0.29700000000000004</v>
      </c>
      <c r="J449">
        <f t="shared" si="94"/>
        <v>-747.24723737473232</v>
      </c>
      <c r="K449">
        <f t="shared" si="95"/>
        <v>-35533423.120900542</v>
      </c>
      <c r="L449">
        <f t="shared" si="104"/>
        <v>12229.989109089864</v>
      </c>
      <c r="M449">
        <f>2*$Y$1*VLOOKUP(E448,Gearing!$B$3:$D$7,3)+B447</f>
        <v>11882.014054125404</v>
      </c>
      <c r="N449">
        <f>2*B448-B447+Misc!$B$6*$Y$1^2</f>
        <v>11882.154296755478</v>
      </c>
      <c r="O449">
        <f t="shared" si="96"/>
        <v>0</v>
      </c>
      <c r="P449">
        <f t="shared" si="97"/>
        <v>0</v>
      </c>
      <c r="Q449">
        <f t="shared" si="98"/>
        <v>0</v>
      </c>
      <c r="R449">
        <f t="shared" si="99"/>
        <v>0</v>
      </c>
      <c r="S449">
        <f t="shared" si="100"/>
        <v>0</v>
      </c>
      <c r="T449">
        <f>C449/Misc!$B$2*60/2/PI()</f>
        <v>4858.9305396937007</v>
      </c>
      <c r="U449">
        <f>C449/Misc!$B$2*60/2/PI()*VLOOKUP(E449,Gearing!$B$2:$G$7,5,FALSE)</f>
        <v>24199436.139307417</v>
      </c>
      <c r="V449">
        <f ca="1">FORECAST(U449,OFFSET(Engine!$E$3:$E$26,MATCH(U449,Engine!$A$3:$A$26,1)-1,0,2),OFFSET(Engine!$A$3:$A$26,MATCH(U449,Engine!$A$3:$A$26,1)-1,0,2))</f>
        <v>-603590.99674116995</v>
      </c>
    </row>
    <row r="450" spans="1:22" x14ac:dyDescent="0.25">
      <c r="A450">
        <f t="shared" si="92"/>
        <v>111.75</v>
      </c>
      <c r="B450">
        <f t="shared" si="103"/>
        <v>11920.174470409953</v>
      </c>
      <c r="C450">
        <f t="shared" si="101"/>
        <v>152.64780487804819</v>
      </c>
      <c r="D450">
        <f t="shared" si="102"/>
        <v>4.9117918824777007E-2</v>
      </c>
      <c r="E450">
        <f>MIN(VLOOKUP(C449+0.01,Gearing!$A$2:$G$7,2,TRUE)+1,5)</f>
        <v>5</v>
      </c>
      <c r="F450">
        <f>Misc!$B$4*Misc!$B$5/Misc!$B$2*VLOOKUP(E450,Gearing!$B$2:$G$7,5,FALSE)</f>
        <v>8966220.9668758679</v>
      </c>
      <c r="G450">
        <f t="shared" si="90"/>
        <v>7.4068530223556639</v>
      </c>
      <c r="H450">
        <f t="shared" si="91"/>
        <v>341.46341463414501</v>
      </c>
      <c r="I450">
        <f t="shared" si="93"/>
        <v>0.29700000000000004</v>
      </c>
      <c r="J450">
        <f t="shared" si="94"/>
        <v>-769.9163481504911</v>
      </c>
      <c r="K450">
        <f t="shared" si="95"/>
        <v>-35504434.388471209</v>
      </c>
      <c r="L450">
        <f t="shared" si="104"/>
        <v>12268.155428505243</v>
      </c>
      <c r="M450">
        <f>2*$Y$1*VLOOKUP(E449,Gearing!$B$3:$D$7,3)+B448</f>
        <v>11920.174470409953</v>
      </c>
      <c r="N450">
        <f>2*B449-B448+Misc!$B$6*$Y$1^2</f>
        <v>11920.32085277988</v>
      </c>
      <c r="O450">
        <f t="shared" si="96"/>
        <v>0</v>
      </c>
      <c r="P450">
        <f t="shared" si="97"/>
        <v>0</v>
      </c>
      <c r="Q450">
        <f t="shared" si="98"/>
        <v>0</v>
      </c>
      <c r="R450">
        <f t="shared" si="99"/>
        <v>0</v>
      </c>
      <c r="S450">
        <f t="shared" si="100"/>
        <v>0</v>
      </c>
      <c r="T450">
        <f>C450/Misc!$B$2*60/2/PI()</f>
        <v>4858.9305396937007</v>
      </c>
      <c r="U450">
        <f>C450/Misc!$B$2*60/2/PI()*VLOOKUP(E450,Gearing!$B$2:$G$7,5,FALSE)</f>
        <v>24199436.139307417</v>
      </c>
      <c r="V450">
        <f ca="1">FORECAST(U450,OFFSET(Engine!$E$3:$E$26,MATCH(U450,Engine!$A$3:$A$26,1)-1,0,2),OFFSET(Engine!$A$3:$A$26,MATCH(U450,Engine!$A$3:$A$26,1)-1,0,2))</f>
        <v>-603590.99674116995</v>
      </c>
    </row>
    <row r="451" spans="1:22" x14ac:dyDescent="0.25">
      <c r="A451">
        <f t="shared" si="92"/>
        <v>112</v>
      </c>
      <c r="B451">
        <f t="shared" si="103"/>
        <v>11958.337956564428</v>
      </c>
      <c r="C451">
        <f t="shared" si="101"/>
        <v>152.64780487804819</v>
      </c>
      <c r="D451">
        <f t="shared" si="102"/>
        <v>-4.9117918824777007E-2</v>
      </c>
      <c r="E451">
        <f>MIN(VLOOKUP(C450+0.01,Gearing!$A$2:$G$7,2,TRUE)+1,5)</f>
        <v>5</v>
      </c>
      <c r="F451">
        <f>Misc!$B$4*Misc!$B$5/Misc!$B$2*VLOOKUP(E451,Gearing!$B$2:$G$7,5,FALSE)</f>
        <v>8966220.9668758679</v>
      </c>
      <c r="G451">
        <f t="shared" ref="G451:G514" si="105">CONVERT(B451,$B$1,$G$1)</f>
        <v>7.4305667132474031</v>
      </c>
      <c r="H451">
        <f t="shared" ref="H451:H514" si="106">CONVERT(C451,$C$1,$H$1)</f>
        <v>341.46341463414501</v>
      </c>
      <c r="I451">
        <f t="shared" si="93"/>
        <v>0.29700000000000004</v>
      </c>
      <c r="J451">
        <f t="shared" si="94"/>
        <v>-792.58363542351253</v>
      </c>
      <c r="K451">
        <f t="shared" si="95"/>
        <v>-35474660.170246504</v>
      </c>
      <c r="L451">
        <f t="shared" si="104"/>
        <v>12306.313011528891</v>
      </c>
      <c r="M451">
        <f>2*$Y$1*VLOOKUP(E450,Gearing!$B$3:$D$7,3)+B449</f>
        <v>11958.337956564428</v>
      </c>
      <c r="N451">
        <f>2*B450-B449+Misc!$B$6*$Y$1^2</f>
        <v>11958.478199194502</v>
      </c>
      <c r="O451">
        <f t="shared" si="96"/>
        <v>0</v>
      </c>
      <c r="P451">
        <f t="shared" si="97"/>
        <v>0</v>
      </c>
      <c r="Q451">
        <f t="shared" si="98"/>
        <v>0</v>
      </c>
      <c r="R451">
        <f t="shared" si="99"/>
        <v>0</v>
      </c>
      <c r="S451">
        <f t="shared" si="100"/>
        <v>0</v>
      </c>
      <c r="T451">
        <f>C451/Misc!$B$2*60/2/PI()</f>
        <v>4858.9305396937007</v>
      </c>
      <c r="U451">
        <f>C451/Misc!$B$2*60/2/PI()*VLOOKUP(E451,Gearing!$B$2:$G$7,5,FALSE)</f>
        <v>24199436.139307417</v>
      </c>
      <c r="V451">
        <f ca="1">FORECAST(U451,OFFSET(Engine!$E$3:$E$26,MATCH(U451,Engine!$A$3:$A$26,1)-1,0,2),OFFSET(Engine!$A$3:$A$26,MATCH(U451,Engine!$A$3:$A$26,1)-1,0,2))</f>
        <v>-603590.99674116995</v>
      </c>
    </row>
    <row r="452" spans="1:22" x14ac:dyDescent="0.25">
      <c r="A452">
        <f t="shared" ref="A452:A515" si="107">A451+$Y$1</f>
        <v>112.25</v>
      </c>
      <c r="B452">
        <f t="shared" si="103"/>
        <v>11996.498372848977</v>
      </c>
      <c r="C452">
        <f t="shared" si="101"/>
        <v>152.64780487804819</v>
      </c>
      <c r="D452">
        <f t="shared" si="102"/>
        <v>4.9117918824777007E-2</v>
      </c>
      <c r="E452">
        <f>MIN(VLOOKUP(C451+0.01,Gearing!$A$2:$G$7,2,TRUE)+1,5)</f>
        <v>5</v>
      </c>
      <c r="F452">
        <f>Misc!$B$4*Misc!$B$5/Misc!$B$2*VLOOKUP(E452,Gearing!$B$2:$G$7,5,FALSE)</f>
        <v>8966220.9668758679</v>
      </c>
      <c r="G452">
        <f t="shared" si="105"/>
        <v>7.4542784966104056</v>
      </c>
      <c r="H452">
        <f t="shared" si="106"/>
        <v>341.46341463414501</v>
      </c>
      <c r="I452">
        <f t="shared" ref="I452:I515" si="108">$Y$3</f>
        <v>0.29700000000000004</v>
      </c>
      <c r="J452">
        <f t="shared" ref="J452:J515" si="109">(4*$Y$2-2*$Y$3*B451)</f>
        <v>-815.25274619927131</v>
      </c>
      <c r="K452">
        <f t="shared" ref="K452:K515" si="110">4*$Y$2*(B451-2*B452)+$Y$3*B451*B451-4*F452*$Y$1*$Y$1</f>
        <v>-35443941.242817946</v>
      </c>
      <c r="L452">
        <f t="shared" si="104"/>
        <v>12344.479330944265</v>
      </c>
      <c r="M452">
        <f>2*$Y$1*VLOOKUP(E451,Gearing!$B$3:$D$7,3)+B450</f>
        <v>11996.498372848977</v>
      </c>
      <c r="N452">
        <f>2*B451-B450+Misc!$B$6*$Y$1^2</f>
        <v>11996.644755218904</v>
      </c>
      <c r="O452">
        <f t="shared" ref="O452:O515" si="111">IF(AND(E452=1,G452&lt;=5),1,0)</f>
        <v>0</v>
      </c>
      <c r="P452">
        <f t="shared" ref="P452:P515" si="112">IF(AND(E452=2,G452&lt;=5),1,0)</f>
        <v>0</v>
      </c>
      <c r="Q452">
        <f t="shared" ref="Q452:Q515" si="113">IF(AND(E452=3,G452&lt;=5),1,0)</f>
        <v>0</v>
      </c>
      <c r="R452">
        <f t="shared" ref="R452:R515" si="114">IF(AND(E452=4,G452&lt;=5),1,0)</f>
        <v>0</v>
      </c>
      <c r="S452">
        <f t="shared" ref="S452:S515" si="115">IF(AND(E452=5,G452&lt;=5),1,0)</f>
        <v>0</v>
      </c>
      <c r="T452">
        <f>C452/Misc!$B$2*60/2/PI()</f>
        <v>4858.9305396937007</v>
      </c>
      <c r="U452">
        <f>C452/Misc!$B$2*60/2/PI()*VLOOKUP(E452,Gearing!$B$2:$G$7,5,FALSE)</f>
        <v>24199436.139307417</v>
      </c>
      <c r="V452">
        <f ca="1">FORECAST(U452,OFFSET(Engine!$E$3:$E$26,MATCH(U452,Engine!$A$3:$A$26,1)-1,0,2),OFFSET(Engine!$A$3:$A$26,MATCH(U452,Engine!$A$3:$A$26,1)-1,0,2))</f>
        <v>-603590.99674116995</v>
      </c>
    </row>
    <row r="453" spans="1:22" x14ac:dyDescent="0.25">
      <c r="A453">
        <f t="shared" si="107"/>
        <v>112.5</v>
      </c>
      <c r="B453">
        <f t="shared" si="103"/>
        <v>12034.661859003452</v>
      </c>
      <c r="C453">
        <f t="shared" ref="C453:C516" si="116">(B454-B452)/2/$Y$1</f>
        <v>152.64780487804819</v>
      </c>
      <c r="D453">
        <f t="shared" ref="D453:D516" si="117">(B454-2*B453+B452)/$Y$1^2</f>
        <v>-4.9117918824777007E-2</v>
      </c>
      <c r="E453">
        <f>MIN(VLOOKUP(C452+0.01,Gearing!$A$2:$G$7,2,TRUE)+1,5)</f>
        <v>5</v>
      </c>
      <c r="F453">
        <f>Misc!$B$4*Misc!$B$5/Misc!$B$2*VLOOKUP(E453,Gearing!$B$2:$G$7,5,FALSE)</f>
        <v>8966220.9668758679</v>
      </c>
      <c r="G453">
        <f t="shared" si="105"/>
        <v>7.4779921875021449</v>
      </c>
      <c r="H453">
        <f t="shared" si="106"/>
        <v>341.46341463414501</v>
      </c>
      <c r="I453">
        <f t="shared" si="108"/>
        <v>0.29700000000000004</v>
      </c>
      <c r="J453">
        <f t="shared" si="109"/>
        <v>-837.92003347229365</v>
      </c>
      <c r="K453">
        <f t="shared" si="110"/>
        <v>-35412436.968770869</v>
      </c>
      <c r="L453">
        <f t="shared" si="104"/>
        <v>12382.636913967912</v>
      </c>
      <c r="M453">
        <f>2*$Y$1*VLOOKUP(E452,Gearing!$B$3:$D$7,3)+B451</f>
        <v>12034.661859003452</v>
      </c>
      <c r="N453">
        <f>2*B452-B451+Misc!$B$6*$Y$1^2</f>
        <v>12034.802101633526</v>
      </c>
      <c r="O453">
        <f t="shared" si="111"/>
        <v>0</v>
      </c>
      <c r="P453">
        <f t="shared" si="112"/>
        <v>0</v>
      </c>
      <c r="Q453">
        <f t="shared" si="113"/>
        <v>0</v>
      </c>
      <c r="R453">
        <f t="shared" si="114"/>
        <v>0</v>
      </c>
      <c r="S453">
        <f t="shared" si="115"/>
        <v>0</v>
      </c>
      <c r="T453">
        <f>C453/Misc!$B$2*60/2/PI()</f>
        <v>4858.9305396937007</v>
      </c>
      <c r="U453">
        <f>C453/Misc!$B$2*60/2/PI()*VLOOKUP(E453,Gearing!$B$2:$G$7,5,FALSE)</f>
        <v>24199436.139307417</v>
      </c>
      <c r="V453">
        <f ca="1">FORECAST(U453,OFFSET(Engine!$E$3:$E$26,MATCH(U453,Engine!$A$3:$A$26,1)-1,0,2),OFFSET(Engine!$A$3:$A$26,MATCH(U453,Engine!$A$3:$A$26,1)-1,0,2))</f>
        <v>-603590.99674116995</v>
      </c>
    </row>
    <row r="454" spans="1:22" x14ac:dyDescent="0.25">
      <c r="A454">
        <f t="shared" si="107"/>
        <v>112.75</v>
      </c>
      <c r="B454">
        <f t="shared" ref="B454:B517" si="118">MIN(L454:N454)</f>
        <v>12072.822275288001</v>
      </c>
      <c r="C454">
        <f t="shared" si="116"/>
        <v>152.64780487804819</v>
      </c>
      <c r="D454">
        <f t="shared" si="117"/>
        <v>4.9117918824777007E-2</v>
      </c>
      <c r="E454">
        <f>MIN(VLOOKUP(C453+0.01,Gearing!$A$2:$G$7,2,TRUE)+1,5)</f>
        <v>5</v>
      </c>
      <c r="F454">
        <f>Misc!$B$4*Misc!$B$5/Misc!$B$2*VLOOKUP(E454,Gearing!$B$2:$G$7,5,FALSE)</f>
        <v>8966220.9668758679</v>
      </c>
      <c r="G454">
        <f t="shared" si="105"/>
        <v>7.5017039708651483</v>
      </c>
      <c r="H454">
        <f t="shared" si="106"/>
        <v>341.46341463414501</v>
      </c>
      <c r="I454">
        <f t="shared" si="108"/>
        <v>0.29700000000000004</v>
      </c>
      <c r="J454">
        <f t="shared" si="109"/>
        <v>-860.58914424805153</v>
      </c>
      <c r="K454">
        <f t="shared" si="110"/>
        <v>-35379987.846343085</v>
      </c>
      <c r="L454">
        <f t="shared" ref="L454:L517" si="119">(-J453+SQRT(J453^2-4*I453*K453))/2/I453</f>
        <v>12420.803233383291</v>
      </c>
      <c r="M454">
        <f>2*$Y$1*VLOOKUP(E453,Gearing!$B$3:$D$7,3)+B452</f>
        <v>12072.822275288001</v>
      </c>
      <c r="N454">
        <f>2*B453-B452+Misc!$B$6*$Y$1^2</f>
        <v>12072.968657657928</v>
      </c>
      <c r="O454">
        <f t="shared" si="111"/>
        <v>0</v>
      </c>
      <c r="P454">
        <f t="shared" si="112"/>
        <v>0</v>
      </c>
      <c r="Q454">
        <f t="shared" si="113"/>
        <v>0</v>
      </c>
      <c r="R454">
        <f t="shared" si="114"/>
        <v>0</v>
      </c>
      <c r="S454">
        <f t="shared" si="115"/>
        <v>0</v>
      </c>
      <c r="T454">
        <f>C454/Misc!$B$2*60/2/PI()</f>
        <v>4858.9305396937007</v>
      </c>
      <c r="U454">
        <f>C454/Misc!$B$2*60/2/PI()*VLOOKUP(E454,Gearing!$B$2:$G$7,5,FALSE)</f>
        <v>24199436.139307417</v>
      </c>
      <c r="V454">
        <f ca="1">FORECAST(U454,OFFSET(Engine!$E$3:$E$26,MATCH(U454,Engine!$A$3:$A$26,1)-1,0,2),OFFSET(Engine!$A$3:$A$26,MATCH(U454,Engine!$A$3:$A$26,1)-1,0,2))</f>
        <v>-603590.99674116995</v>
      </c>
    </row>
    <row r="455" spans="1:22" x14ac:dyDescent="0.25">
      <c r="A455">
        <f t="shared" si="107"/>
        <v>113</v>
      </c>
      <c r="B455">
        <f t="shared" si="118"/>
        <v>12110.985761442476</v>
      </c>
      <c r="C455">
        <f t="shared" si="116"/>
        <v>152.64780487804819</v>
      </c>
      <c r="D455">
        <f t="shared" si="117"/>
        <v>-4.9117918824777007E-2</v>
      </c>
      <c r="E455">
        <f>MIN(VLOOKUP(C454+0.01,Gearing!$A$2:$G$7,2,TRUE)+1,5)</f>
        <v>5</v>
      </c>
      <c r="F455">
        <f>Misc!$B$4*Misc!$B$5/Misc!$B$2*VLOOKUP(E455,Gearing!$B$2:$G$7,5,FALSE)</f>
        <v>8966220.9668758679</v>
      </c>
      <c r="G455">
        <f t="shared" si="105"/>
        <v>7.5254176617568875</v>
      </c>
      <c r="H455">
        <f t="shared" si="106"/>
        <v>341.46341463414501</v>
      </c>
      <c r="I455">
        <f t="shared" si="108"/>
        <v>0.29700000000000004</v>
      </c>
      <c r="J455">
        <f t="shared" si="109"/>
        <v>-883.25643152107386</v>
      </c>
      <c r="K455">
        <f t="shared" si="110"/>
        <v>-35346753.516473629</v>
      </c>
      <c r="L455">
        <f t="shared" si="119"/>
        <v>12458.960816406938</v>
      </c>
      <c r="M455">
        <f>2*$Y$1*VLOOKUP(E454,Gearing!$B$3:$D$7,3)+B453</f>
        <v>12110.985761442476</v>
      </c>
      <c r="N455">
        <f>2*B454-B453+Misc!$B$6*$Y$1^2</f>
        <v>12111.12600407255</v>
      </c>
      <c r="O455">
        <f t="shared" si="111"/>
        <v>0</v>
      </c>
      <c r="P455">
        <f t="shared" si="112"/>
        <v>0</v>
      </c>
      <c r="Q455">
        <f t="shared" si="113"/>
        <v>0</v>
      </c>
      <c r="R455">
        <f t="shared" si="114"/>
        <v>0</v>
      </c>
      <c r="S455">
        <f t="shared" si="115"/>
        <v>0</v>
      </c>
      <c r="T455">
        <f>C455/Misc!$B$2*60/2/PI()</f>
        <v>4858.9305396937007</v>
      </c>
      <c r="U455">
        <f>C455/Misc!$B$2*60/2/PI()*VLOOKUP(E455,Gearing!$B$2:$G$7,5,FALSE)</f>
        <v>24199436.139307417</v>
      </c>
      <c r="V455">
        <f ca="1">FORECAST(U455,OFFSET(Engine!$E$3:$E$26,MATCH(U455,Engine!$A$3:$A$26,1)-1,0,2),OFFSET(Engine!$A$3:$A$26,MATCH(U455,Engine!$A$3:$A$26,1)-1,0,2))</f>
        <v>-603590.99674116995</v>
      </c>
    </row>
    <row r="456" spans="1:22" x14ac:dyDescent="0.25">
      <c r="A456">
        <f t="shared" si="107"/>
        <v>113.25</v>
      </c>
      <c r="B456">
        <f t="shared" si="118"/>
        <v>12149.146177727025</v>
      </c>
      <c r="C456">
        <f t="shared" si="116"/>
        <v>152.64780487804819</v>
      </c>
      <c r="D456">
        <f t="shared" si="117"/>
        <v>4.9117918824777007E-2</v>
      </c>
      <c r="E456">
        <f>MIN(VLOOKUP(C455+0.01,Gearing!$A$2:$G$7,2,TRUE)+1,5)</f>
        <v>5</v>
      </c>
      <c r="F456">
        <f>Misc!$B$4*Misc!$B$5/Misc!$B$2*VLOOKUP(E456,Gearing!$B$2:$G$7,5,FALSE)</f>
        <v>8966220.9668758679</v>
      </c>
      <c r="G456">
        <f t="shared" si="105"/>
        <v>7.54912944511989</v>
      </c>
      <c r="H456">
        <f t="shared" si="106"/>
        <v>341.46341463414501</v>
      </c>
      <c r="I456">
        <f t="shared" si="108"/>
        <v>0.29700000000000004</v>
      </c>
      <c r="J456">
        <f t="shared" si="109"/>
        <v>-905.92554229683174</v>
      </c>
      <c r="K456">
        <f t="shared" si="110"/>
        <v>-35312574.199046604</v>
      </c>
      <c r="L456">
        <f t="shared" si="119"/>
        <v>12497.127135822315</v>
      </c>
      <c r="M456">
        <f>2*$Y$1*VLOOKUP(E455,Gearing!$B$3:$D$7,3)+B454</f>
        <v>12149.146177727025</v>
      </c>
      <c r="N456">
        <f>2*B455-B454+Misc!$B$6*$Y$1^2</f>
        <v>12149.292560096952</v>
      </c>
      <c r="O456">
        <f t="shared" si="111"/>
        <v>0</v>
      </c>
      <c r="P456">
        <f t="shared" si="112"/>
        <v>0</v>
      </c>
      <c r="Q456">
        <f t="shared" si="113"/>
        <v>0</v>
      </c>
      <c r="R456">
        <f t="shared" si="114"/>
        <v>0</v>
      </c>
      <c r="S456">
        <f t="shared" si="115"/>
        <v>0</v>
      </c>
      <c r="T456">
        <f>C456/Misc!$B$2*60/2/PI()</f>
        <v>4858.9305396937007</v>
      </c>
      <c r="U456">
        <f>C456/Misc!$B$2*60/2/PI()*VLOOKUP(E456,Gearing!$B$2:$G$7,5,FALSE)</f>
        <v>24199436.139307417</v>
      </c>
      <c r="V456">
        <f ca="1">FORECAST(U456,OFFSET(Engine!$E$3:$E$26,MATCH(U456,Engine!$A$3:$A$26,1)-1,0,2),OFFSET(Engine!$A$3:$A$26,MATCH(U456,Engine!$A$3:$A$26,1)-1,0,2))</f>
        <v>-603590.99674116995</v>
      </c>
    </row>
    <row r="457" spans="1:22" x14ac:dyDescent="0.25">
      <c r="A457">
        <f t="shared" si="107"/>
        <v>113.5</v>
      </c>
      <c r="B457">
        <f t="shared" si="118"/>
        <v>12187.3096638815</v>
      </c>
      <c r="C457">
        <f t="shared" si="116"/>
        <v>152.64780487804819</v>
      </c>
      <c r="D457">
        <f t="shared" si="117"/>
        <v>-4.9117918824777007E-2</v>
      </c>
      <c r="E457">
        <f>MIN(VLOOKUP(C456+0.01,Gearing!$A$2:$G$7,2,TRUE)+1,5)</f>
        <v>5</v>
      </c>
      <c r="F457">
        <f>Misc!$B$4*Misc!$B$5/Misc!$B$2*VLOOKUP(E457,Gearing!$B$2:$G$7,5,FALSE)</f>
        <v>8966220.9668758679</v>
      </c>
      <c r="G457">
        <f t="shared" si="105"/>
        <v>7.5728431360116293</v>
      </c>
      <c r="H457">
        <f t="shared" si="106"/>
        <v>341.46341463414501</v>
      </c>
      <c r="I457">
        <f t="shared" si="108"/>
        <v>0.29700000000000004</v>
      </c>
      <c r="J457">
        <f t="shared" si="109"/>
        <v>-928.59282956985408</v>
      </c>
      <c r="K457">
        <f t="shared" si="110"/>
        <v>-35277609.81335476</v>
      </c>
      <c r="L457">
        <f t="shared" si="119"/>
        <v>12535.28471884596</v>
      </c>
      <c r="M457">
        <f>2*$Y$1*VLOOKUP(E456,Gearing!$B$3:$D$7,3)+B455</f>
        <v>12187.3096638815</v>
      </c>
      <c r="N457">
        <f>2*B456-B455+Misc!$B$6*$Y$1^2</f>
        <v>12187.449906511574</v>
      </c>
      <c r="O457">
        <f t="shared" si="111"/>
        <v>0</v>
      </c>
      <c r="P457">
        <f t="shared" si="112"/>
        <v>0</v>
      </c>
      <c r="Q457">
        <f t="shared" si="113"/>
        <v>0</v>
      </c>
      <c r="R457">
        <f t="shared" si="114"/>
        <v>0</v>
      </c>
      <c r="S457">
        <f t="shared" si="115"/>
        <v>0</v>
      </c>
      <c r="T457">
        <f>C457/Misc!$B$2*60/2/PI()</f>
        <v>4858.9305396937007</v>
      </c>
      <c r="U457">
        <f>C457/Misc!$B$2*60/2/PI()*VLOOKUP(E457,Gearing!$B$2:$G$7,5,FALSE)</f>
        <v>24199436.139307417</v>
      </c>
      <c r="V457">
        <f ca="1">FORECAST(U457,OFFSET(Engine!$E$3:$E$26,MATCH(U457,Engine!$A$3:$A$26,1)-1,0,2),OFFSET(Engine!$A$3:$A$26,MATCH(U457,Engine!$A$3:$A$26,1)-1,0,2))</f>
        <v>-603590.99674116995</v>
      </c>
    </row>
    <row r="458" spans="1:22" x14ac:dyDescent="0.25">
      <c r="A458">
        <f t="shared" si="107"/>
        <v>113.75</v>
      </c>
      <c r="B458">
        <f t="shared" si="118"/>
        <v>12225.470080166049</v>
      </c>
      <c r="C458">
        <f t="shared" si="116"/>
        <v>152.64780487804819</v>
      </c>
      <c r="D458">
        <f t="shared" si="117"/>
        <v>4.9117918824777007E-2</v>
      </c>
      <c r="E458">
        <f>MIN(VLOOKUP(C457+0.01,Gearing!$A$2:$G$7,2,TRUE)+1,5)</f>
        <v>5</v>
      </c>
      <c r="F458">
        <f>Misc!$B$4*Misc!$B$5/Misc!$B$2*VLOOKUP(E458,Gearing!$B$2:$G$7,5,FALSE)</f>
        <v>8966220.9668758679</v>
      </c>
      <c r="G458">
        <f t="shared" si="105"/>
        <v>7.5965549193746336</v>
      </c>
      <c r="H458">
        <f t="shared" si="106"/>
        <v>341.46341463414501</v>
      </c>
      <c r="I458">
        <f t="shared" si="108"/>
        <v>0.29700000000000004</v>
      </c>
      <c r="J458">
        <f t="shared" si="109"/>
        <v>-951.26194034561195</v>
      </c>
      <c r="K458">
        <f t="shared" si="110"/>
        <v>-35241700.300928518</v>
      </c>
      <c r="L458">
        <f t="shared" si="119"/>
        <v>12573.451038261339</v>
      </c>
      <c r="M458">
        <f>2*$Y$1*VLOOKUP(E457,Gearing!$B$3:$D$7,3)+B456</f>
        <v>12225.470080166049</v>
      </c>
      <c r="N458">
        <f>2*B457-B456+Misc!$B$6*$Y$1^2</f>
        <v>12225.616462535976</v>
      </c>
      <c r="O458">
        <f t="shared" si="111"/>
        <v>0</v>
      </c>
      <c r="P458">
        <f t="shared" si="112"/>
        <v>0</v>
      </c>
      <c r="Q458">
        <f t="shared" si="113"/>
        <v>0</v>
      </c>
      <c r="R458">
        <f t="shared" si="114"/>
        <v>0</v>
      </c>
      <c r="S458">
        <f t="shared" si="115"/>
        <v>0</v>
      </c>
      <c r="T458">
        <f>C458/Misc!$B$2*60/2/PI()</f>
        <v>4858.9305396937007</v>
      </c>
      <c r="U458">
        <f>C458/Misc!$B$2*60/2/PI()*VLOOKUP(E458,Gearing!$B$2:$G$7,5,FALSE)</f>
        <v>24199436.139307417</v>
      </c>
      <c r="V458">
        <f ca="1">FORECAST(U458,OFFSET(Engine!$E$3:$E$26,MATCH(U458,Engine!$A$3:$A$26,1)-1,0,2),OFFSET(Engine!$A$3:$A$26,MATCH(U458,Engine!$A$3:$A$26,1)-1,0,2))</f>
        <v>-603590.99674116995</v>
      </c>
    </row>
    <row r="459" spans="1:22" x14ac:dyDescent="0.25">
      <c r="A459">
        <f t="shared" si="107"/>
        <v>114</v>
      </c>
      <c r="B459">
        <f t="shared" si="118"/>
        <v>12263.633566320525</v>
      </c>
      <c r="C459">
        <f t="shared" si="116"/>
        <v>152.64780487804819</v>
      </c>
      <c r="D459">
        <f t="shared" si="117"/>
        <v>-4.9117918824777007E-2</v>
      </c>
      <c r="E459">
        <f>MIN(VLOOKUP(C458+0.01,Gearing!$A$2:$G$7,2,TRUE)+1,5)</f>
        <v>5</v>
      </c>
      <c r="F459">
        <f>Misc!$B$4*Misc!$B$5/Misc!$B$2*VLOOKUP(E459,Gearing!$B$2:$G$7,5,FALSE)</f>
        <v>8966220.9668758679</v>
      </c>
      <c r="G459">
        <f t="shared" si="105"/>
        <v>7.6202686102663728</v>
      </c>
      <c r="H459">
        <f t="shared" si="106"/>
        <v>341.46341463414501</v>
      </c>
      <c r="I459">
        <f t="shared" si="108"/>
        <v>0.29700000000000004</v>
      </c>
      <c r="J459">
        <f t="shared" si="109"/>
        <v>-973.92922761863429</v>
      </c>
      <c r="K459">
        <f t="shared" si="110"/>
        <v>-35205005.859414294</v>
      </c>
      <c r="L459">
        <f t="shared" si="119"/>
        <v>12611.608621284984</v>
      </c>
      <c r="M459">
        <f>2*$Y$1*VLOOKUP(E458,Gearing!$B$3:$D$7,3)+B457</f>
        <v>12263.633566320525</v>
      </c>
      <c r="N459">
        <f>2*B458-B457+Misc!$B$6*$Y$1^2</f>
        <v>12263.773808950598</v>
      </c>
      <c r="O459">
        <f t="shared" si="111"/>
        <v>0</v>
      </c>
      <c r="P459">
        <f t="shared" si="112"/>
        <v>0</v>
      </c>
      <c r="Q459">
        <f t="shared" si="113"/>
        <v>0</v>
      </c>
      <c r="R459">
        <f t="shared" si="114"/>
        <v>0</v>
      </c>
      <c r="S459">
        <f t="shared" si="115"/>
        <v>0</v>
      </c>
      <c r="T459">
        <f>C459/Misc!$B$2*60/2/PI()</f>
        <v>4858.9305396937007</v>
      </c>
      <c r="U459">
        <f>C459/Misc!$B$2*60/2/PI()*VLOOKUP(E459,Gearing!$B$2:$G$7,5,FALSE)</f>
        <v>24199436.139307417</v>
      </c>
      <c r="V459">
        <f ca="1">FORECAST(U459,OFFSET(Engine!$E$3:$E$26,MATCH(U459,Engine!$A$3:$A$26,1)-1,0,2),OFFSET(Engine!$A$3:$A$26,MATCH(U459,Engine!$A$3:$A$26,1)-1,0,2))</f>
        <v>-603590.99674116995</v>
      </c>
    </row>
    <row r="460" spans="1:22" x14ac:dyDescent="0.25">
      <c r="A460">
        <f t="shared" si="107"/>
        <v>114.25</v>
      </c>
      <c r="B460">
        <f t="shared" si="118"/>
        <v>12301.793982605073</v>
      </c>
      <c r="C460">
        <f t="shared" si="116"/>
        <v>152.64780487804819</v>
      </c>
      <c r="D460">
        <f t="shared" si="117"/>
        <v>4.9117918824777007E-2</v>
      </c>
      <c r="E460">
        <f>MIN(VLOOKUP(C459+0.01,Gearing!$A$2:$G$7,2,TRUE)+1,5)</f>
        <v>5</v>
      </c>
      <c r="F460">
        <f>Misc!$B$4*Misc!$B$5/Misc!$B$2*VLOOKUP(E460,Gearing!$B$2:$G$7,5,FALSE)</f>
        <v>8966220.9668758679</v>
      </c>
      <c r="G460">
        <f t="shared" si="105"/>
        <v>7.6439803936293753</v>
      </c>
      <c r="H460">
        <f t="shared" si="106"/>
        <v>341.46341463414501</v>
      </c>
      <c r="I460">
        <f t="shared" si="108"/>
        <v>0.29700000000000004</v>
      </c>
      <c r="J460">
        <f t="shared" si="109"/>
        <v>-996.59833839439216</v>
      </c>
      <c r="K460">
        <f t="shared" si="110"/>
        <v>-35167366.151988827</v>
      </c>
      <c r="L460">
        <f t="shared" si="119"/>
        <v>12649.774940700363</v>
      </c>
      <c r="M460">
        <f>2*$Y$1*VLOOKUP(E459,Gearing!$B$3:$D$7,3)+B458</f>
        <v>12301.793982605073</v>
      </c>
      <c r="N460">
        <f>2*B459-B458+Misc!$B$6*$Y$1^2</f>
        <v>12301.940364975</v>
      </c>
      <c r="O460">
        <f t="shared" si="111"/>
        <v>0</v>
      </c>
      <c r="P460">
        <f t="shared" si="112"/>
        <v>0</v>
      </c>
      <c r="Q460">
        <f t="shared" si="113"/>
        <v>0</v>
      </c>
      <c r="R460">
        <f t="shared" si="114"/>
        <v>0</v>
      </c>
      <c r="S460">
        <f t="shared" si="115"/>
        <v>0</v>
      </c>
      <c r="T460">
        <f>C460/Misc!$B$2*60/2/PI()</f>
        <v>4858.9305396937007</v>
      </c>
      <c r="U460">
        <f>C460/Misc!$B$2*60/2/PI()*VLOOKUP(E460,Gearing!$B$2:$G$7,5,FALSE)</f>
        <v>24199436.139307417</v>
      </c>
      <c r="V460">
        <f ca="1">FORECAST(U460,OFFSET(Engine!$E$3:$E$26,MATCH(U460,Engine!$A$3:$A$26,1)-1,0,2),OFFSET(Engine!$A$3:$A$26,MATCH(U460,Engine!$A$3:$A$26,1)-1,0,2))</f>
        <v>-603590.99674116995</v>
      </c>
    </row>
    <row r="461" spans="1:22" x14ac:dyDescent="0.25">
      <c r="A461">
        <f t="shared" si="107"/>
        <v>114.5</v>
      </c>
      <c r="B461">
        <f t="shared" si="118"/>
        <v>12339.957468759549</v>
      </c>
      <c r="C461">
        <f t="shared" si="116"/>
        <v>152.64780487804819</v>
      </c>
      <c r="D461">
        <f t="shared" si="117"/>
        <v>-4.9117918824777007E-2</v>
      </c>
      <c r="E461">
        <f>MIN(VLOOKUP(C460+0.01,Gearing!$A$2:$G$7,2,TRUE)+1,5)</f>
        <v>5</v>
      </c>
      <c r="F461">
        <f>Misc!$B$4*Misc!$B$5/Misc!$B$2*VLOOKUP(E461,Gearing!$B$2:$G$7,5,FALSE)</f>
        <v>8966220.9668758679</v>
      </c>
      <c r="G461">
        <f t="shared" si="105"/>
        <v>7.6676940845211146</v>
      </c>
      <c r="H461">
        <f t="shared" si="106"/>
        <v>341.46341463414501</v>
      </c>
      <c r="I461">
        <f t="shared" si="108"/>
        <v>0.29700000000000004</v>
      </c>
      <c r="J461">
        <f t="shared" si="109"/>
        <v>-1019.2656256674145</v>
      </c>
      <c r="K461">
        <f t="shared" si="110"/>
        <v>-35128941.654652201</v>
      </c>
      <c r="L461">
        <f t="shared" si="119"/>
        <v>12687.93252372401</v>
      </c>
      <c r="M461">
        <f>2*$Y$1*VLOOKUP(E460,Gearing!$B$3:$D$7,3)+B459</f>
        <v>12339.957468759549</v>
      </c>
      <c r="N461">
        <f>2*B460-B459+Misc!$B$6*$Y$1^2</f>
        <v>12340.097711389622</v>
      </c>
      <c r="O461">
        <f t="shared" si="111"/>
        <v>0</v>
      </c>
      <c r="P461">
        <f t="shared" si="112"/>
        <v>0</v>
      </c>
      <c r="Q461">
        <f t="shared" si="113"/>
        <v>0</v>
      </c>
      <c r="R461">
        <f t="shared" si="114"/>
        <v>0</v>
      </c>
      <c r="S461">
        <f t="shared" si="115"/>
        <v>0</v>
      </c>
      <c r="T461">
        <f>C461/Misc!$B$2*60/2/PI()</f>
        <v>4858.9305396937007</v>
      </c>
      <c r="U461">
        <f>C461/Misc!$B$2*60/2/PI()*VLOOKUP(E461,Gearing!$B$2:$G$7,5,FALSE)</f>
        <v>24199436.139307417</v>
      </c>
      <c r="V461">
        <f ca="1">FORECAST(U461,OFFSET(Engine!$E$3:$E$26,MATCH(U461,Engine!$A$3:$A$26,1)-1,0,2),OFFSET(Engine!$A$3:$A$26,MATCH(U461,Engine!$A$3:$A$26,1)-1,0,2))</f>
        <v>-603590.99674116995</v>
      </c>
    </row>
    <row r="462" spans="1:22" x14ac:dyDescent="0.25">
      <c r="A462">
        <f t="shared" si="107"/>
        <v>114.75</v>
      </c>
      <c r="B462">
        <f t="shared" si="118"/>
        <v>12378.117885044097</v>
      </c>
      <c r="C462">
        <f t="shared" si="116"/>
        <v>152.64780487804819</v>
      </c>
      <c r="D462">
        <f t="shared" si="117"/>
        <v>4.9117918824777007E-2</v>
      </c>
      <c r="E462">
        <f>MIN(VLOOKUP(C461+0.01,Gearing!$A$2:$G$7,2,TRUE)+1,5)</f>
        <v>5</v>
      </c>
      <c r="F462">
        <f>Misc!$B$4*Misc!$B$5/Misc!$B$2*VLOOKUP(E462,Gearing!$B$2:$G$7,5,FALSE)</f>
        <v>8966220.9668758679</v>
      </c>
      <c r="G462">
        <f t="shared" si="105"/>
        <v>7.6914058678841171</v>
      </c>
      <c r="H462">
        <f t="shared" si="106"/>
        <v>341.46341463414501</v>
      </c>
      <c r="I462">
        <f t="shared" si="108"/>
        <v>0.29700000000000004</v>
      </c>
      <c r="J462">
        <f t="shared" si="109"/>
        <v>-1041.9347364431733</v>
      </c>
      <c r="K462">
        <f t="shared" si="110"/>
        <v>-35089571.7522275</v>
      </c>
      <c r="L462">
        <f t="shared" si="119"/>
        <v>12726.098843139385</v>
      </c>
      <c r="M462">
        <f>2*$Y$1*VLOOKUP(E461,Gearing!$B$3:$D$7,3)+B460</f>
        <v>12378.117885044097</v>
      </c>
      <c r="N462">
        <f>2*B461-B460+Misc!$B$6*$Y$1^2</f>
        <v>12378.264267414024</v>
      </c>
      <c r="O462">
        <f t="shared" si="111"/>
        <v>0</v>
      </c>
      <c r="P462">
        <f t="shared" si="112"/>
        <v>0</v>
      </c>
      <c r="Q462">
        <f t="shared" si="113"/>
        <v>0</v>
      </c>
      <c r="R462">
        <f t="shared" si="114"/>
        <v>0</v>
      </c>
      <c r="S462">
        <f t="shared" si="115"/>
        <v>0</v>
      </c>
      <c r="T462">
        <f>C462/Misc!$B$2*60/2/PI()</f>
        <v>4858.9305396937007</v>
      </c>
      <c r="U462">
        <f>C462/Misc!$B$2*60/2/PI()*VLOOKUP(E462,Gearing!$B$2:$G$7,5,FALSE)</f>
        <v>24199436.139307417</v>
      </c>
      <c r="V462">
        <f ca="1">FORECAST(U462,OFFSET(Engine!$E$3:$E$26,MATCH(U462,Engine!$A$3:$A$26,1)-1,0,2),OFFSET(Engine!$A$3:$A$26,MATCH(U462,Engine!$A$3:$A$26,1)-1,0,2))</f>
        <v>-603590.99674116995</v>
      </c>
    </row>
    <row r="463" spans="1:22" x14ac:dyDescent="0.25">
      <c r="A463">
        <f t="shared" si="107"/>
        <v>115</v>
      </c>
      <c r="B463">
        <f t="shared" si="118"/>
        <v>12416.281371198573</v>
      </c>
      <c r="C463">
        <f t="shared" si="116"/>
        <v>152.64780487804819</v>
      </c>
      <c r="D463">
        <f t="shared" si="117"/>
        <v>-4.9117918824777007E-2</v>
      </c>
      <c r="E463">
        <f>MIN(VLOOKUP(C462+0.01,Gearing!$A$2:$G$7,2,TRUE)+1,5)</f>
        <v>5</v>
      </c>
      <c r="F463">
        <f>Misc!$B$4*Misc!$B$5/Misc!$B$2*VLOOKUP(E463,Gearing!$B$2:$G$7,5,FALSE)</f>
        <v>8966220.9668758679</v>
      </c>
      <c r="G463">
        <f t="shared" si="105"/>
        <v>7.7151195587758572</v>
      </c>
      <c r="H463">
        <f t="shared" si="106"/>
        <v>341.46341463414501</v>
      </c>
      <c r="I463">
        <f t="shared" si="108"/>
        <v>0.29700000000000004</v>
      </c>
      <c r="J463">
        <f t="shared" si="109"/>
        <v>-1064.6020237161947</v>
      </c>
      <c r="K463">
        <f t="shared" si="110"/>
        <v>-35049417.199068509</v>
      </c>
      <c r="L463">
        <f t="shared" si="119"/>
        <v>12764.256426163032</v>
      </c>
      <c r="M463">
        <f>2*$Y$1*VLOOKUP(E462,Gearing!$B$3:$D$7,3)+B461</f>
        <v>12416.281371198573</v>
      </c>
      <c r="N463">
        <f>2*B462-B461+Misc!$B$6*$Y$1^2</f>
        <v>12416.421613828647</v>
      </c>
      <c r="O463">
        <f t="shared" si="111"/>
        <v>0</v>
      </c>
      <c r="P463">
        <f t="shared" si="112"/>
        <v>0</v>
      </c>
      <c r="Q463">
        <f t="shared" si="113"/>
        <v>0</v>
      </c>
      <c r="R463">
        <f t="shared" si="114"/>
        <v>0</v>
      </c>
      <c r="S463">
        <f t="shared" si="115"/>
        <v>0</v>
      </c>
      <c r="T463">
        <f>C463/Misc!$B$2*60/2/PI()</f>
        <v>4858.9305396937007</v>
      </c>
      <c r="U463">
        <f>C463/Misc!$B$2*60/2/PI()*VLOOKUP(E463,Gearing!$B$2:$G$7,5,FALSE)</f>
        <v>24199436.139307417</v>
      </c>
      <c r="V463">
        <f ca="1">FORECAST(U463,OFFSET(Engine!$E$3:$E$26,MATCH(U463,Engine!$A$3:$A$26,1)-1,0,2),OFFSET(Engine!$A$3:$A$26,MATCH(U463,Engine!$A$3:$A$26,1)-1,0,2))</f>
        <v>-603590.99674116995</v>
      </c>
    </row>
    <row r="464" spans="1:22" x14ac:dyDescent="0.25">
      <c r="A464">
        <f t="shared" si="107"/>
        <v>115.25</v>
      </c>
      <c r="B464">
        <f t="shared" si="118"/>
        <v>12454.441787483122</v>
      </c>
      <c r="C464">
        <f t="shared" si="116"/>
        <v>152.64780487804819</v>
      </c>
      <c r="D464">
        <f t="shared" si="117"/>
        <v>4.9117918824777007E-2</v>
      </c>
      <c r="E464">
        <f>MIN(VLOOKUP(C463+0.01,Gearing!$A$2:$G$7,2,TRUE)+1,5)</f>
        <v>5</v>
      </c>
      <c r="F464">
        <f>Misc!$B$4*Misc!$B$5/Misc!$B$2*VLOOKUP(E464,Gearing!$B$2:$G$7,5,FALSE)</f>
        <v>8966220.9668758679</v>
      </c>
      <c r="G464">
        <f t="shared" si="105"/>
        <v>7.7388313421388606</v>
      </c>
      <c r="H464">
        <f t="shared" si="106"/>
        <v>341.46341463414501</v>
      </c>
      <c r="I464">
        <f t="shared" si="108"/>
        <v>0.29700000000000004</v>
      </c>
      <c r="J464">
        <f t="shared" si="109"/>
        <v>-1087.2711344919535</v>
      </c>
      <c r="K464">
        <f t="shared" si="110"/>
        <v>-35008317.101644583</v>
      </c>
      <c r="L464">
        <f t="shared" si="119"/>
        <v>12802.422745578411</v>
      </c>
      <c r="M464">
        <f>2*$Y$1*VLOOKUP(E463,Gearing!$B$3:$D$7,3)+B462</f>
        <v>12454.441787483122</v>
      </c>
      <c r="N464">
        <f>2*B463-B462+Misc!$B$6*$Y$1^2</f>
        <v>12454.588169853048</v>
      </c>
      <c r="O464">
        <f t="shared" si="111"/>
        <v>0</v>
      </c>
      <c r="P464">
        <f t="shared" si="112"/>
        <v>0</v>
      </c>
      <c r="Q464">
        <f t="shared" si="113"/>
        <v>0</v>
      </c>
      <c r="R464">
        <f t="shared" si="114"/>
        <v>0</v>
      </c>
      <c r="S464">
        <f t="shared" si="115"/>
        <v>0</v>
      </c>
      <c r="T464">
        <f>C464/Misc!$B$2*60/2/PI()</f>
        <v>4858.9305396937007</v>
      </c>
      <c r="U464">
        <f>C464/Misc!$B$2*60/2/PI()*VLOOKUP(E464,Gearing!$B$2:$G$7,5,FALSE)</f>
        <v>24199436.139307417</v>
      </c>
      <c r="V464">
        <f ca="1">FORECAST(U464,OFFSET(Engine!$E$3:$E$26,MATCH(U464,Engine!$A$3:$A$26,1)-1,0,2),OFFSET(Engine!$A$3:$A$26,MATCH(U464,Engine!$A$3:$A$26,1)-1,0,2))</f>
        <v>-603590.99674116995</v>
      </c>
    </row>
    <row r="465" spans="1:22" x14ac:dyDescent="0.25">
      <c r="A465">
        <f t="shared" si="107"/>
        <v>115.5</v>
      </c>
      <c r="B465">
        <f t="shared" si="118"/>
        <v>12492.605273637597</v>
      </c>
      <c r="C465">
        <f t="shared" si="116"/>
        <v>152.64780487804819</v>
      </c>
      <c r="D465">
        <f t="shared" si="117"/>
        <v>-4.9117918824777007E-2</v>
      </c>
      <c r="E465">
        <f>MIN(VLOOKUP(C464+0.01,Gearing!$A$2:$G$7,2,TRUE)+1,5)</f>
        <v>5</v>
      </c>
      <c r="F465">
        <f>Misc!$B$4*Misc!$B$5/Misc!$B$2*VLOOKUP(E465,Gearing!$B$2:$G$7,5,FALSE)</f>
        <v>8966220.9668758679</v>
      </c>
      <c r="G465">
        <f t="shared" si="105"/>
        <v>7.762545033030599</v>
      </c>
      <c r="H465">
        <f t="shared" si="106"/>
        <v>341.46341463414501</v>
      </c>
      <c r="I465">
        <f t="shared" si="108"/>
        <v>0.29700000000000004</v>
      </c>
      <c r="J465">
        <f t="shared" si="109"/>
        <v>-1109.9384217649749</v>
      </c>
      <c r="K465">
        <f t="shared" si="110"/>
        <v>-34966432.492663197</v>
      </c>
      <c r="L465">
        <f t="shared" si="119"/>
        <v>12840.58032860206</v>
      </c>
      <c r="M465">
        <f>2*$Y$1*VLOOKUP(E464,Gearing!$B$3:$D$7,3)+B463</f>
        <v>12492.605273637597</v>
      </c>
      <c r="N465">
        <f>2*B464-B463+Misc!$B$6*$Y$1^2</f>
        <v>12492.745516267671</v>
      </c>
      <c r="O465">
        <f t="shared" si="111"/>
        <v>0</v>
      </c>
      <c r="P465">
        <f t="shared" si="112"/>
        <v>0</v>
      </c>
      <c r="Q465">
        <f t="shared" si="113"/>
        <v>0</v>
      </c>
      <c r="R465">
        <f t="shared" si="114"/>
        <v>0</v>
      </c>
      <c r="S465">
        <f t="shared" si="115"/>
        <v>0</v>
      </c>
      <c r="T465">
        <f>C465/Misc!$B$2*60/2/PI()</f>
        <v>4858.9305396937007</v>
      </c>
      <c r="U465">
        <f>C465/Misc!$B$2*60/2/PI()*VLOOKUP(E465,Gearing!$B$2:$G$7,5,FALSE)</f>
        <v>24199436.139307417</v>
      </c>
      <c r="V465">
        <f ca="1">FORECAST(U465,OFFSET(Engine!$E$3:$E$26,MATCH(U465,Engine!$A$3:$A$26,1)-1,0,2),OFFSET(Engine!$A$3:$A$26,MATCH(U465,Engine!$A$3:$A$26,1)-1,0,2))</f>
        <v>-603590.99674116995</v>
      </c>
    </row>
    <row r="466" spans="1:22" x14ac:dyDescent="0.25">
      <c r="A466">
        <f t="shared" si="107"/>
        <v>115.75</v>
      </c>
      <c r="B466">
        <f t="shared" si="118"/>
        <v>12530.765689922146</v>
      </c>
      <c r="C466">
        <f t="shared" si="116"/>
        <v>152.64780487804819</v>
      </c>
      <c r="D466">
        <f t="shared" si="117"/>
        <v>4.9117918824777007E-2</v>
      </c>
      <c r="E466">
        <f>MIN(VLOOKUP(C465+0.01,Gearing!$A$2:$G$7,2,TRUE)+1,5)</f>
        <v>5</v>
      </c>
      <c r="F466">
        <f>Misc!$B$4*Misc!$B$5/Misc!$B$2*VLOOKUP(E466,Gearing!$B$2:$G$7,5,FALSE)</f>
        <v>8966220.9668758679</v>
      </c>
      <c r="G466">
        <f t="shared" si="105"/>
        <v>7.7862568163936023</v>
      </c>
      <c r="H466">
        <f t="shared" si="106"/>
        <v>341.46341463414501</v>
      </c>
      <c r="I466">
        <f t="shared" si="108"/>
        <v>0.29700000000000004</v>
      </c>
      <c r="J466">
        <f t="shared" si="109"/>
        <v>-1132.6075325407337</v>
      </c>
      <c r="K466">
        <f t="shared" si="110"/>
        <v>-34923602.200240038</v>
      </c>
      <c r="L466">
        <f t="shared" si="119"/>
        <v>12878.746648017433</v>
      </c>
      <c r="M466">
        <f>2*$Y$1*VLOOKUP(E465,Gearing!$B$3:$D$7,3)+B464</f>
        <v>12530.765689922146</v>
      </c>
      <c r="N466">
        <f>2*B465-B464+Misc!$B$6*$Y$1^2</f>
        <v>12530.912072292072</v>
      </c>
      <c r="O466">
        <f t="shared" si="111"/>
        <v>0</v>
      </c>
      <c r="P466">
        <f t="shared" si="112"/>
        <v>0</v>
      </c>
      <c r="Q466">
        <f t="shared" si="113"/>
        <v>0</v>
      </c>
      <c r="R466">
        <f t="shared" si="114"/>
        <v>0</v>
      </c>
      <c r="S466">
        <f t="shared" si="115"/>
        <v>0</v>
      </c>
      <c r="T466">
        <f>C466/Misc!$B$2*60/2/PI()</f>
        <v>4858.9305396937007</v>
      </c>
      <c r="U466">
        <f>C466/Misc!$B$2*60/2/PI()*VLOOKUP(E466,Gearing!$B$2:$G$7,5,FALSE)</f>
        <v>24199436.139307417</v>
      </c>
      <c r="V466">
        <f ca="1">FORECAST(U466,OFFSET(Engine!$E$3:$E$26,MATCH(U466,Engine!$A$3:$A$26,1)-1,0,2),OFFSET(Engine!$A$3:$A$26,MATCH(U466,Engine!$A$3:$A$26,1)-1,0,2))</f>
        <v>-603590.99674116995</v>
      </c>
    </row>
    <row r="467" spans="1:22" x14ac:dyDescent="0.25">
      <c r="A467">
        <f t="shared" si="107"/>
        <v>116</v>
      </c>
      <c r="B467">
        <f t="shared" si="118"/>
        <v>12568.929176076621</v>
      </c>
      <c r="C467">
        <f t="shared" si="116"/>
        <v>152.64780487804819</v>
      </c>
      <c r="D467">
        <f t="shared" si="117"/>
        <v>-4.9117918824777007E-2</v>
      </c>
      <c r="E467">
        <f>MIN(VLOOKUP(C466+0.01,Gearing!$A$2:$G$7,2,TRUE)+1,5)</f>
        <v>5</v>
      </c>
      <c r="F467">
        <f>Misc!$B$4*Misc!$B$5/Misc!$B$2*VLOOKUP(E467,Gearing!$B$2:$G$7,5,FALSE)</f>
        <v>8966220.9668758679</v>
      </c>
      <c r="G467">
        <f t="shared" si="105"/>
        <v>7.8099705072853416</v>
      </c>
      <c r="H467">
        <f t="shared" si="106"/>
        <v>341.46341463414501</v>
      </c>
      <c r="I467">
        <f t="shared" si="108"/>
        <v>0.29700000000000004</v>
      </c>
      <c r="J467">
        <f t="shared" si="109"/>
        <v>-1155.2748198137551</v>
      </c>
      <c r="K467">
        <f t="shared" si="110"/>
        <v>-34879987.53543628</v>
      </c>
      <c r="L467">
        <f t="shared" si="119"/>
        <v>12916.90423104108</v>
      </c>
      <c r="M467">
        <f>2*$Y$1*VLOOKUP(E466,Gearing!$B$3:$D$7,3)+B465</f>
        <v>12568.929176076621</v>
      </c>
      <c r="N467">
        <f>2*B466-B465+Misc!$B$6*$Y$1^2</f>
        <v>12569.069418706695</v>
      </c>
      <c r="O467">
        <f t="shared" si="111"/>
        <v>0</v>
      </c>
      <c r="P467">
        <f t="shared" si="112"/>
        <v>0</v>
      </c>
      <c r="Q467">
        <f t="shared" si="113"/>
        <v>0</v>
      </c>
      <c r="R467">
        <f t="shared" si="114"/>
        <v>0</v>
      </c>
      <c r="S467">
        <f t="shared" si="115"/>
        <v>0</v>
      </c>
      <c r="T467">
        <f>C467/Misc!$B$2*60/2/PI()</f>
        <v>4858.9305396937007</v>
      </c>
      <c r="U467">
        <f>C467/Misc!$B$2*60/2/PI()*VLOOKUP(E467,Gearing!$B$2:$G$7,5,FALSE)</f>
        <v>24199436.139307417</v>
      </c>
      <c r="V467">
        <f ca="1">FORECAST(U467,OFFSET(Engine!$E$3:$E$26,MATCH(U467,Engine!$A$3:$A$26,1)-1,0,2),OFFSET(Engine!$A$3:$A$26,MATCH(U467,Engine!$A$3:$A$26,1)-1,0,2))</f>
        <v>-603590.99674116995</v>
      </c>
    </row>
    <row r="468" spans="1:22" x14ac:dyDescent="0.25">
      <c r="A468">
        <f t="shared" si="107"/>
        <v>116.25</v>
      </c>
      <c r="B468">
        <f t="shared" si="118"/>
        <v>12607.08959236117</v>
      </c>
      <c r="C468">
        <f t="shared" si="116"/>
        <v>152.64780487804819</v>
      </c>
      <c r="D468">
        <f t="shared" si="117"/>
        <v>4.9117918824777007E-2</v>
      </c>
      <c r="E468">
        <f>MIN(VLOOKUP(C467+0.01,Gearing!$A$2:$G$7,2,TRUE)+1,5)</f>
        <v>5</v>
      </c>
      <c r="F468">
        <f>Misc!$B$4*Misc!$B$5/Misc!$B$2*VLOOKUP(E468,Gearing!$B$2:$G$7,5,FALSE)</f>
        <v>8966220.9668758679</v>
      </c>
      <c r="G468">
        <f t="shared" si="105"/>
        <v>7.833682290648345</v>
      </c>
      <c r="H468">
        <f t="shared" si="106"/>
        <v>341.46341463414501</v>
      </c>
      <c r="I468">
        <f t="shared" si="108"/>
        <v>0.29700000000000004</v>
      </c>
      <c r="J468">
        <f t="shared" si="109"/>
        <v>-1177.9439305895139</v>
      </c>
      <c r="K468">
        <f t="shared" si="110"/>
        <v>-34835427.048013896</v>
      </c>
      <c r="L468">
        <f t="shared" si="119"/>
        <v>12955.070550456459</v>
      </c>
      <c r="M468">
        <f>2*$Y$1*VLOOKUP(E467,Gearing!$B$3:$D$7,3)+B466</f>
        <v>12607.08959236117</v>
      </c>
      <c r="N468">
        <f>2*B467-B466+Misc!$B$6*$Y$1^2</f>
        <v>12607.235974731097</v>
      </c>
      <c r="O468">
        <f t="shared" si="111"/>
        <v>0</v>
      </c>
      <c r="P468">
        <f t="shared" si="112"/>
        <v>0</v>
      </c>
      <c r="Q468">
        <f t="shared" si="113"/>
        <v>0</v>
      </c>
      <c r="R468">
        <f t="shared" si="114"/>
        <v>0</v>
      </c>
      <c r="S468">
        <f t="shared" si="115"/>
        <v>0</v>
      </c>
      <c r="T468">
        <f>C468/Misc!$B$2*60/2/PI()</f>
        <v>4858.9305396937007</v>
      </c>
      <c r="U468">
        <f>C468/Misc!$B$2*60/2/PI()*VLOOKUP(E468,Gearing!$B$2:$G$7,5,FALSE)</f>
        <v>24199436.139307417</v>
      </c>
      <c r="V468">
        <f ca="1">FORECAST(U468,OFFSET(Engine!$E$3:$E$26,MATCH(U468,Engine!$A$3:$A$26,1)-1,0,2),OFFSET(Engine!$A$3:$A$26,MATCH(U468,Engine!$A$3:$A$26,1)-1,0,2))</f>
        <v>-603590.99674116995</v>
      </c>
    </row>
    <row r="469" spans="1:22" x14ac:dyDescent="0.25">
      <c r="A469">
        <f t="shared" si="107"/>
        <v>116.5</v>
      </c>
      <c r="B469">
        <f t="shared" si="118"/>
        <v>12645.253078515645</v>
      </c>
      <c r="C469">
        <f t="shared" si="116"/>
        <v>152.64780487804819</v>
      </c>
      <c r="D469">
        <f t="shared" si="117"/>
        <v>-4.9117918824777007E-2</v>
      </c>
      <c r="E469">
        <f>MIN(VLOOKUP(C468+0.01,Gearing!$A$2:$G$7,2,TRUE)+1,5)</f>
        <v>5</v>
      </c>
      <c r="F469">
        <f>Misc!$B$4*Misc!$B$5/Misc!$B$2*VLOOKUP(E469,Gearing!$B$2:$G$7,5,FALSE)</f>
        <v>8966220.9668758679</v>
      </c>
      <c r="G469">
        <f t="shared" si="105"/>
        <v>7.8573959815400842</v>
      </c>
      <c r="H469">
        <f t="shared" si="106"/>
        <v>341.46341463414501</v>
      </c>
      <c r="I469">
        <f t="shared" si="108"/>
        <v>0.29700000000000004</v>
      </c>
      <c r="J469">
        <f t="shared" si="109"/>
        <v>-1200.6112178625363</v>
      </c>
      <c r="K469">
        <f t="shared" si="110"/>
        <v>-34790082.32738775</v>
      </c>
      <c r="L469">
        <f t="shared" si="119"/>
        <v>12993.228133480106</v>
      </c>
      <c r="M469">
        <f>2*$Y$1*VLOOKUP(E468,Gearing!$B$3:$D$7,3)+B467</f>
        <v>12645.253078515645</v>
      </c>
      <c r="N469">
        <f>2*B468-B467+Misc!$B$6*$Y$1^2</f>
        <v>12645.393321145719</v>
      </c>
      <c r="O469">
        <f t="shared" si="111"/>
        <v>0</v>
      </c>
      <c r="P469">
        <f t="shared" si="112"/>
        <v>0</v>
      </c>
      <c r="Q469">
        <f t="shared" si="113"/>
        <v>0</v>
      </c>
      <c r="R469">
        <f t="shared" si="114"/>
        <v>0</v>
      </c>
      <c r="S469">
        <f t="shared" si="115"/>
        <v>0</v>
      </c>
      <c r="T469">
        <f>C469/Misc!$B$2*60/2/PI()</f>
        <v>4858.9305396937007</v>
      </c>
      <c r="U469">
        <f>C469/Misc!$B$2*60/2/PI()*VLOOKUP(E469,Gearing!$B$2:$G$7,5,FALSE)</f>
        <v>24199436.139307417</v>
      </c>
      <c r="V469">
        <f ca="1">FORECAST(U469,OFFSET(Engine!$E$3:$E$26,MATCH(U469,Engine!$A$3:$A$26,1)-1,0,2),OFFSET(Engine!$A$3:$A$26,MATCH(U469,Engine!$A$3:$A$26,1)-1,0,2))</f>
        <v>-603590.99674116995</v>
      </c>
    </row>
    <row r="470" spans="1:22" x14ac:dyDescent="0.25">
      <c r="A470">
        <f t="shared" si="107"/>
        <v>116.75</v>
      </c>
      <c r="B470">
        <f t="shared" si="118"/>
        <v>12683.413494800194</v>
      </c>
      <c r="C470">
        <f t="shared" si="116"/>
        <v>152.64780487804819</v>
      </c>
      <c r="D470">
        <f t="shared" si="117"/>
        <v>4.9117918824777007E-2</v>
      </c>
      <c r="E470">
        <f>MIN(VLOOKUP(C469+0.01,Gearing!$A$2:$G$7,2,TRUE)+1,5)</f>
        <v>5</v>
      </c>
      <c r="F470">
        <f>Misc!$B$4*Misc!$B$5/Misc!$B$2*VLOOKUP(E470,Gearing!$B$2:$G$7,5,FALSE)</f>
        <v>8966220.9668758679</v>
      </c>
      <c r="G470">
        <f t="shared" si="105"/>
        <v>7.8811077649030867</v>
      </c>
      <c r="H470">
        <f t="shared" si="106"/>
        <v>341.46341463414501</v>
      </c>
      <c r="I470">
        <f t="shared" si="108"/>
        <v>0.29700000000000004</v>
      </c>
      <c r="J470">
        <f t="shared" si="109"/>
        <v>-1223.2803286382941</v>
      </c>
      <c r="K470">
        <f t="shared" si="110"/>
        <v>-34743791.64496614</v>
      </c>
      <c r="L470">
        <f t="shared" si="119"/>
        <v>13031.394452895483</v>
      </c>
      <c r="M470">
        <f>2*$Y$1*VLOOKUP(E469,Gearing!$B$3:$D$7,3)+B468</f>
        <v>12683.413494800194</v>
      </c>
      <c r="N470">
        <f>2*B469-B468+Misc!$B$6*$Y$1^2</f>
        <v>12683.559877170121</v>
      </c>
      <c r="O470">
        <f t="shared" si="111"/>
        <v>0</v>
      </c>
      <c r="P470">
        <f t="shared" si="112"/>
        <v>0</v>
      </c>
      <c r="Q470">
        <f t="shared" si="113"/>
        <v>0</v>
      </c>
      <c r="R470">
        <f t="shared" si="114"/>
        <v>0</v>
      </c>
      <c r="S470">
        <f t="shared" si="115"/>
        <v>0</v>
      </c>
      <c r="T470">
        <f>C470/Misc!$B$2*60/2/PI()</f>
        <v>4858.9305396937007</v>
      </c>
      <c r="U470">
        <f>C470/Misc!$B$2*60/2/PI()*VLOOKUP(E470,Gearing!$B$2:$G$7,5,FALSE)</f>
        <v>24199436.139307417</v>
      </c>
      <c r="V470">
        <f ca="1">FORECAST(U470,OFFSET(Engine!$E$3:$E$26,MATCH(U470,Engine!$A$3:$A$26,1)-1,0,2),OFFSET(Engine!$A$3:$A$26,MATCH(U470,Engine!$A$3:$A$26,1)-1,0,2))</f>
        <v>-603590.99674116995</v>
      </c>
    </row>
    <row r="471" spans="1:22" x14ac:dyDescent="0.25">
      <c r="A471">
        <f t="shared" si="107"/>
        <v>117</v>
      </c>
      <c r="B471">
        <f t="shared" si="118"/>
        <v>12721.576980954669</v>
      </c>
      <c r="C471">
        <f t="shared" si="116"/>
        <v>152.64780487804819</v>
      </c>
      <c r="D471">
        <f t="shared" si="117"/>
        <v>-4.9117918824777007E-2</v>
      </c>
      <c r="E471">
        <f>MIN(VLOOKUP(C470+0.01,Gearing!$A$2:$G$7,2,TRUE)+1,5)</f>
        <v>5</v>
      </c>
      <c r="F471">
        <f>Misc!$B$4*Misc!$B$5/Misc!$B$2*VLOOKUP(E471,Gearing!$B$2:$G$7,5,FALSE)</f>
        <v>8966220.9668758679</v>
      </c>
      <c r="G471">
        <f t="shared" si="105"/>
        <v>7.904821455794826</v>
      </c>
      <c r="H471">
        <f t="shared" si="106"/>
        <v>341.46341463414501</v>
      </c>
      <c r="I471">
        <f t="shared" si="108"/>
        <v>0.29700000000000004</v>
      </c>
      <c r="J471">
        <f t="shared" si="109"/>
        <v>-1245.9476159113165</v>
      </c>
      <c r="K471">
        <f t="shared" si="110"/>
        <v>-34696716.8685176</v>
      </c>
      <c r="L471">
        <f t="shared" si="119"/>
        <v>13069.552035919131</v>
      </c>
      <c r="M471">
        <f>2*$Y$1*VLOOKUP(E470,Gearing!$B$3:$D$7,3)+B469</f>
        <v>12721.576980954669</v>
      </c>
      <c r="N471">
        <f>2*B470-B469+Misc!$B$6*$Y$1^2</f>
        <v>12721.717223584743</v>
      </c>
      <c r="O471">
        <f t="shared" si="111"/>
        <v>0</v>
      </c>
      <c r="P471">
        <f t="shared" si="112"/>
        <v>0</v>
      </c>
      <c r="Q471">
        <f t="shared" si="113"/>
        <v>0</v>
      </c>
      <c r="R471">
        <f t="shared" si="114"/>
        <v>0</v>
      </c>
      <c r="S471">
        <f t="shared" si="115"/>
        <v>0</v>
      </c>
      <c r="T471">
        <f>C471/Misc!$B$2*60/2/PI()</f>
        <v>4858.9305396937007</v>
      </c>
      <c r="U471">
        <f>C471/Misc!$B$2*60/2/PI()*VLOOKUP(E471,Gearing!$B$2:$G$7,5,FALSE)</f>
        <v>24199436.139307417</v>
      </c>
      <c r="V471">
        <f ca="1">FORECAST(U471,OFFSET(Engine!$E$3:$E$26,MATCH(U471,Engine!$A$3:$A$26,1)-1,0,2),OFFSET(Engine!$A$3:$A$26,MATCH(U471,Engine!$A$3:$A$26,1)-1,0,2))</f>
        <v>-603590.99674116995</v>
      </c>
    </row>
    <row r="472" spans="1:22" x14ac:dyDescent="0.25">
      <c r="A472">
        <f t="shared" si="107"/>
        <v>117.25</v>
      </c>
      <c r="B472">
        <f t="shared" si="118"/>
        <v>12759.737397239218</v>
      </c>
      <c r="C472">
        <f t="shared" si="116"/>
        <v>152.64780487804819</v>
      </c>
      <c r="D472">
        <f t="shared" si="117"/>
        <v>4.9117918824777007E-2</v>
      </c>
      <c r="E472">
        <f>MIN(VLOOKUP(C471+0.01,Gearing!$A$2:$G$7,2,TRUE)+1,5)</f>
        <v>5</v>
      </c>
      <c r="F472">
        <f>Misc!$B$4*Misc!$B$5/Misc!$B$2*VLOOKUP(E472,Gearing!$B$2:$G$7,5,FALSE)</f>
        <v>8966220.9668758679</v>
      </c>
      <c r="G472">
        <f t="shared" si="105"/>
        <v>7.9285332391578294</v>
      </c>
      <c r="H472">
        <f t="shared" si="106"/>
        <v>341.46341463414501</v>
      </c>
      <c r="I472">
        <f t="shared" si="108"/>
        <v>0.29700000000000004</v>
      </c>
      <c r="J472">
        <f t="shared" si="109"/>
        <v>-1268.6167266870743</v>
      </c>
      <c r="K472">
        <f t="shared" si="110"/>
        <v>-34648695.991096765</v>
      </c>
      <c r="L472">
        <f t="shared" si="119"/>
        <v>13107.718355334508</v>
      </c>
      <c r="M472">
        <f>2*$Y$1*VLOOKUP(E471,Gearing!$B$3:$D$7,3)+B470</f>
        <v>12759.737397239218</v>
      </c>
      <c r="N472">
        <f>2*B471-B470+Misc!$B$6*$Y$1^2</f>
        <v>12759.883779609145</v>
      </c>
      <c r="O472">
        <f t="shared" si="111"/>
        <v>0</v>
      </c>
      <c r="P472">
        <f t="shared" si="112"/>
        <v>0</v>
      </c>
      <c r="Q472">
        <f t="shared" si="113"/>
        <v>0</v>
      </c>
      <c r="R472">
        <f t="shared" si="114"/>
        <v>0</v>
      </c>
      <c r="S472">
        <f t="shared" si="115"/>
        <v>0</v>
      </c>
      <c r="T472">
        <f>C472/Misc!$B$2*60/2/PI()</f>
        <v>4858.9305396937007</v>
      </c>
      <c r="U472">
        <f>C472/Misc!$B$2*60/2/PI()*VLOOKUP(E472,Gearing!$B$2:$G$7,5,FALSE)</f>
        <v>24199436.139307417</v>
      </c>
      <c r="V472">
        <f ca="1">FORECAST(U472,OFFSET(Engine!$E$3:$E$26,MATCH(U472,Engine!$A$3:$A$26,1)-1,0,2),OFFSET(Engine!$A$3:$A$26,MATCH(U472,Engine!$A$3:$A$26,1)-1,0,2))</f>
        <v>-603590.99674116995</v>
      </c>
    </row>
    <row r="473" spans="1:22" x14ac:dyDescent="0.25">
      <c r="A473">
        <f t="shared" si="107"/>
        <v>117.5</v>
      </c>
      <c r="B473">
        <f t="shared" si="118"/>
        <v>12797.900883393693</v>
      </c>
      <c r="C473">
        <f t="shared" si="116"/>
        <v>152.64780487804819</v>
      </c>
      <c r="D473">
        <f t="shared" si="117"/>
        <v>-4.9117918824777007E-2</v>
      </c>
      <c r="E473">
        <f>MIN(VLOOKUP(C472+0.01,Gearing!$A$2:$G$7,2,TRUE)+1,5)</f>
        <v>5</v>
      </c>
      <c r="F473">
        <f>Misc!$B$4*Misc!$B$5/Misc!$B$2*VLOOKUP(E473,Gearing!$B$2:$G$7,5,FALSE)</f>
        <v>8966220.9668758679</v>
      </c>
      <c r="G473">
        <f t="shared" si="105"/>
        <v>7.9522469300495695</v>
      </c>
      <c r="H473">
        <f t="shared" si="106"/>
        <v>341.46341463414501</v>
      </c>
      <c r="I473">
        <f t="shared" si="108"/>
        <v>0.29700000000000004</v>
      </c>
      <c r="J473">
        <f t="shared" si="109"/>
        <v>-1291.2840139600967</v>
      </c>
      <c r="K473">
        <f t="shared" si="110"/>
        <v>-34599891.158825852</v>
      </c>
      <c r="L473">
        <f t="shared" si="119"/>
        <v>13145.875938358153</v>
      </c>
      <c r="M473">
        <f>2*$Y$1*VLOOKUP(E472,Gearing!$B$3:$D$7,3)+B471</f>
        <v>12797.900883393693</v>
      </c>
      <c r="N473">
        <f>2*B472-B471+Misc!$B$6*$Y$1^2</f>
        <v>12798.041126023767</v>
      </c>
      <c r="O473">
        <f t="shared" si="111"/>
        <v>0</v>
      </c>
      <c r="P473">
        <f t="shared" si="112"/>
        <v>0</v>
      </c>
      <c r="Q473">
        <f t="shared" si="113"/>
        <v>0</v>
      </c>
      <c r="R473">
        <f t="shared" si="114"/>
        <v>0</v>
      </c>
      <c r="S473">
        <f t="shared" si="115"/>
        <v>0</v>
      </c>
      <c r="T473">
        <f>C473/Misc!$B$2*60/2/PI()</f>
        <v>4858.9305396937007</v>
      </c>
      <c r="U473">
        <f>C473/Misc!$B$2*60/2/PI()*VLOOKUP(E473,Gearing!$B$2:$G$7,5,FALSE)</f>
        <v>24199436.139307417</v>
      </c>
      <c r="V473">
        <f ca="1">FORECAST(U473,OFFSET(Engine!$E$3:$E$26,MATCH(U473,Engine!$A$3:$A$26,1)-1,0,2),OFFSET(Engine!$A$3:$A$26,MATCH(U473,Engine!$A$3:$A$26,1)-1,0,2))</f>
        <v>-603590.99674116995</v>
      </c>
    </row>
    <row r="474" spans="1:22" x14ac:dyDescent="0.25">
      <c r="A474">
        <f t="shared" si="107"/>
        <v>117.75</v>
      </c>
      <c r="B474">
        <f t="shared" si="118"/>
        <v>12836.061299678242</v>
      </c>
      <c r="C474">
        <f t="shared" si="116"/>
        <v>152.64780487804819</v>
      </c>
      <c r="D474">
        <f t="shared" si="117"/>
        <v>4.9117918824777007E-2</v>
      </c>
      <c r="E474">
        <f>MIN(VLOOKUP(C473+0.01,Gearing!$A$2:$G$7,2,TRUE)+1,5)</f>
        <v>5</v>
      </c>
      <c r="F474">
        <f>Misc!$B$4*Misc!$B$5/Misc!$B$2*VLOOKUP(E474,Gearing!$B$2:$G$7,5,FALSE)</f>
        <v>8966220.9668758679</v>
      </c>
      <c r="G474">
        <f t="shared" si="105"/>
        <v>7.975958713412572</v>
      </c>
      <c r="H474">
        <f t="shared" si="106"/>
        <v>341.46341463414501</v>
      </c>
      <c r="I474">
        <f t="shared" si="108"/>
        <v>0.29700000000000004</v>
      </c>
      <c r="J474">
        <f t="shared" si="109"/>
        <v>-1313.9531247358545</v>
      </c>
      <c r="K474">
        <f t="shared" si="110"/>
        <v>-34550140.086405784</v>
      </c>
      <c r="L474">
        <f t="shared" si="119"/>
        <v>13184.042257773532</v>
      </c>
      <c r="M474">
        <f>2*$Y$1*VLOOKUP(E473,Gearing!$B$3:$D$7,3)+B472</f>
        <v>12836.061299678242</v>
      </c>
      <c r="N474">
        <f>2*B473-B472+Misc!$B$6*$Y$1^2</f>
        <v>12836.207682048169</v>
      </c>
      <c r="O474">
        <f t="shared" si="111"/>
        <v>0</v>
      </c>
      <c r="P474">
        <f t="shared" si="112"/>
        <v>0</v>
      </c>
      <c r="Q474">
        <f t="shared" si="113"/>
        <v>0</v>
      </c>
      <c r="R474">
        <f t="shared" si="114"/>
        <v>0</v>
      </c>
      <c r="S474">
        <f t="shared" si="115"/>
        <v>0</v>
      </c>
      <c r="T474">
        <f>C474/Misc!$B$2*60/2/PI()</f>
        <v>4858.9305396937007</v>
      </c>
      <c r="U474">
        <f>C474/Misc!$B$2*60/2/PI()*VLOOKUP(E474,Gearing!$B$2:$G$7,5,FALSE)</f>
        <v>24199436.139307417</v>
      </c>
      <c r="V474">
        <f ca="1">FORECAST(U474,OFFSET(Engine!$E$3:$E$26,MATCH(U474,Engine!$A$3:$A$26,1)-1,0,2),OFFSET(Engine!$A$3:$A$26,MATCH(U474,Engine!$A$3:$A$26,1)-1,0,2))</f>
        <v>-603590.99674116995</v>
      </c>
    </row>
    <row r="475" spans="1:22" x14ac:dyDescent="0.25">
      <c r="A475">
        <f t="shared" si="107"/>
        <v>118</v>
      </c>
      <c r="B475">
        <f t="shared" si="118"/>
        <v>12874.224785832717</v>
      </c>
      <c r="C475">
        <f t="shared" si="116"/>
        <v>152.64780487804819</v>
      </c>
      <c r="D475">
        <f t="shared" si="117"/>
        <v>-4.9117918824777007E-2</v>
      </c>
      <c r="E475">
        <f>MIN(VLOOKUP(C474+0.01,Gearing!$A$2:$G$7,2,TRUE)+1,5)</f>
        <v>5</v>
      </c>
      <c r="F475">
        <f>Misc!$B$4*Misc!$B$5/Misc!$B$2*VLOOKUP(E475,Gearing!$B$2:$G$7,5,FALSE)</f>
        <v>8966220.9668758679</v>
      </c>
      <c r="G475">
        <f t="shared" si="105"/>
        <v>7.9996724043043113</v>
      </c>
      <c r="H475">
        <f t="shared" si="106"/>
        <v>341.46341463414501</v>
      </c>
      <c r="I475">
        <f t="shared" si="108"/>
        <v>0.29700000000000004</v>
      </c>
      <c r="J475">
        <f t="shared" si="109"/>
        <v>-1336.6204120088769</v>
      </c>
      <c r="K475">
        <f t="shared" si="110"/>
        <v>-34499605.198312476</v>
      </c>
      <c r="L475">
        <f t="shared" si="119"/>
        <v>13222.199840797179</v>
      </c>
      <c r="M475">
        <f>2*$Y$1*VLOOKUP(E474,Gearing!$B$3:$D$7,3)+B473</f>
        <v>12874.224785832717</v>
      </c>
      <c r="N475">
        <f>2*B474-B473+Misc!$B$6*$Y$1^2</f>
        <v>12874.365028462791</v>
      </c>
      <c r="O475">
        <f t="shared" si="111"/>
        <v>0</v>
      </c>
      <c r="P475">
        <f t="shared" si="112"/>
        <v>0</v>
      </c>
      <c r="Q475">
        <f t="shared" si="113"/>
        <v>0</v>
      </c>
      <c r="R475">
        <f t="shared" si="114"/>
        <v>0</v>
      </c>
      <c r="S475">
        <f t="shared" si="115"/>
        <v>0</v>
      </c>
      <c r="T475">
        <f>C475/Misc!$B$2*60/2/PI()</f>
        <v>4858.9305396937007</v>
      </c>
      <c r="U475">
        <f>C475/Misc!$B$2*60/2/PI()*VLOOKUP(E475,Gearing!$B$2:$G$7,5,FALSE)</f>
        <v>24199436.139307417</v>
      </c>
      <c r="V475">
        <f ca="1">FORECAST(U475,OFFSET(Engine!$E$3:$E$26,MATCH(U475,Engine!$A$3:$A$26,1)-1,0,2),OFFSET(Engine!$A$3:$A$26,MATCH(U475,Engine!$A$3:$A$26,1)-1,0,2))</f>
        <v>-603590.99674116995</v>
      </c>
    </row>
    <row r="476" spans="1:22" x14ac:dyDescent="0.25">
      <c r="A476">
        <f t="shared" si="107"/>
        <v>118.25</v>
      </c>
      <c r="B476">
        <f t="shared" si="118"/>
        <v>12912.385202117266</v>
      </c>
      <c r="C476">
        <f t="shared" si="116"/>
        <v>152.64780487804819</v>
      </c>
      <c r="D476">
        <f t="shared" si="117"/>
        <v>4.9117918824777007E-2</v>
      </c>
      <c r="E476">
        <f>MIN(VLOOKUP(C475+0.01,Gearing!$A$2:$G$7,2,TRUE)+1,5)</f>
        <v>5</v>
      </c>
      <c r="F476">
        <f>Misc!$B$4*Misc!$B$5/Misc!$B$2*VLOOKUP(E476,Gearing!$B$2:$G$7,5,FALSE)</f>
        <v>8966220.9668758679</v>
      </c>
      <c r="G476">
        <f t="shared" si="105"/>
        <v>8.0233841876673146</v>
      </c>
      <c r="H476">
        <f t="shared" si="106"/>
        <v>341.46341463414501</v>
      </c>
      <c r="I476">
        <f t="shared" si="108"/>
        <v>0.29700000000000004</v>
      </c>
      <c r="J476">
        <f t="shared" si="109"/>
        <v>-1359.2895227846348</v>
      </c>
      <c r="K476">
        <f t="shared" si="110"/>
        <v>-34448123.930893183</v>
      </c>
      <c r="L476">
        <f t="shared" si="119"/>
        <v>13260.366160212554</v>
      </c>
      <c r="M476">
        <f>2*$Y$1*VLOOKUP(E475,Gearing!$B$3:$D$7,3)+B474</f>
        <v>12912.385202117266</v>
      </c>
      <c r="N476">
        <f>2*B475-B474+Misc!$B$6*$Y$1^2</f>
        <v>12912.531584487193</v>
      </c>
      <c r="O476">
        <f t="shared" si="111"/>
        <v>0</v>
      </c>
      <c r="P476">
        <f t="shared" si="112"/>
        <v>0</v>
      </c>
      <c r="Q476">
        <f t="shared" si="113"/>
        <v>0</v>
      </c>
      <c r="R476">
        <f t="shared" si="114"/>
        <v>0</v>
      </c>
      <c r="S476">
        <f t="shared" si="115"/>
        <v>0</v>
      </c>
      <c r="T476">
        <f>C476/Misc!$B$2*60/2/PI()</f>
        <v>4858.9305396937007</v>
      </c>
      <c r="U476">
        <f>C476/Misc!$B$2*60/2/PI()*VLOOKUP(E476,Gearing!$B$2:$G$7,5,FALSE)</f>
        <v>24199436.139307417</v>
      </c>
      <c r="V476">
        <f ca="1">FORECAST(U476,OFFSET(Engine!$E$3:$E$26,MATCH(U476,Engine!$A$3:$A$26,1)-1,0,2),OFFSET(Engine!$A$3:$A$26,MATCH(U476,Engine!$A$3:$A$26,1)-1,0,2))</f>
        <v>-603590.99674116995</v>
      </c>
    </row>
    <row r="477" spans="1:22" x14ac:dyDescent="0.25">
      <c r="A477">
        <f t="shared" si="107"/>
        <v>118.5</v>
      </c>
      <c r="B477">
        <f t="shared" si="118"/>
        <v>12950.548688271741</v>
      </c>
      <c r="C477">
        <f t="shared" si="116"/>
        <v>152.64780487804819</v>
      </c>
      <c r="D477">
        <f t="shared" si="117"/>
        <v>-4.9117918824777007E-2</v>
      </c>
      <c r="E477">
        <f>MIN(VLOOKUP(C476+0.01,Gearing!$A$2:$G$7,2,TRUE)+1,5)</f>
        <v>5</v>
      </c>
      <c r="F477">
        <f>Misc!$B$4*Misc!$B$5/Misc!$B$2*VLOOKUP(E477,Gearing!$B$2:$G$7,5,FALSE)</f>
        <v>8966220.9668758679</v>
      </c>
      <c r="G477">
        <f t="shared" si="105"/>
        <v>8.0470978785590539</v>
      </c>
      <c r="H477">
        <f t="shared" si="106"/>
        <v>341.46341463414501</v>
      </c>
      <c r="I477">
        <f t="shared" si="108"/>
        <v>0.29700000000000004</v>
      </c>
      <c r="J477">
        <f t="shared" si="109"/>
        <v>-1381.9568100576571</v>
      </c>
      <c r="K477">
        <f t="shared" si="110"/>
        <v>-34395858.986977503</v>
      </c>
      <c r="L477">
        <f t="shared" si="119"/>
        <v>13298.523743236201</v>
      </c>
      <c r="M477">
        <f>2*$Y$1*VLOOKUP(E476,Gearing!$B$3:$D$7,3)+B475</f>
        <v>12950.548688271741</v>
      </c>
      <c r="N477">
        <f>2*B476-B475+Misc!$B$6*$Y$1^2</f>
        <v>12950.688930901815</v>
      </c>
      <c r="O477">
        <f t="shared" si="111"/>
        <v>0</v>
      </c>
      <c r="P477">
        <f t="shared" si="112"/>
        <v>0</v>
      </c>
      <c r="Q477">
        <f t="shared" si="113"/>
        <v>0</v>
      </c>
      <c r="R477">
        <f t="shared" si="114"/>
        <v>0</v>
      </c>
      <c r="S477">
        <f t="shared" si="115"/>
        <v>0</v>
      </c>
      <c r="T477">
        <f>C477/Misc!$B$2*60/2/PI()</f>
        <v>4858.9305396937007</v>
      </c>
      <c r="U477">
        <f>C477/Misc!$B$2*60/2/PI()*VLOOKUP(E477,Gearing!$B$2:$G$7,5,FALSE)</f>
        <v>24199436.139307417</v>
      </c>
      <c r="V477">
        <f ca="1">FORECAST(U477,OFFSET(Engine!$E$3:$E$26,MATCH(U477,Engine!$A$3:$A$26,1)-1,0,2),OFFSET(Engine!$A$3:$A$26,MATCH(U477,Engine!$A$3:$A$26,1)-1,0,2))</f>
        <v>-603590.99674116995</v>
      </c>
    </row>
    <row r="478" spans="1:22" x14ac:dyDescent="0.25">
      <c r="A478">
        <f t="shared" si="107"/>
        <v>118.75</v>
      </c>
      <c r="B478">
        <f t="shared" si="118"/>
        <v>12988.70910455629</v>
      </c>
      <c r="C478">
        <f t="shared" si="116"/>
        <v>152.64780487804819</v>
      </c>
      <c r="D478">
        <f t="shared" si="117"/>
        <v>4.9117918824777007E-2</v>
      </c>
      <c r="E478">
        <f>MIN(VLOOKUP(C477+0.01,Gearing!$A$2:$G$7,2,TRUE)+1,5)</f>
        <v>5</v>
      </c>
      <c r="F478">
        <f>Misc!$B$4*Misc!$B$5/Misc!$B$2*VLOOKUP(E478,Gearing!$B$2:$G$7,5,FALSE)</f>
        <v>8966220.9668758679</v>
      </c>
      <c r="G478">
        <f t="shared" si="105"/>
        <v>8.0708096619220573</v>
      </c>
      <c r="H478">
        <f t="shared" si="106"/>
        <v>341.46341463414501</v>
      </c>
      <c r="I478">
        <f t="shared" si="108"/>
        <v>0.29700000000000004</v>
      </c>
      <c r="J478">
        <f t="shared" si="109"/>
        <v>-1404.6259208334159</v>
      </c>
      <c r="K478">
        <f t="shared" si="110"/>
        <v>-34342647.524558976</v>
      </c>
      <c r="L478">
        <f t="shared" si="119"/>
        <v>13336.69006265158</v>
      </c>
      <c r="M478">
        <f>2*$Y$1*VLOOKUP(E477,Gearing!$B$3:$D$7,3)+B476</f>
        <v>12988.70910455629</v>
      </c>
      <c r="N478">
        <f>2*B477-B476+Misc!$B$6*$Y$1^2</f>
        <v>12988.855486926217</v>
      </c>
      <c r="O478">
        <f t="shared" si="111"/>
        <v>0</v>
      </c>
      <c r="P478">
        <f t="shared" si="112"/>
        <v>0</v>
      </c>
      <c r="Q478">
        <f t="shared" si="113"/>
        <v>0</v>
      </c>
      <c r="R478">
        <f t="shared" si="114"/>
        <v>0</v>
      </c>
      <c r="S478">
        <f t="shared" si="115"/>
        <v>0</v>
      </c>
      <c r="T478">
        <f>C478/Misc!$B$2*60/2/PI()</f>
        <v>4858.9305396937007</v>
      </c>
      <c r="U478">
        <f>C478/Misc!$B$2*60/2/PI()*VLOOKUP(E478,Gearing!$B$2:$G$7,5,FALSE)</f>
        <v>24199436.139307417</v>
      </c>
      <c r="V478">
        <f ca="1">FORECAST(U478,OFFSET(Engine!$E$3:$E$26,MATCH(U478,Engine!$A$3:$A$26,1)-1,0,2),OFFSET(Engine!$A$3:$A$26,MATCH(U478,Engine!$A$3:$A$26,1)-1,0,2))</f>
        <v>-603590.99674116995</v>
      </c>
    </row>
    <row r="479" spans="1:22" x14ac:dyDescent="0.25">
      <c r="A479">
        <f t="shared" si="107"/>
        <v>119</v>
      </c>
      <c r="B479">
        <f t="shared" si="118"/>
        <v>13026.872590710766</v>
      </c>
      <c r="C479">
        <f t="shared" si="116"/>
        <v>152.64780487804819</v>
      </c>
      <c r="D479">
        <f t="shared" si="117"/>
        <v>-4.9117918824777007E-2</v>
      </c>
      <c r="E479">
        <f>MIN(VLOOKUP(C478+0.01,Gearing!$A$2:$G$7,2,TRUE)+1,5)</f>
        <v>5</v>
      </c>
      <c r="F479">
        <f>Misc!$B$4*Misc!$B$5/Misc!$B$2*VLOOKUP(E479,Gearing!$B$2:$G$7,5,FALSE)</f>
        <v>8966220.9668758679</v>
      </c>
      <c r="G479">
        <f t="shared" si="105"/>
        <v>8.0945233528137965</v>
      </c>
      <c r="H479">
        <f t="shared" si="106"/>
        <v>341.46341463414501</v>
      </c>
      <c r="I479">
        <f t="shared" si="108"/>
        <v>0.29700000000000004</v>
      </c>
      <c r="J479">
        <f t="shared" si="109"/>
        <v>-1427.2932081064373</v>
      </c>
      <c r="K479">
        <f t="shared" si="110"/>
        <v>-34288652.524820916</v>
      </c>
      <c r="L479">
        <f t="shared" si="119"/>
        <v>13374.847645675227</v>
      </c>
      <c r="M479">
        <f>2*$Y$1*VLOOKUP(E478,Gearing!$B$3:$D$7,3)+B477</f>
        <v>13026.872590710766</v>
      </c>
      <c r="N479">
        <f>2*B478-B477+Misc!$B$6*$Y$1^2</f>
        <v>13027.012833340839</v>
      </c>
      <c r="O479">
        <f t="shared" si="111"/>
        <v>0</v>
      </c>
      <c r="P479">
        <f t="shared" si="112"/>
        <v>0</v>
      </c>
      <c r="Q479">
        <f t="shared" si="113"/>
        <v>0</v>
      </c>
      <c r="R479">
        <f t="shared" si="114"/>
        <v>0</v>
      </c>
      <c r="S479">
        <f t="shared" si="115"/>
        <v>0</v>
      </c>
      <c r="T479">
        <f>C479/Misc!$B$2*60/2/PI()</f>
        <v>4858.9305396937007</v>
      </c>
      <c r="U479">
        <f>C479/Misc!$B$2*60/2/PI()*VLOOKUP(E479,Gearing!$B$2:$G$7,5,FALSE)</f>
        <v>24199436.139307417</v>
      </c>
      <c r="V479">
        <f ca="1">FORECAST(U479,OFFSET(Engine!$E$3:$E$26,MATCH(U479,Engine!$A$3:$A$26,1)-1,0,2),OFFSET(Engine!$A$3:$A$26,MATCH(U479,Engine!$A$3:$A$26,1)-1,0,2))</f>
        <v>-603590.99674116995</v>
      </c>
    </row>
    <row r="480" spans="1:22" x14ac:dyDescent="0.25">
      <c r="A480">
        <f t="shared" si="107"/>
        <v>119.25</v>
      </c>
      <c r="B480">
        <f t="shared" si="118"/>
        <v>13065.033006995314</v>
      </c>
      <c r="C480">
        <f t="shared" si="116"/>
        <v>152.64780487804819</v>
      </c>
      <c r="D480">
        <f t="shared" si="117"/>
        <v>4.9117918824777007E-2</v>
      </c>
      <c r="E480">
        <f>MIN(VLOOKUP(C479+0.01,Gearing!$A$2:$G$7,2,TRUE)+1,5)</f>
        <v>5</v>
      </c>
      <c r="F480">
        <f>Misc!$B$4*Misc!$B$5/Misc!$B$2*VLOOKUP(E480,Gearing!$B$2:$G$7,5,FALSE)</f>
        <v>8966220.9668758679</v>
      </c>
      <c r="G480">
        <f t="shared" si="105"/>
        <v>8.1182351361767982</v>
      </c>
      <c r="H480">
        <f t="shared" si="106"/>
        <v>341.46341463414501</v>
      </c>
      <c r="I480">
        <f t="shared" si="108"/>
        <v>0.29700000000000004</v>
      </c>
      <c r="J480">
        <f t="shared" si="109"/>
        <v>-1449.9623188821961</v>
      </c>
      <c r="K480">
        <f t="shared" si="110"/>
        <v>-34233710.867403142</v>
      </c>
      <c r="L480">
        <f t="shared" si="119"/>
        <v>13413.013965090604</v>
      </c>
      <c r="M480">
        <f>2*$Y$1*VLOOKUP(E479,Gearing!$B$3:$D$7,3)+B478</f>
        <v>13065.033006995314</v>
      </c>
      <c r="N480">
        <f>2*B479-B478+Misc!$B$6*$Y$1^2</f>
        <v>13065.179389365241</v>
      </c>
      <c r="O480">
        <f t="shared" si="111"/>
        <v>0</v>
      </c>
      <c r="P480">
        <f t="shared" si="112"/>
        <v>0</v>
      </c>
      <c r="Q480">
        <f t="shared" si="113"/>
        <v>0</v>
      </c>
      <c r="R480">
        <f t="shared" si="114"/>
        <v>0</v>
      </c>
      <c r="S480">
        <f t="shared" si="115"/>
        <v>0</v>
      </c>
      <c r="T480">
        <f>C480/Misc!$B$2*60/2/PI()</f>
        <v>4858.9305396937007</v>
      </c>
      <c r="U480">
        <f>C480/Misc!$B$2*60/2/PI()*VLOOKUP(E480,Gearing!$B$2:$G$7,5,FALSE)</f>
        <v>24199436.139307417</v>
      </c>
      <c r="V480">
        <f ca="1">FORECAST(U480,OFFSET(Engine!$E$3:$E$26,MATCH(U480,Engine!$A$3:$A$26,1)-1,0,2),OFFSET(Engine!$A$3:$A$26,MATCH(U480,Engine!$A$3:$A$26,1)-1,0,2))</f>
        <v>-603590.99674116995</v>
      </c>
    </row>
    <row r="481" spans="1:22" x14ac:dyDescent="0.25">
      <c r="A481">
        <f t="shared" si="107"/>
        <v>119.5</v>
      </c>
      <c r="B481">
        <f t="shared" si="118"/>
        <v>13103.19649314979</v>
      </c>
      <c r="C481">
        <f t="shared" si="116"/>
        <v>152.64780487804819</v>
      </c>
      <c r="D481">
        <f t="shared" si="117"/>
        <v>-4.9117918824777007E-2</v>
      </c>
      <c r="E481">
        <f>MIN(VLOOKUP(C480+0.01,Gearing!$A$2:$G$7,2,TRUE)+1,5)</f>
        <v>5</v>
      </c>
      <c r="F481">
        <f>Misc!$B$4*Misc!$B$5/Misc!$B$2*VLOOKUP(E481,Gearing!$B$2:$G$7,5,FALSE)</f>
        <v>8966220.9668758679</v>
      </c>
      <c r="G481">
        <f t="shared" si="105"/>
        <v>8.1419488270685374</v>
      </c>
      <c r="H481">
        <f t="shared" si="106"/>
        <v>341.46341463414501</v>
      </c>
      <c r="I481">
        <f t="shared" si="108"/>
        <v>0.29700000000000004</v>
      </c>
      <c r="J481">
        <f t="shared" si="109"/>
        <v>-1472.6296061552175</v>
      </c>
      <c r="K481">
        <f t="shared" si="110"/>
        <v>-34177985.811842702</v>
      </c>
      <c r="L481">
        <f t="shared" si="119"/>
        <v>13451.171548114249</v>
      </c>
      <c r="M481">
        <f>2*$Y$1*VLOOKUP(E480,Gearing!$B$3:$D$7,3)+B479</f>
        <v>13103.19649314979</v>
      </c>
      <c r="N481">
        <f>2*B480-B479+Misc!$B$6*$Y$1^2</f>
        <v>13103.336735779863</v>
      </c>
      <c r="O481">
        <f t="shared" si="111"/>
        <v>0</v>
      </c>
      <c r="P481">
        <f t="shared" si="112"/>
        <v>0</v>
      </c>
      <c r="Q481">
        <f t="shared" si="113"/>
        <v>0</v>
      </c>
      <c r="R481">
        <f t="shared" si="114"/>
        <v>0</v>
      </c>
      <c r="S481">
        <f t="shared" si="115"/>
        <v>0</v>
      </c>
      <c r="T481">
        <f>C481/Misc!$B$2*60/2/PI()</f>
        <v>4858.9305396937007</v>
      </c>
      <c r="U481">
        <f>C481/Misc!$B$2*60/2/PI()*VLOOKUP(E481,Gearing!$B$2:$G$7,5,FALSE)</f>
        <v>24199436.139307417</v>
      </c>
      <c r="V481">
        <f ca="1">FORECAST(U481,OFFSET(Engine!$E$3:$E$26,MATCH(U481,Engine!$A$3:$A$26,1)-1,0,2),OFFSET(Engine!$A$3:$A$26,MATCH(U481,Engine!$A$3:$A$26,1)-1,0,2))</f>
        <v>-603590.99674116995</v>
      </c>
    </row>
    <row r="482" spans="1:22" x14ac:dyDescent="0.25">
      <c r="A482">
        <f t="shared" si="107"/>
        <v>119.75</v>
      </c>
      <c r="B482">
        <f t="shared" si="118"/>
        <v>13141.356909434338</v>
      </c>
      <c r="C482">
        <f t="shared" si="116"/>
        <v>152.64780487804819</v>
      </c>
      <c r="D482">
        <f t="shared" si="117"/>
        <v>4.9117918824777007E-2</v>
      </c>
      <c r="E482">
        <f>MIN(VLOOKUP(C481+0.01,Gearing!$A$2:$G$7,2,TRUE)+1,5)</f>
        <v>5</v>
      </c>
      <c r="F482">
        <f>Misc!$B$4*Misc!$B$5/Misc!$B$2*VLOOKUP(E482,Gearing!$B$2:$G$7,5,FALSE)</f>
        <v>8966220.9668758679</v>
      </c>
      <c r="G482">
        <f t="shared" si="105"/>
        <v>8.1656606104315426</v>
      </c>
      <c r="H482">
        <f t="shared" si="106"/>
        <v>341.46341463414501</v>
      </c>
      <c r="I482">
        <f t="shared" si="108"/>
        <v>0.29700000000000004</v>
      </c>
      <c r="J482">
        <f t="shared" si="109"/>
        <v>-1495.2987169309763</v>
      </c>
      <c r="K482">
        <f t="shared" si="110"/>
        <v>-34121313.959425718</v>
      </c>
      <c r="L482">
        <f t="shared" si="119"/>
        <v>13489.337867529626</v>
      </c>
      <c r="M482">
        <f>2*$Y$1*VLOOKUP(E481,Gearing!$B$3:$D$7,3)+B480</f>
        <v>13141.356909434338</v>
      </c>
      <c r="N482">
        <f>2*B481-B480+Misc!$B$6*$Y$1^2</f>
        <v>13141.503291804265</v>
      </c>
      <c r="O482">
        <f t="shared" si="111"/>
        <v>0</v>
      </c>
      <c r="P482">
        <f t="shared" si="112"/>
        <v>0</v>
      </c>
      <c r="Q482">
        <f t="shared" si="113"/>
        <v>0</v>
      </c>
      <c r="R482">
        <f t="shared" si="114"/>
        <v>0</v>
      </c>
      <c r="S482">
        <f t="shared" si="115"/>
        <v>0</v>
      </c>
      <c r="T482">
        <f>C482/Misc!$B$2*60/2/PI()</f>
        <v>4858.9305396937007</v>
      </c>
      <c r="U482">
        <f>C482/Misc!$B$2*60/2/PI()*VLOOKUP(E482,Gearing!$B$2:$G$7,5,FALSE)</f>
        <v>24199436.139307417</v>
      </c>
      <c r="V482">
        <f ca="1">FORECAST(U482,OFFSET(Engine!$E$3:$E$26,MATCH(U482,Engine!$A$3:$A$26,1)-1,0,2),OFFSET(Engine!$A$3:$A$26,MATCH(U482,Engine!$A$3:$A$26,1)-1,0,2))</f>
        <v>-603590.99674116995</v>
      </c>
    </row>
    <row r="483" spans="1:22" x14ac:dyDescent="0.25">
      <c r="A483">
        <f t="shared" si="107"/>
        <v>120</v>
      </c>
      <c r="B483">
        <f t="shared" si="118"/>
        <v>13179.520395588814</v>
      </c>
      <c r="C483">
        <f t="shared" si="116"/>
        <v>152.64780487804819</v>
      </c>
      <c r="D483">
        <f t="shared" si="117"/>
        <v>-4.9117918824777007E-2</v>
      </c>
      <c r="E483">
        <f>MIN(VLOOKUP(C482+0.01,Gearing!$A$2:$G$7,2,TRUE)+1,5)</f>
        <v>5</v>
      </c>
      <c r="F483">
        <f>Misc!$B$4*Misc!$B$5/Misc!$B$2*VLOOKUP(E483,Gearing!$B$2:$G$7,5,FALSE)</f>
        <v>8966220.9668758679</v>
      </c>
      <c r="G483">
        <f t="shared" si="105"/>
        <v>8.18937430132328</v>
      </c>
      <c r="H483">
        <f t="shared" si="106"/>
        <v>341.46341463414501</v>
      </c>
      <c r="I483">
        <f t="shared" si="108"/>
        <v>0.29700000000000004</v>
      </c>
      <c r="J483">
        <f t="shared" si="109"/>
        <v>-1517.9660042039977</v>
      </c>
      <c r="K483">
        <f t="shared" si="110"/>
        <v>-34063858.848042898</v>
      </c>
      <c r="L483">
        <f t="shared" si="119"/>
        <v>13527.495450553273</v>
      </c>
      <c r="M483">
        <f>2*$Y$1*VLOOKUP(E482,Gearing!$B$3:$D$7,3)+B481</f>
        <v>13179.520395588814</v>
      </c>
      <c r="N483">
        <f>2*B482-B481+Misc!$B$6*$Y$1^2</f>
        <v>13179.660638218887</v>
      </c>
      <c r="O483">
        <f t="shared" si="111"/>
        <v>0</v>
      </c>
      <c r="P483">
        <f t="shared" si="112"/>
        <v>0</v>
      </c>
      <c r="Q483">
        <f t="shared" si="113"/>
        <v>0</v>
      </c>
      <c r="R483">
        <f t="shared" si="114"/>
        <v>0</v>
      </c>
      <c r="S483">
        <f t="shared" si="115"/>
        <v>0</v>
      </c>
      <c r="T483">
        <f>C483/Misc!$B$2*60/2/PI()</f>
        <v>4858.9305396937007</v>
      </c>
      <c r="U483">
        <f>C483/Misc!$B$2*60/2/PI()*VLOOKUP(E483,Gearing!$B$2:$G$7,5,FALSE)</f>
        <v>24199436.139307417</v>
      </c>
      <c r="V483">
        <f ca="1">FORECAST(U483,OFFSET(Engine!$E$3:$E$26,MATCH(U483,Engine!$A$3:$A$26,1)-1,0,2),OFFSET(Engine!$A$3:$A$26,MATCH(U483,Engine!$A$3:$A$26,1)-1,0,2))</f>
        <v>-603590.99674116995</v>
      </c>
    </row>
    <row r="484" spans="1:22" x14ac:dyDescent="0.25">
      <c r="A484">
        <f t="shared" si="107"/>
        <v>120.25</v>
      </c>
      <c r="B484">
        <f t="shared" si="118"/>
        <v>13217.680811873362</v>
      </c>
      <c r="C484">
        <f t="shared" si="116"/>
        <v>152.64780487804819</v>
      </c>
      <c r="D484">
        <f t="shared" si="117"/>
        <v>4.9117918824777007E-2</v>
      </c>
      <c r="E484">
        <f>MIN(VLOOKUP(C483+0.01,Gearing!$A$2:$G$7,2,TRUE)+1,5)</f>
        <v>5</v>
      </c>
      <c r="F484">
        <f>Misc!$B$4*Misc!$B$5/Misc!$B$2*VLOOKUP(E484,Gearing!$B$2:$G$7,5,FALSE)</f>
        <v>8966220.9668758679</v>
      </c>
      <c r="G484">
        <f t="shared" si="105"/>
        <v>8.2130860846862834</v>
      </c>
      <c r="H484">
        <f t="shared" si="106"/>
        <v>341.46341463414501</v>
      </c>
      <c r="I484">
        <f t="shared" si="108"/>
        <v>0.29700000000000004</v>
      </c>
      <c r="J484">
        <f t="shared" si="109"/>
        <v>-1540.6351149797565</v>
      </c>
      <c r="K484">
        <f t="shared" si="110"/>
        <v>-34005456.80062668</v>
      </c>
      <c r="L484">
        <f t="shared" si="119"/>
        <v>13565.661769968652</v>
      </c>
      <c r="M484">
        <f>2*$Y$1*VLOOKUP(E483,Gearing!$B$3:$D$7,3)+B482</f>
        <v>13217.680811873362</v>
      </c>
      <c r="N484">
        <f>2*B483-B482+Misc!$B$6*$Y$1^2</f>
        <v>13217.827194243289</v>
      </c>
      <c r="O484">
        <f t="shared" si="111"/>
        <v>0</v>
      </c>
      <c r="P484">
        <f t="shared" si="112"/>
        <v>0</v>
      </c>
      <c r="Q484">
        <f t="shared" si="113"/>
        <v>0</v>
      </c>
      <c r="R484">
        <f t="shared" si="114"/>
        <v>0</v>
      </c>
      <c r="S484">
        <f t="shared" si="115"/>
        <v>0</v>
      </c>
      <c r="T484">
        <f>C484/Misc!$B$2*60/2/PI()</f>
        <v>4858.9305396937007</v>
      </c>
      <c r="U484">
        <f>C484/Misc!$B$2*60/2/PI()*VLOOKUP(E484,Gearing!$B$2:$G$7,5,FALSE)</f>
        <v>24199436.139307417</v>
      </c>
      <c r="V484">
        <f ca="1">FORECAST(U484,OFFSET(Engine!$E$3:$E$26,MATCH(U484,Engine!$A$3:$A$26,1)-1,0,2),OFFSET(Engine!$A$3:$A$26,MATCH(U484,Engine!$A$3:$A$26,1)-1,0,2))</f>
        <v>-603590.99674116995</v>
      </c>
    </row>
    <row r="485" spans="1:22" x14ac:dyDescent="0.25">
      <c r="A485">
        <f t="shared" si="107"/>
        <v>120.5</v>
      </c>
      <c r="B485">
        <f t="shared" si="118"/>
        <v>13255.844298027838</v>
      </c>
      <c r="C485">
        <f t="shared" si="116"/>
        <v>152.64780487804819</v>
      </c>
      <c r="D485">
        <f t="shared" si="117"/>
        <v>-4.9117918824777007E-2</v>
      </c>
      <c r="E485">
        <f>MIN(VLOOKUP(C484+0.01,Gearing!$A$2:$G$7,2,TRUE)+1,5)</f>
        <v>5</v>
      </c>
      <c r="F485">
        <f>Misc!$B$4*Misc!$B$5/Misc!$B$2*VLOOKUP(E485,Gearing!$B$2:$G$7,5,FALSE)</f>
        <v>8966220.9668758679</v>
      </c>
      <c r="G485">
        <f t="shared" si="105"/>
        <v>8.2367997755780227</v>
      </c>
      <c r="H485">
        <f t="shared" si="106"/>
        <v>341.46341463414501</v>
      </c>
      <c r="I485">
        <f t="shared" si="108"/>
        <v>0.29700000000000004</v>
      </c>
      <c r="J485">
        <f t="shared" si="109"/>
        <v>-1563.3024022527788</v>
      </c>
      <c r="K485">
        <f t="shared" si="110"/>
        <v>-33946271.633421458</v>
      </c>
      <c r="L485">
        <f t="shared" si="119"/>
        <v>13603.819352992299</v>
      </c>
      <c r="M485">
        <f>2*$Y$1*VLOOKUP(E484,Gearing!$B$3:$D$7,3)+B483</f>
        <v>13255.844298027838</v>
      </c>
      <c r="N485">
        <f>2*B484-B483+Misc!$B$6*$Y$1^2</f>
        <v>13255.984540657912</v>
      </c>
      <c r="O485">
        <f t="shared" si="111"/>
        <v>0</v>
      </c>
      <c r="P485">
        <f t="shared" si="112"/>
        <v>0</v>
      </c>
      <c r="Q485">
        <f t="shared" si="113"/>
        <v>0</v>
      </c>
      <c r="R485">
        <f t="shared" si="114"/>
        <v>0</v>
      </c>
      <c r="S485">
        <f t="shared" si="115"/>
        <v>0</v>
      </c>
      <c r="T485">
        <f>C485/Misc!$B$2*60/2/PI()</f>
        <v>4858.9305396937007</v>
      </c>
      <c r="U485">
        <f>C485/Misc!$B$2*60/2/PI()*VLOOKUP(E485,Gearing!$B$2:$G$7,5,FALSE)</f>
        <v>24199436.139307417</v>
      </c>
      <c r="V485">
        <f ca="1">FORECAST(U485,OFFSET(Engine!$E$3:$E$26,MATCH(U485,Engine!$A$3:$A$26,1)-1,0,2),OFFSET(Engine!$A$3:$A$26,MATCH(U485,Engine!$A$3:$A$26,1)-1,0,2))</f>
        <v>-603590.99674116995</v>
      </c>
    </row>
    <row r="486" spans="1:22" x14ac:dyDescent="0.25">
      <c r="A486">
        <f t="shared" si="107"/>
        <v>120.75</v>
      </c>
      <c r="B486">
        <f t="shared" si="118"/>
        <v>13294.004714312387</v>
      </c>
      <c r="C486">
        <f t="shared" si="116"/>
        <v>152.64780487804819</v>
      </c>
      <c r="D486">
        <f t="shared" si="117"/>
        <v>4.9117918824777007E-2</v>
      </c>
      <c r="E486">
        <f>MIN(VLOOKUP(C485+0.01,Gearing!$A$2:$G$7,2,TRUE)+1,5)</f>
        <v>5</v>
      </c>
      <c r="F486">
        <f>Misc!$B$4*Misc!$B$5/Misc!$B$2*VLOOKUP(E486,Gearing!$B$2:$G$7,5,FALSE)</f>
        <v>8966220.9668758679</v>
      </c>
      <c r="G486">
        <f t="shared" si="105"/>
        <v>8.2605115589410261</v>
      </c>
      <c r="H486">
        <f t="shared" si="106"/>
        <v>341.46341463414501</v>
      </c>
      <c r="I486">
        <f t="shared" si="108"/>
        <v>0.29700000000000004</v>
      </c>
      <c r="J486">
        <f t="shared" si="109"/>
        <v>-1585.9715130285367</v>
      </c>
      <c r="K486">
        <f t="shared" si="110"/>
        <v>-33886139.391006023</v>
      </c>
      <c r="L486">
        <f t="shared" si="119"/>
        <v>13641.985672407674</v>
      </c>
      <c r="M486">
        <f>2*$Y$1*VLOOKUP(E485,Gearing!$B$3:$D$7,3)+B484</f>
        <v>13294.004714312387</v>
      </c>
      <c r="N486">
        <f>2*B485-B484+Misc!$B$6*$Y$1^2</f>
        <v>13294.151096682313</v>
      </c>
      <c r="O486">
        <f t="shared" si="111"/>
        <v>0</v>
      </c>
      <c r="P486">
        <f t="shared" si="112"/>
        <v>0</v>
      </c>
      <c r="Q486">
        <f t="shared" si="113"/>
        <v>0</v>
      </c>
      <c r="R486">
        <f t="shared" si="114"/>
        <v>0</v>
      </c>
      <c r="S486">
        <f t="shared" si="115"/>
        <v>0</v>
      </c>
      <c r="T486">
        <f>C486/Misc!$B$2*60/2/PI()</f>
        <v>4858.9305396937007</v>
      </c>
      <c r="U486">
        <f>C486/Misc!$B$2*60/2/PI()*VLOOKUP(E486,Gearing!$B$2:$G$7,5,FALSE)</f>
        <v>24199436.139307417</v>
      </c>
      <c r="V486">
        <f ca="1">FORECAST(U486,OFFSET(Engine!$E$3:$E$26,MATCH(U486,Engine!$A$3:$A$26,1)-1,0,2),OFFSET(Engine!$A$3:$A$26,MATCH(U486,Engine!$A$3:$A$26,1)-1,0,2))</f>
        <v>-603590.99674116995</v>
      </c>
    </row>
    <row r="487" spans="1:22" x14ac:dyDescent="0.25">
      <c r="A487">
        <f t="shared" si="107"/>
        <v>121</v>
      </c>
      <c r="B487">
        <f t="shared" si="118"/>
        <v>13332.168200466862</v>
      </c>
      <c r="C487">
        <f t="shared" si="116"/>
        <v>152.64780487804819</v>
      </c>
      <c r="D487">
        <f t="shared" si="117"/>
        <v>-4.9117918824777007E-2</v>
      </c>
      <c r="E487">
        <f>MIN(VLOOKUP(C486+0.01,Gearing!$A$2:$G$7,2,TRUE)+1,5)</f>
        <v>5</v>
      </c>
      <c r="F487">
        <f>Misc!$B$4*Misc!$B$5/Misc!$B$2*VLOOKUP(E487,Gearing!$B$2:$G$7,5,FALSE)</f>
        <v>8966220.9668758679</v>
      </c>
      <c r="G487">
        <f t="shared" si="105"/>
        <v>8.2842252498327653</v>
      </c>
      <c r="H487">
        <f t="shared" si="106"/>
        <v>341.46341463414501</v>
      </c>
      <c r="I487">
        <f t="shared" si="108"/>
        <v>0.29700000000000004</v>
      </c>
      <c r="J487">
        <f t="shared" si="109"/>
        <v>-1608.6388003015591</v>
      </c>
      <c r="K487">
        <f t="shared" si="110"/>
        <v>-33825224.167978421</v>
      </c>
      <c r="L487">
        <f t="shared" si="119"/>
        <v>13680.143255431323</v>
      </c>
      <c r="M487">
        <f>2*$Y$1*VLOOKUP(E486,Gearing!$B$3:$D$7,3)+B485</f>
        <v>13332.168200466862</v>
      </c>
      <c r="N487">
        <f>2*B486-B485+Misc!$B$6*$Y$1^2</f>
        <v>13332.308443096936</v>
      </c>
      <c r="O487">
        <f t="shared" si="111"/>
        <v>0</v>
      </c>
      <c r="P487">
        <f t="shared" si="112"/>
        <v>0</v>
      </c>
      <c r="Q487">
        <f t="shared" si="113"/>
        <v>0</v>
      </c>
      <c r="R487">
        <f t="shared" si="114"/>
        <v>0</v>
      </c>
      <c r="S487">
        <f t="shared" si="115"/>
        <v>0</v>
      </c>
      <c r="T487">
        <f>C487/Misc!$B$2*60/2/PI()</f>
        <v>4858.9305396937007</v>
      </c>
      <c r="U487">
        <f>C487/Misc!$B$2*60/2/PI()*VLOOKUP(E487,Gearing!$B$2:$G$7,5,FALSE)</f>
        <v>24199436.139307417</v>
      </c>
      <c r="V487">
        <f ca="1">FORECAST(U487,OFFSET(Engine!$E$3:$E$26,MATCH(U487,Engine!$A$3:$A$26,1)-1,0,2),OFFSET(Engine!$A$3:$A$26,MATCH(U487,Engine!$A$3:$A$26,1)-1,0,2))</f>
        <v>-603590.99674116995</v>
      </c>
    </row>
    <row r="488" spans="1:22" x14ac:dyDescent="0.25">
      <c r="A488">
        <f t="shared" si="107"/>
        <v>121.25</v>
      </c>
      <c r="B488">
        <f t="shared" si="118"/>
        <v>13370.328616751411</v>
      </c>
      <c r="C488">
        <f t="shared" si="116"/>
        <v>152.64780487804819</v>
      </c>
      <c r="D488">
        <f t="shared" si="117"/>
        <v>4.9117918824777007E-2</v>
      </c>
      <c r="E488">
        <f>MIN(VLOOKUP(C487+0.01,Gearing!$A$2:$G$7,2,TRUE)+1,5)</f>
        <v>5</v>
      </c>
      <c r="F488">
        <f>Misc!$B$4*Misc!$B$5/Misc!$B$2*VLOOKUP(E488,Gearing!$B$2:$G$7,5,FALSE)</f>
        <v>8966220.9668758679</v>
      </c>
      <c r="G488">
        <f t="shared" si="105"/>
        <v>8.3079370331957687</v>
      </c>
      <c r="H488">
        <f t="shared" si="106"/>
        <v>341.46341463414501</v>
      </c>
      <c r="I488">
        <f t="shared" si="108"/>
        <v>0.29700000000000004</v>
      </c>
      <c r="J488">
        <f t="shared" si="109"/>
        <v>-1631.3079110773169</v>
      </c>
      <c r="K488">
        <f t="shared" si="110"/>
        <v>-33763361.73056376</v>
      </c>
      <c r="L488">
        <f t="shared" si="119"/>
        <v>13718.3095748467</v>
      </c>
      <c r="M488">
        <f>2*$Y$1*VLOOKUP(E487,Gearing!$B$3:$D$7,3)+B486</f>
        <v>13370.328616751411</v>
      </c>
      <c r="N488">
        <f>2*B487-B486+Misc!$B$6*$Y$1^2</f>
        <v>13370.474999121338</v>
      </c>
      <c r="O488">
        <f t="shared" si="111"/>
        <v>0</v>
      </c>
      <c r="P488">
        <f t="shared" si="112"/>
        <v>0</v>
      </c>
      <c r="Q488">
        <f t="shared" si="113"/>
        <v>0</v>
      </c>
      <c r="R488">
        <f t="shared" si="114"/>
        <v>0</v>
      </c>
      <c r="S488">
        <f t="shared" si="115"/>
        <v>0</v>
      </c>
      <c r="T488">
        <f>C488/Misc!$B$2*60/2/PI()</f>
        <v>4858.9305396937007</v>
      </c>
      <c r="U488">
        <f>C488/Misc!$B$2*60/2/PI()*VLOOKUP(E488,Gearing!$B$2:$G$7,5,FALSE)</f>
        <v>24199436.139307417</v>
      </c>
      <c r="V488">
        <f ca="1">FORECAST(U488,OFFSET(Engine!$E$3:$E$26,MATCH(U488,Engine!$A$3:$A$26,1)-1,0,2),OFFSET(Engine!$A$3:$A$26,MATCH(U488,Engine!$A$3:$A$26,1)-1,0,2))</f>
        <v>-603590.99674116995</v>
      </c>
    </row>
    <row r="489" spans="1:22" x14ac:dyDescent="0.25">
      <c r="A489">
        <f t="shared" si="107"/>
        <v>121.5</v>
      </c>
      <c r="B489">
        <f t="shared" si="118"/>
        <v>13408.492102905886</v>
      </c>
      <c r="C489">
        <f t="shared" si="116"/>
        <v>152.64780487804819</v>
      </c>
      <c r="D489">
        <f t="shared" si="117"/>
        <v>-4.9117918824777007E-2</v>
      </c>
      <c r="E489">
        <f>MIN(VLOOKUP(C488+0.01,Gearing!$A$2:$G$7,2,TRUE)+1,5)</f>
        <v>5</v>
      </c>
      <c r="F489">
        <f>Misc!$B$4*Misc!$B$5/Misc!$B$2*VLOOKUP(E489,Gearing!$B$2:$G$7,5,FALSE)</f>
        <v>8966220.9668758679</v>
      </c>
      <c r="G489">
        <f t="shared" si="105"/>
        <v>8.331650724087508</v>
      </c>
      <c r="H489">
        <f t="shared" si="106"/>
        <v>341.46341463414501</v>
      </c>
      <c r="I489">
        <f t="shared" si="108"/>
        <v>0.29700000000000004</v>
      </c>
      <c r="J489">
        <f t="shared" si="109"/>
        <v>-1653.9751983503393</v>
      </c>
      <c r="K489">
        <f t="shared" si="110"/>
        <v>-33700716.451713763</v>
      </c>
      <c r="L489">
        <f t="shared" si="119"/>
        <v>13756.467157870347</v>
      </c>
      <c r="M489">
        <f>2*$Y$1*VLOOKUP(E488,Gearing!$B$3:$D$7,3)+B487</f>
        <v>13408.492102905886</v>
      </c>
      <c r="N489">
        <f>2*B488-B487+Misc!$B$6*$Y$1^2</f>
        <v>13408.63234553596</v>
      </c>
      <c r="O489">
        <f t="shared" si="111"/>
        <v>0</v>
      </c>
      <c r="P489">
        <f t="shared" si="112"/>
        <v>0</v>
      </c>
      <c r="Q489">
        <f t="shared" si="113"/>
        <v>0</v>
      </c>
      <c r="R489">
        <f t="shared" si="114"/>
        <v>0</v>
      </c>
      <c r="S489">
        <f t="shared" si="115"/>
        <v>0</v>
      </c>
      <c r="T489">
        <f>C489/Misc!$B$2*60/2/PI()</f>
        <v>4858.9305396937007</v>
      </c>
      <c r="U489">
        <f>C489/Misc!$B$2*60/2/PI()*VLOOKUP(E489,Gearing!$B$2:$G$7,5,FALSE)</f>
        <v>24199436.139307417</v>
      </c>
      <c r="V489">
        <f ca="1">FORECAST(U489,OFFSET(Engine!$E$3:$E$26,MATCH(U489,Engine!$A$3:$A$26,1)-1,0,2),OFFSET(Engine!$A$3:$A$26,MATCH(U489,Engine!$A$3:$A$26,1)-1,0,2))</f>
        <v>-603590.99674116995</v>
      </c>
    </row>
    <row r="490" spans="1:22" x14ac:dyDescent="0.25">
      <c r="A490">
        <f t="shared" si="107"/>
        <v>121.75</v>
      </c>
      <c r="B490">
        <f t="shared" si="118"/>
        <v>13446.652519190435</v>
      </c>
      <c r="C490">
        <f t="shared" si="116"/>
        <v>152.64780487804819</v>
      </c>
      <c r="D490">
        <f t="shared" si="117"/>
        <v>4.9117918824777007E-2</v>
      </c>
      <c r="E490">
        <f>MIN(VLOOKUP(C489+0.01,Gearing!$A$2:$G$7,2,TRUE)+1,5)</f>
        <v>5</v>
      </c>
      <c r="F490">
        <f>Misc!$B$4*Misc!$B$5/Misc!$B$2*VLOOKUP(E490,Gearing!$B$2:$G$7,5,FALSE)</f>
        <v>8966220.9668758679</v>
      </c>
      <c r="G490">
        <f t="shared" si="105"/>
        <v>8.3553625074505113</v>
      </c>
      <c r="H490">
        <f t="shared" si="106"/>
        <v>341.46341463414501</v>
      </c>
      <c r="I490">
        <f t="shared" si="108"/>
        <v>0.29700000000000004</v>
      </c>
      <c r="J490">
        <f t="shared" si="109"/>
        <v>-1676.6443091260971</v>
      </c>
      <c r="K490">
        <f t="shared" si="110"/>
        <v>-33637123.819299869</v>
      </c>
      <c r="L490">
        <f t="shared" si="119"/>
        <v>13794.633477285723</v>
      </c>
      <c r="M490">
        <f>2*$Y$1*VLOOKUP(E489,Gearing!$B$3:$D$7,3)+B488</f>
        <v>13446.652519190435</v>
      </c>
      <c r="N490">
        <f>2*B489-B488+Misc!$B$6*$Y$1^2</f>
        <v>13446.798901560362</v>
      </c>
      <c r="O490">
        <f t="shared" si="111"/>
        <v>0</v>
      </c>
      <c r="P490">
        <f t="shared" si="112"/>
        <v>0</v>
      </c>
      <c r="Q490">
        <f t="shared" si="113"/>
        <v>0</v>
      </c>
      <c r="R490">
        <f t="shared" si="114"/>
        <v>0</v>
      </c>
      <c r="S490">
        <f t="shared" si="115"/>
        <v>0</v>
      </c>
      <c r="T490">
        <f>C490/Misc!$B$2*60/2/PI()</f>
        <v>4858.9305396937007</v>
      </c>
      <c r="U490">
        <f>C490/Misc!$B$2*60/2/PI()*VLOOKUP(E490,Gearing!$B$2:$G$7,5,FALSE)</f>
        <v>24199436.139307417</v>
      </c>
      <c r="V490">
        <f ca="1">FORECAST(U490,OFFSET(Engine!$E$3:$E$26,MATCH(U490,Engine!$A$3:$A$26,1)-1,0,2),OFFSET(Engine!$A$3:$A$26,MATCH(U490,Engine!$A$3:$A$26,1)-1,0,2))</f>
        <v>-603590.99674116995</v>
      </c>
    </row>
    <row r="491" spans="1:22" x14ac:dyDescent="0.25">
      <c r="A491">
        <f t="shared" si="107"/>
        <v>122</v>
      </c>
      <c r="B491">
        <f t="shared" si="118"/>
        <v>13484.81600534491</v>
      </c>
      <c r="C491">
        <f t="shared" si="116"/>
        <v>152.64780487804819</v>
      </c>
      <c r="D491">
        <f t="shared" si="117"/>
        <v>-4.9117918824777007E-2</v>
      </c>
      <c r="E491">
        <f>MIN(VLOOKUP(C490+0.01,Gearing!$A$2:$G$7,2,TRUE)+1,5)</f>
        <v>5</v>
      </c>
      <c r="F491">
        <f>Misc!$B$4*Misc!$B$5/Misc!$B$2*VLOOKUP(E491,Gearing!$B$2:$G$7,5,FALSE)</f>
        <v>8966220.9668758679</v>
      </c>
      <c r="G491">
        <f t="shared" si="105"/>
        <v>8.3790761983422488</v>
      </c>
      <c r="H491">
        <f t="shared" si="106"/>
        <v>341.46341463414501</v>
      </c>
      <c r="I491">
        <f t="shared" si="108"/>
        <v>0.29700000000000004</v>
      </c>
      <c r="J491">
        <f t="shared" si="109"/>
        <v>-1699.3115963991195</v>
      </c>
      <c r="K491">
        <f t="shared" si="110"/>
        <v>-33572748.484627508</v>
      </c>
      <c r="L491">
        <f t="shared" si="119"/>
        <v>13832.79106030937</v>
      </c>
      <c r="M491">
        <f>2*$Y$1*VLOOKUP(E490,Gearing!$B$3:$D$7,3)+B489</f>
        <v>13484.81600534491</v>
      </c>
      <c r="N491">
        <f>2*B490-B489+Misc!$B$6*$Y$1^2</f>
        <v>13484.956247974984</v>
      </c>
      <c r="O491">
        <f t="shared" si="111"/>
        <v>0</v>
      </c>
      <c r="P491">
        <f t="shared" si="112"/>
        <v>0</v>
      </c>
      <c r="Q491">
        <f t="shared" si="113"/>
        <v>0</v>
      </c>
      <c r="R491">
        <f t="shared" si="114"/>
        <v>0</v>
      </c>
      <c r="S491">
        <f t="shared" si="115"/>
        <v>0</v>
      </c>
      <c r="T491">
        <f>C491/Misc!$B$2*60/2/PI()</f>
        <v>4858.9305396937007</v>
      </c>
      <c r="U491">
        <f>C491/Misc!$B$2*60/2/PI()*VLOOKUP(E491,Gearing!$B$2:$G$7,5,FALSE)</f>
        <v>24199436.139307417</v>
      </c>
      <c r="V491">
        <f ca="1">FORECAST(U491,OFFSET(Engine!$E$3:$E$26,MATCH(U491,Engine!$A$3:$A$26,1)-1,0,2),OFFSET(Engine!$A$3:$A$26,MATCH(U491,Engine!$A$3:$A$26,1)-1,0,2))</f>
        <v>-603590.99674116995</v>
      </c>
    </row>
    <row r="492" spans="1:22" x14ac:dyDescent="0.25">
      <c r="A492">
        <f t="shared" si="107"/>
        <v>122.25</v>
      </c>
      <c r="B492">
        <f t="shared" si="118"/>
        <v>13522.976421629459</v>
      </c>
      <c r="C492">
        <f t="shared" si="116"/>
        <v>152.64780487804819</v>
      </c>
      <c r="D492">
        <f t="shared" si="117"/>
        <v>4.9117918824777007E-2</v>
      </c>
      <c r="E492">
        <f>MIN(VLOOKUP(C491+0.01,Gearing!$A$2:$G$7,2,TRUE)+1,5)</f>
        <v>5</v>
      </c>
      <c r="F492">
        <f>Misc!$B$4*Misc!$B$5/Misc!$B$2*VLOOKUP(E492,Gearing!$B$2:$G$7,5,FALSE)</f>
        <v>8966220.9668758679</v>
      </c>
      <c r="G492">
        <f t="shared" si="105"/>
        <v>8.402787981705254</v>
      </c>
      <c r="H492">
        <f t="shared" si="106"/>
        <v>341.46341463414501</v>
      </c>
      <c r="I492">
        <f t="shared" si="108"/>
        <v>0.29700000000000004</v>
      </c>
      <c r="J492">
        <f t="shared" si="109"/>
        <v>-1721.9807071748774</v>
      </c>
      <c r="K492">
        <f t="shared" si="110"/>
        <v>-33507425.657214385</v>
      </c>
      <c r="L492">
        <f t="shared" si="119"/>
        <v>13870.957379724749</v>
      </c>
      <c r="M492">
        <f>2*$Y$1*VLOOKUP(E491,Gearing!$B$3:$D$7,3)+B490</f>
        <v>13522.976421629459</v>
      </c>
      <c r="N492">
        <f>2*B491-B490+Misc!$B$6*$Y$1^2</f>
        <v>13523.122803999386</v>
      </c>
      <c r="O492">
        <f t="shared" si="111"/>
        <v>0</v>
      </c>
      <c r="P492">
        <f t="shared" si="112"/>
        <v>0</v>
      </c>
      <c r="Q492">
        <f t="shared" si="113"/>
        <v>0</v>
      </c>
      <c r="R492">
        <f t="shared" si="114"/>
        <v>0</v>
      </c>
      <c r="S492">
        <f t="shared" si="115"/>
        <v>0</v>
      </c>
      <c r="T492">
        <f>C492/Misc!$B$2*60/2/PI()</f>
        <v>4858.9305396937007</v>
      </c>
      <c r="U492">
        <f>C492/Misc!$B$2*60/2/PI()*VLOOKUP(E492,Gearing!$B$2:$G$7,5,FALSE)</f>
        <v>24199436.139307417</v>
      </c>
      <c r="V492">
        <f ca="1">FORECAST(U492,OFFSET(Engine!$E$3:$E$26,MATCH(U492,Engine!$A$3:$A$26,1)-1,0,2),OFFSET(Engine!$A$3:$A$26,MATCH(U492,Engine!$A$3:$A$26,1)-1,0,2))</f>
        <v>-603590.99674116995</v>
      </c>
    </row>
    <row r="493" spans="1:22" x14ac:dyDescent="0.25">
      <c r="A493">
        <f t="shared" si="107"/>
        <v>122.5</v>
      </c>
      <c r="B493">
        <f t="shared" si="118"/>
        <v>13561.139907783934</v>
      </c>
      <c r="C493">
        <f t="shared" si="116"/>
        <v>152.64780487804819</v>
      </c>
      <c r="D493">
        <f t="shared" si="117"/>
        <v>-4.9117918824777007E-2</v>
      </c>
      <c r="E493">
        <f>MIN(VLOOKUP(C492+0.01,Gearing!$A$2:$G$7,2,TRUE)+1,5)</f>
        <v>5</v>
      </c>
      <c r="F493">
        <f>Misc!$B$4*Misc!$B$5/Misc!$B$2*VLOOKUP(E493,Gearing!$B$2:$G$7,5,FALSE)</f>
        <v>8966220.9668758679</v>
      </c>
      <c r="G493">
        <f t="shared" si="105"/>
        <v>8.4265016725969932</v>
      </c>
      <c r="H493">
        <f t="shared" si="106"/>
        <v>341.46341463414501</v>
      </c>
      <c r="I493">
        <f t="shared" si="108"/>
        <v>0.29700000000000004</v>
      </c>
      <c r="J493">
        <f t="shared" si="109"/>
        <v>-1744.6479944478997</v>
      </c>
      <c r="K493">
        <f t="shared" si="110"/>
        <v>-33441320.266719636</v>
      </c>
      <c r="L493">
        <f t="shared" si="119"/>
        <v>13909.114962748394</v>
      </c>
      <c r="M493">
        <f>2*$Y$1*VLOOKUP(E492,Gearing!$B$3:$D$7,3)+B491</f>
        <v>13561.139907783934</v>
      </c>
      <c r="N493">
        <f>2*B492-B491+Misc!$B$6*$Y$1^2</f>
        <v>13561.280150414008</v>
      </c>
      <c r="O493">
        <f t="shared" si="111"/>
        <v>0</v>
      </c>
      <c r="P493">
        <f t="shared" si="112"/>
        <v>0</v>
      </c>
      <c r="Q493">
        <f t="shared" si="113"/>
        <v>0</v>
      </c>
      <c r="R493">
        <f t="shared" si="114"/>
        <v>0</v>
      </c>
      <c r="S493">
        <f t="shared" si="115"/>
        <v>0</v>
      </c>
      <c r="T493">
        <f>C493/Misc!$B$2*60/2/PI()</f>
        <v>4858.9305396937007</v>
      </c>
      <c r="U493">
        <f>C493/Misc!$B$2*60/2/PI()*VLOOKUP(E493,Gearing!$B$2:$G$7,5,FALSE)</f>
        <v>24199436.139307417</v>
      </c>
      <c r="V493">
        <f ca="1">FORECAST(U493,OFFSET(Engine!$E$3:$E$26,MATCH(U493,Engine!$A$3:$A$26,1)-1,0,2),OFFSET(Engine!$A$3:$A$26,MATCH(U493,Engine!$A$3:$A$26,1)-1,0,2))</f>
        <v>-603590.99674116995</v>
      </c>
    </row>
    <row r="494" spans="1:22" x14ac:dyDescent="0.25">
      <c r="A494">
        <f t="shared" si="107"/>
        <v>122.75</v>
      </c>
      <c r="B494">
        <f t="shared" si="118"/>
        <v>13599.300324068483</v>
      </c>
      <c r="C494">
        <f t="shared" si="116"/>
        <v>152.64780487804819</v>
      </c>
      <c r="D494">
        <f t="shared" si="117"/>
        <v>4.9117918824777007E-2</v>
      </c>
      <c r="E494">
        <f>MIN(VLOOKUP(C493+0.01,Gearing!$A$2:$G$7,2,TRUE)+1,5)</f>
        <v>5</v>
      </c>
      <c r="F494">
        <f>Misc!$B$4*Misc!$B$5/Misc!$B$2*VLOOKUP(E494,Gearing!$B$2:$G$7,5,FALSE)</f>
        <v>8966220.9668758679</v>
      </c>
      <c r="G494">
        <f t="shared" si="105"/>
        <v>8.4502134559599948</v>
      </c>
      <c r="H494">
        <f t="shared" si="106"/>
        <v>341.46341463414501</v>
      </c>
      <c r="I494">
        <f t="shared" si="108"/>
        <v>0.29700000000000004</v>
      </c>
      <c r="J494">
        <f t="shared" si="109"/>
        <v>-1767.3171052236585</v>
      </c>
      <c r="K494">
        <f t="shared" si="110"/>
        <v>-33374267.244307268</v>
      </c>
      <c r="L494">
        <f t="shared" si="119"/>
        <v>13947.281282163771</v>
      </c>
      <c r="M494">
        <f>2*$Y$1*VLOOKUP(E493,Gearing!$B$3:$D$7,3)+B492</f>
        <v>13599.300324068483</v>
      </c>
      <c r="N494">
        <f>2*B493-B492+Misc!$B$6*$Y$1^2</f>
        <v>13599.44670643841</v>
      </c>
      <c r="O494">
        <f t="shared" si="111"/>
        <v>0</v>
      </c>
      <c r="P494">
        <f t="shared" si="112"/>
        <v>0</v>
      </c>
      <c r="Q494">
        <f t="shared" si="113"/>
        <v>0</v>
      </c>
      <c r="R494">
        <f t="shared" si="114"/>
        <v>0</v>
      </c>
      <c r="S494">
        <f t="shared" si="115"/>
        <v>0</v>
      </c>
      <c r="T494">
        <f>C494/Misc!$B$2*60/2/PI()</f>
        <v>4858.9305396937007</v>
      </c>
      <c r="U494">
        <f>C494/Misc!$B$2*60/2/PI()*VLOOKUP(E494,Gearing!$B$2:$G$7,5,FALSE)</f>
        <v>24199436.139307417</v>
      </c>
      <c r="V494">
        <f ca="1">FORECAST(U494,OFFSET(Engine!$E$3:$E$26,MATCH(U494,Engine!$A$3:$A$26,1)-1,0,2),OFFSET(Engine!$A$3:$A$26,MATCH(U494,Engine!$A$3:$A$26,1)-1,0,2))</f>
        <v>-603590.99674116995</v>
      </c>
    </row>
    <row r="495" spans="1:22" x14ac:dyDescent="0.25">
      <c r="A495">
        <f t="shared" si="107"/>
        <v>123</v>
      </c>
      <c r="B495">
        <f t="shared" si="118"/>
        <v>13637.463810222958</v>
      </c>
      <c r="C495">
        <f t="shared" si="116"/>
        <v>152.64780487804819</v>
      </c>
      <c r="D495">
        <f t="shared" si="117"/>
        <v>-4.9117918824777007E-2</v>
      </c>
      <c r="E495">
        <f>MIN(VLOOKUP(C494+0.01,Gearing!$A$2:$G$7,2,TRUE)+1,5)</f>
        <v>5</v>
      </c>
      <c r="F495">
        <f>Misc!$B$4*Misc!$B$5/Misc!$B$2*VLOOKUP(E495,Gearing!$B$2:$G$7,5,FALSE)</f>
        <v>8966220.9668758679</v>
      </c>
      <c r="G495">
        <f t="shared" si="105"/>
        <v>8.4739271468517341</v>
      </c>
      <c r="H495">
        <f t="shared" si="106"/>
        <v>341.46341463414501</v>
      </c>
      <c r="I495">
        <f t="shared" si="108"/>
        <v>0.29700000000000004</v>
      </c>
      <c r="J495">
        <f t="shared" si="109"/>
        <v>-1789.9843924966799</v>
      </c>
      <c r="K495">
        <f t="shared" si="110"/>
        <v>-33306431.79799014</v>
      </c>
      <c r="L495">
        <f t="shared" si="119"/>
        <v>13985.438865187416</v>
      </c>
      <c r="M495">
        <f>2*$Y$1*VLOOKUP(E494,Gearing!$B$3:$D$7,3)+B493</f>
        <v>13637.463810222958</v>
      </c>
      <c r="N495">
        <f>2*B494-B493+Misc!$B$6*$Y$1^2</f>
        <v>13637.604052853032</v>
      </c>
      <c r="O495">
        <f t="shared" si="111"/>
        <v>0</v>
      </c>
      <c r="P495">
        <f t="shared" si="112"/>
        <v>0</v>
      </c>
      <c r="Q495">
        <f t="shared" si="113"/>
        <v>0</v>
      </c>
      <c r="R495">
        <f t="shared" si="114"/>
        <v>0</v>
      </c>
      <c r="S495">
        <f t="shared" si="115"/>
        <v>0</v>
      </c>
      <c r="T495">
        <f>C495/Misc!$B$2*60/2/PI()</f>
        <v>4858.9305396937007</v>
      </c>
      <c r="U495">
        <f>C495/Misc!$B$2*60/2/PI()*VLOOKUP(E495,Gearing!$B$2:$G$7,5,FALSE)</f>
        <v>24199436.139307417</v>
      </c>
      <c r="V495">
        <f ca="1">FORECAST(U495,OFFSET(Engine!$E$3:$E$26,MATCH(U495,Engine!$A$3:$A$26,1)-1,0,2),OFFSET(Engine!$A$3:$A$26,MATCH(U495,Engine!$A$3:$A$26,1)-1,0,2))</f>
        <v>-603590.99674116995</v>
      </c>
    </row>
    <row r="496" spans="1:22" x14ac:dyDescent="0.25">
      <c r="A496">
        <f t="shared" si="107"/>
        <v>123.25</v>
      </c>
      <c r="B496">
        <f t="shared" si="118"/>
        <v>13675.624226507507</v>
      </c>
      <c r="C496">
        <f t="shared" si="116"/>
        <v>152.64780487804819</v>
      </c>
      <c r="D496">
        <f t="shared" si="117"/>
        <v>4.9117918824777007E-2</v>
      </c>
      <c r="E496">
        <f>MIN(VLOOKUP(C495+0.01,Gearing!$A$2:$G$7,2,TRUE)+1,5)</f>
        <v>5</v>
      </c>
      <c r="F496">
        <f>Misc!$B$4*Misc!$B$5/Misc!$B$2*VLOOKUP(E496,Gearing!$B$2:$G$7,5,FALSE)</f>
        <v>8966220.9668758679</v>
      </c>
      <c r="G496">
        <f t="shared" si="105"/>
        <v>8.4976389302147375</v>
      </c>
      <c r="H496">
        <f t="shared" si="106"/>
        <v>341.46341463414501</v>
      </c>
      <c r="I496">
        <f t="shared" si="108"/>
        <v>0.29700000000000004</v>
      </c>
      <c r="J496">
        <f t="shared" si="109"/>
        <v>-1812.6535032724387</v>
      </c>
      <c r="K496">
        <f t="shared" si="110"/>
        <v>-33237648.580578562</v>
      </c>
      <c r="L496">
        <f t="shared" si="119"/>
        <v>14023.605184602793</v>
      </c>
      <c r="M496">
        <f>2*$Y$1*VLOOKUP(E495,Gearing!$B$3:$D$7,3)+B494</f>
        <v>13675.624226507507</v>
      </c>
      <c r="N496">
        <f>2*B495-B494+Misc!$B$6*$Y$1^2</f>
        <v>13675.770608877434</v>
      </c>
      <c r="O496">
        <f t="shared" si="111"/>
        <v>0</v>
      </c>
      <c r="P496">
        <f t="shared" si="112"/>
        <v>0</v>
      </c>
      <c r="Q496">
        <f t="shared" si="113"/>
        <v>0</v>
      </c>
      <c r="R496">
        <f t="shared" si="114"/>
        <v>0</v>
      </c>
      <c r="S496">
        <f t="shared" si="115"/>
        <v>0</v>
      </c>
      <c r="T496">
        <f>C496/Misc!$B$2*60/2/PI()</f>
        <v>4858.9305396937007</v>
      </c>
      <c r="U496">
        <f>C496/Misc!$B$2*60/2/PI()*VLOOKUP(E496,Gearing!$B$2:$G$7,5,FALSE)</f>
        <v>24199436.139307417</v>
      </c>
      <c r="V496">
        <f ca="1">FORECAST(U496,OFFSET(Engine!$E$3:$E$26,MATCH(U496,Engine!$A$3:$A$26,1)-1,0,2),OFFSET(Engine!$A$3:$A$26,MATCH(U496,Engine!$A$3:$A$26,1)-1,0,2))</f>
        <v>-603590.99674116995</v>
      </c>
    </row>
    <row r="497" spans="1:22" x14ac:dyDescent="0.25">
      <c r="A497">
        <f t="shared" si="107"/>
        <v>123.5</v>
      </c>
      <c r="B497">
        <f t="shared" si="118"/>
        <v>13713.787712661982</v>
      </c>
      <c r="C497">
        <f t="shared" si="116"/>
        <v>152.64780487804819</v>
      </c>
      <c r="D497">
        <f t="shared" si="117"/>
        <v>-4.9117918824777007E-2</v>
      </c>
      <c r="E497">
        <f>MIN(VLOOKUP(C496+0.01,Gearing!$A$2:$G$7,2,TRUE)+1,5)</f>
        <v>5</v>
      </c>
      <c r="F497">
        <f>Misc!$B$4*Misc!$B$5/Misc!$B$2*VLOOKUP(E497,Gearing!$B$2:$G$7,5,FALSE)</f>
        <v>8966220.9668758679</v>
      </c>
      <c r="G497">
        <f t="shared" si="105"/>
        <v>8.5213526211064767</v>
      </c>
      <c r="H497">
        <f t="shared" si="106"/>
        <v>341.46341463414501</v>
      </c>
      <c r="I497">
        <f t="shared" si="108"/>
        <v>0.29700000000000004</v>
      </c>
      <c r="J497">
        <f t="shared" si="109"/>
        <v>-1835.3207905454601</v>
      </c>
      <c r="K497">
        <f t="shared" si="110"/>
        <v>-33168083.078439053</v>
      </c>
      <c r="L497">
        <f t="shared" si="119"/>
        <v>14061.762767626442</v>
      </c>
      <c r="M497">
        <f>2*$Y$1*VLOOKUP(E496,Gearing!$B$3:$D$7,3)+B495</f>
        <v>13713.787712661982</v>
      </c>
      <c r="N497">
        <f>2*B496-B495+Misc!$B$6*$Y$1^2</f>
        <v>13713.927955292056</v>
      </c>
      <c r="O497">
        <f t="shared" si="111"/>
        <v>0</v>
      </c>
      <c r="P497">
        <f t="shared" si="112"/>
        <v>0</v>
      </c>
      <c r="Q497">
        <f t="shared" si="113"/>
        <v>0</v>
      </c>
      <c r="R497">
        <f t="shared" si="114"/>
        <v>0</v>
      </c>
      <c r="S497">
        <f t="shared" si="115"/>
        <v>0</v>
      </c>
      <c r="T497">
        <f>C497/Misc!$B$2*60/2/PI()</f>
        <v>4858.9305396937007</v>
      </c>
      <c r="U497">
        <f>C497/Misc!$B$2*60/2/PI()*VLOOKUP(E497,Gearing!$B$2:$G$7,5,FALSE)</f>
        <v>24199436.139307417</v>
      </c>
      <c r="V497">
        <f ca="1">FORECAST(U497,OFFSET(Engine!$E$3:$E$26,MATCH(U497,Engine!$A$3:$A$26,1)-1,0,2),OFFSET(Engine!$A$3:$A$26,MATCH(U497,Engine!$A$3:$A$26,1)-1,0,2))</f>
        <v>-603590.99674116995</v>
      </c>
    </row>
    <row r="498" spans="1:22" x14ac:dyDescent="0.25">
      <c r="A498">
        <f t="shared" si="107"/>
        <v>123.75</v>
      </c>
      <c r="B498">
        <f t="shared" si="118"/>
        <v>13751.948128946531</v>
      </c>
      <c r="C498">
        <f t="shared" si="116"/>
        <v>152.64780487804819</v>
      </c>
      <c r="D498">
        <f t="shared" si="117"/>
        <v>4.9117918824777007E-2</v>
      </c>
      <c r="E498">
        <f>MIN(VLOOKUP(C497+0.01,Gearing!$A$2:$G$7,2,TRUE)+1,5)</f>
        <v>5</v>
      </c>
      <c r="F498">
        <f>Misc!$B$4*Misc!$B$5/Misc!$B$2*VLOOKUP(E498,Gearing!$B$2:$G$7,5,FALSE)</f>
        <v>8966220.9668758679</v>
      </c>
      <c r="G498">
        <f t="shared" si="105"/>
        <v>8.5450644044694801</v>
      </c>
      <c r="H498">
        <f t="shared" si="106"/>
        <v>341.46341463414501</v>
      </c>
      <c r="I498">
        <f t="shared" si="108"/>
        <v>0.29700000000000004</v>
      </c>
      <c r="J498">
        <f t="shared" si="109"/>
        <v>-1857.9899013212189</v>
      </c>
      <c r="K498">
        <f t="shared" si="110"/>
        <v>-33097569.666028243</v>
      </c>
      <c r="L498">
        <f t="shared" si="119"/>
        <v>14099.929087041819</v>
      </c>
      <c r="M498">
        <f>2*$Y$1*VLOOKUP(E497,Gearing!$B$3:$D$7,3)+B496</f>
        <v>13751.948128946531</v>
      </c>
      <c r="N498">
        <f>2*B497-B496+Misc!$B$6*$Y$1^2</f>
        <v>13752.094511316458</v>
      </c>
      <c r="O498">
        <f t="shared" si="111"/>
        <v>0</v>
      </c>
      <c r="P498">
        <f t="shared" si="112"/>
        <v>0</v>
      </c>
      <c r="Q498">
        <f t="shared" si="113"/>
        <v>0</v>
      </c>
      <c r="R498">
        <f t="shared" si="114"/>
        <v>0</v>
      </c>
      <c r="S498">
        <f t="shared" si="115"/>
        <v>0</v>
      </c>
      <c r="T498">
        <f>C498/Misc!$B$2*60/2/PI()</f>
        <v>4858.9305396937007</v>
      </c>
      <c r="U498">
        <f>C498/Misc!$B$2*60/2/PI()*VLOOKUP(E498,Gearing!$B$2:$G$7,5,FALSE)</f>
        <v>24199436.139307417</v>
      </c>
      <c r="V498">
        <f ca="1">FORECAST(U498,OFFSET(Engine!$E$3:$E$26,MATCH(U498,Engine!$A$3:$A$26,1)-1,0,2),OFFSET(Engine!$A$3:$A$26,MATCH(U498,Engine!$A$3:$A$26,1)-1,0,2))</f>
        <v>-603590.99674116995</v>
      </c>
    </row>
    <row r="499" spans="1:22" x14ac:dyDescent="0.25">
      <c r="A499">
        <f t="shared" si="107"/>
        <v>124</v>
      </c>
      <c r="B499">
        <f t="shared" si="118"/>
        <v>13790.111615101006</v>
      </c>
      <c r="C499">
        <f t="shared" si="116"/>
        <v>152.64780487804819</v>
      </c>
      <c r="D499">
        <f t="shared" si="117"/>
        <v>-4.9117918824777007E-2</v>
      </c>
      <c r="E499">
        <f>MIN(VLOOKUP(C498+0.01,Gearing!$A$2:$G$7,2,TRUE)+1,5)</f>
        <v>5</v>
      </c>
      <c r="F499">
        <f>Misc!$B$4*Misc!$B$5/Misc!$B$2*VLOOKUP(E499,Gearing!$B$2:$G$7,5,FALSE)</f>
        <v>8966220.9668758679</v>
      </c>
      <c r="G499">
        <f t="shared" si="105"/>
        <v>8.5687780953612194</v>
      </c>
      <c r="H499">
        <f t="shared" si="106"/>
        <v>341.46341463414501</v>
      </c>
      <c r="I499">
        <f t="shared" si="108"/>
        <v>0.29700000000000004</v>
      </c>
      <c r="J499">
        <f t="shared" si="109"/>
        <v>-1880.6571885942403</v>
      </c>
      <c r="K499">
        <f t="shared" si="110"/>
        <v>-33026274.108066332</v>
      </c>
      <c r="L499">
        <f t="shared" si="119"/>
        <v>14138.086670065468</v>
      </c>
      <c r="M499">
        <f>2*$Y$1*VLOOKUP(E498,Gearing!$B$3:$D$7,3)+B497</f>
        <v>13790.111615101006</v>
      </c>
      <c r="N499">
        <f>2*B498-B497+Misc!$B$6*$Y$1^2</f>
        <v>13790.25185773108</v>
      </c>
      <c r="O499">
        <f t="shared" si="111"/>
        <v>0</v>
      </c>
      <c r="P499">
        <f t="shared" si="112"/>
        <v>0</v>
      </c>
      <c r="Q499">
        <f t="shared" si="113"/>
        <v>0</v>
      </c>
      <c r="R499">
        <f t="shared" si="114"/>
        <v>0</v>
      </c>
      <c r="S499">
        <f t="shared" si="115"/>
        <v>0</v>
      </c>
      <c r="T499">
        <f>C499/Misc!$B$2*60/2/PI()</f>
        <v>4858.9305396937007</v>
      </c>
      <c r="U499">
        <f>C499/Misc!$B$2*60/2/PI()*VLOOKUP(E499,Gearing!$B$2:$G$7,5,FALSE)</f>
        <v>24199436.139307417</v>
      </c>
      <c r="V499">
        <f ca="1">FORECAST(U499,OFFSET(Engine!$E$3:$E$26,MATCH(U499,Engine!$A$3:$A$26,1)-1,0,2),OFFSET(Engine!$A$3:$A$26,MATCH(U499,Engine!$A$3:$A$26,1)-1,0,2))</f>
        <v>-603590.99674116995</v>
      </c>
    </row>
    <row r="500" spans="1:22" x14ac:dyDescent="0.25">
      <c r="A500">
        <f t="shared" si="107"/>
        <v>124.25</v>
      </c>
      <c r="B500">
        <f t="shared" si="118"/>
        <v>13828.272031385555</v>
      </c>
      <c r="C500">
        <f t="shared" si="116"/>
        <v>152.64780487804819</v>
      </c>
      <c r="D500">
        <f t="shared" si="117"/>
        <v>4.9117918824777007E-2</v>
      </c>
      <c r="E500">
        <f>MIN(VLOOKUP(C499+0.01,Gearing!$A$2:$G$7,2,TRUE)+1,5)</f>
        <v>5</v>
      </c>
      <c r="F500">
        <f>Misc!$B$4*Misc!$B$5/Misc!$B$2*VLOOKUP(E500,Gearing!$B$2:$G$7,5,FALSE)</f>
        <v>8966220.9668758679</v>
      </c>
      <c r="G500">
        <f t="shared" si="105"/>
        <v>8.5924898787242228</v>
      </c>
      <c r="H500">
        <f t="shared" si="106"/>
        <v>341.46341463414501</v>
      </c>
      <c r="I500">
        <f t="shared" si="108"/>
        <v>0.29700000000000004</v>
      </c>
      <c r="J500">
        <f t="shared" si="109"/>
        <v>-1903.3262993699991</v>
      </c>
      <c r="K500">
        <f t="shared" si="110"/>
        <v>-32954030.500656296</v>
      </c>
      <c r="L500">
        <f t="shared" si="119"/>
        <v>14176.252989480841</v>
      </c>
      <c r="M500">
        <f>2*$Y$1*VLOOKUP(E499,Gearing!$B$3:$D$7,3)+B498</f>
        <v>13828.272031385555</v>
      </c>
      <c r="N500">
        <f>2*B499-B498+Misc!$B$6*$Y$1^2</f>
        <v>13828.418413755482</v>
      </c>
      <c r="O500">
        <f t="shared" si="111"/>
        <v>0</v>
      </c>
      <c r="P500">
        <f t="shared" si="112"/>
        <v>0</v>
      </c>
      <c r="Q500">
        <f t="shared" si="113"/>
        <v>0</v>
      </c>
      <c r="R500">
        <f t="shared" si="114"/>
        <v>0</v>
      </c>
      <c r="S500">
        <f t="shared" si="115"/>
        <v>0</v>
      </c>
      <c r="T500">
        <f>C500/Misc!$B$2*60/2/PI()</f>
        <v>4858.9305396937007</v>
      </c>
      <c r="U500">
        <f>C500/Misc!$B$2*60/2/PI()*VLOOKUP(E500,Gearing!$B$2:$G$7,5,FALSE)</f>
        <v>24199436.139307417</v>
      </c>
      <c r="V500">
        <f ca="1">FORECAST(U500,OFFSET(Engine!$E$3:$E$26,MATCH(U500,Engine!$A$3:$A$26,1)-1,0,2),OFFSET(Engine!$A$3:$A$26,MATCH(U500,Engine!$A$3:$A$26,1)-1,0,2))</f>
        <v>-603590.99674116995</v>
      </c>
    </row>
    <row r="501" spans="1:22" x14ac:dyDescent="0.25">
      <c r="A501">
        <f t="shared" si="107"/>
        <v>124.5</v>
      </c>
      <c r="B501">
        <f t="shared" si="118"/>
        <v>13866.435517540031</v>
      </c>
      <c r="C501">
        <f t="shared" si="116"/>
        <v>152.64780487804819</v>
      </c>
      <c r="D501">
        <f t="shared" si="117"/>
        <v>-4.9117918824777007E-2</v>
      </c>
      <c r="E501">
        <f>MIN(VLOOKUP(C500+0.01,Gearing!$A$2:$G$7,2,TRUE)+1,5)</f>
        <v>5</v>
      </c>
      <c r="F501">
        <f>Misc!$B$4*Misc!$B$5/Misc!$B$2*VLOOKUP(E501,Gearing!$B$2:$G$7,5,FALSE)</f>
        <v>8966220.9668758679</v>
      </c>
      <c r="G501">
        <f t="shared" si="105"/>
        <v>8.616203569615962</v>
      </c>
      <c r="H501">
        <f t="shared" si="106"/>
        <v>341.46341463414501</v>
      </c>
      <c r="I501">
        <f t="shared" si="108"/>
        <v>0.29700000000000004</v>
      </c>
      <c r="J501">
        <f t="shared" si="109"/>
        <v>-1925.9935866430205</v>
      </c>
      <c r="K501">
        <f t="shared" si="110"/>
        <v>-32881004.88687202</v>
      </c>
      <c r="L501">
        <f t="shared" si="119"/>
        <v>14214.41057250449</v>
      </c>
      <c r="M501">
        <f>2*$Y$1*VLOOKUP(E500,Gearing!$B$3:$D$7,3)+B499</f>
        <v>13866.435517540031</v>
      </c>
      <c r="N501">
        <f>2*B500-B499+Misc!$B$6*$Y$1^2</f>
        <v>13866.575760170104</v>
      </c>
      <c r="O501">
        <f t="shared" si="111"/>
        <v>0</v>
      </c>
      <c r="P501">
        <f t="shared" si="112"/>
        <v>0</v>
      </c>
      <c r="Q501">
        <f t="shared" si="113"/>
        <v>0</v>
      </c>
      <c r="R501">
        <f t="shared" si="114"/>
        <v>0</v>
      </c>
      <c r="S501">
        <f t="shared" si="115"/>
        <v>0</v>
      </c>
      <c r="T501">
        <f>C501/Misc!$B$2*60/2/PI()</f>
        <v>4858.9305396937007</v>
      </c>
      <c r="U501">
        <f>C501/Misc!$B$2*60/2/PI()*VLOOKUP(E501,Gearing!$B$2:$G$7,5,FALSE)</f>
        <v>24199436.139307417</v>
      </c>
      <c r="V501">
        <f ca="1">FORECAST(U501,OFFSET(Engine!$E$3:$E$26,MATCH(U501,Engine!$A$3:$A$26,1)-1,0,2),OFFSET(Engine!$A$3:$A$26,MATCH(U501,Engine!$A$3:$A$26,1)-1,0,2))</f>
        <v>-603590.99674116995</v>
      </c>
    </row>
    <row r="502" spans="1:22" x14ac:dyDescent="0.25">
      <c r="A502">
        <f t="shared" si="107"/>
        <v>124.75</v>
      </c>
      <c r="B502">
        <f t="shared" si="118"/>
        <v>13904.595933824579</v>
      </c>
      <c r="C502">
        <f t="shared" si="116"/>
        <v>152.64780487804819</v>
      </c>
      <c r="D502">
        <f t="shared" si="117"/>
        <v>4.9117918824777007E-2</v>
      </c>
      <c r="E502">
        <f>MIN(VLOOKUP(C501+0.01,Gearing!$A$2:$G$7,2,TRUE)+1,5)</f>
        <v>5</v>
      </c>
      <c r="F502">
        <f>Misc!$B$4*Misc!$B$5/Misc!$B$2*VLOOKUP(E502,Gearing!$B$2:$G$7,5,FALSE)</f>
        <v>8966220.9668758679</v>
      </c>
      <c r="G502">
        <f t="shared" si="105"/>
        <v>8.6399153529789654</v>
      </c>
      <c r="H502">
        <f t="shared" si="106"/>
        <v>341.46341463414501</v>
      </c>
      <c r="I502">
        <f t="shared" si="108"/>
        <v>0.29700000000000004</v>
      </c>
      <c r="J502">
        <f t="shared" si="109"/>
        <v>-1948.6626974187784</v>
      </c>
      <c r="K502">
        <f t="shared" si="110"/>
        <v>-32807031.084462758</v>
      </c>
      <c r="L502">
        <f t="shared" si="119"/>
        <v>14252.576891919869</v>
      </c>
      <c r="M502">
        <f>2*$Y$1*VLOOKUP(E501,Gearing!$B$3:$D$7,3)+B500</f>
        <v>13904.595933824579</v>
      </c>
      <c r="N502">
        <f>2*B501-B500+Misc!$B$6*$Y$1^2</f>
        <v>13904.742316194506</v>
      </c>
      <c r="O502">
        <f t="shared" si="111"/>
        <v>0</v>
      </c>
      <c r="P502">
        <f t="shared" si="112"/>
        <v>0</v>
      </c>
      <c r="Q502">
        <f t="shared" si="113"/>
        <v>0</v>
      </c>
      <c r="R502">
        <f t="shared" si="114"/>
        <v>0</v>
      </c>
      <c r="S502">
        <f t="shared" si="115"/>
        <v>0</v>
      </c>
      <c r="T502">
        <f>C502/Misc!$B$2*60/2/PI()</f>
        <v>4858.9305396937007</v>
      </c>
      <c r="U502">
        <f>C502/Misc!$B$2*60/2/PI()*VLOOKUP(E502,Gearing!$B$2:$G$7,5,FALSE)</f>
        <v>24199436.139307417</v>
      </c>
      <c r="V502">
        <f ca="1">FORECAST(U502,OFFSET(Engine!$E$3:$E$26,MATCH(U502,Engine!$A$3:$A$26,1)-1,0,2),OFFSET(Engine!$A$3:$A$26,MATCH(U502,Engine!$A$3:$A$26,1)-1,0,2))</f>
        <v>-603590.99674116995</v>
      </c>
    </row>
    <row r="503" spans="1:22" x14ac:dyDescent="0.25">
      <c r="A503">
        <f t="shared" si="107"/>
        <v>125</v>
      </c>
      <c r="B503">
        <f t="shared" si="118"/>
        <v>13942.759419979055</v>
      </c>
      <c r="C503">
        <f t="shared" si="116"/>
        <v>152.64780487804819</v>
      </c>
      <c r="D503">
        <f t="shared" si="117"/>
        <v>-4.9117918824777007E-2</v>
      </c>
      <c r="E503">
        <f>MIN(VLOOKUP(C502+0.01,Gearing!$A$2:$G$7,2,TRUE)+1,5)</f>
        <v>5</v>
      </c>
      <c r="F503">
        <f>Misc!$B$4*Misc!$B$5/Misc!$B$2*VLOOKUP(E503,Gearing!$B$2:$G$7,5,FALSE)</f>
        <v>8966220.9668758679</v>
      </c>
      <c r="G503">
        <f t="shared" si="105"/>
        <v>8.6636290438707046</v>
      </c>
      <c r="H503">
        <f t="shared" si="106"/>
        <v>341.46341463414501</v>
      </c>
      <c r="I503">
        <f t="shared" si="108"/>
        <v>0.29700000000000004</v>
      </c>
      <c r="J503">
        <f t="shared" si="109"/>
        <v>-1971.3299846918017</v>
      </c>
      <c r="K503">
        <f t="shared" si="110"/>
        <v>-32732275.414856087</v>
      </c>
      <c r="L503">
        <f t="shared" si="119"/>
        <v>14290.734474943516</v>
      </c>
      <c r="M503">
        <f>2*$Y$1*VLOOKUP(E502,Gearing!$B$3:$D$7,3)+B501</f>
        <v>13942.759419979055</v>
      </c>
      <c r="N503">
        <f>2*B502-B501+Misc!$B$6*$Y$1^2</f>
        <v>13942.899662609128</v>
      </c>
      <c r="O503">
        <f t="shared" si="111"/>
        <v>0</v>
      </c>
      <c r="P503">
        <f t="shared" si="112"/>
        <v>0</v>
      </c>
      <c r="Q503">
        <f t="shared" si="113"/>
        <v>0</v>
      </c>
      <c r="R503">
        <f t="shared" si="114"/>
        <v>0</v>
      </c>
      <c r="S503">
        <f t="shared" si="115"/>
        <v>0</v>
      </c>
      <c r="T503">
        <f>C503/Misc!$B$2*60/2/PI()</f>
        <v>4858.9305396937007</v>
      </c>
      <c r="U503">
        <f>C503/Misc!$B$2*60/2/PI()*VLOOKUP(E503,Gearing!$B$2:$G$7,5,FALSE)</f>
        <v>24199436.139307417</v>
      </c>
      <c r="V503">
        <f ca="1">FORECAST(U503,OFFSET(Engine!$E$3:$E$26,MATCH(U503,Engine!$A$3:$A$26,1)-1,0,2),OFFSET(Engine!$A$3:$A$26,MATCH(U503,Engine!$A$3:$A$26,1)-1,0,2))</f>
        <v>-603590.99674116995</v>
      </c>
    </row>
    <row r="504" spans="1:22" x14ac:dyDescent="0.25">
      <c r="A504">
        <f t="shared" si="107"/>
        <v>125.25</v>
      </c>
      <c r="B504">
        <f t="shared" si="118"/>
        <v>13980.919836263603</v>
      </c>
      <c r="C504">
        <f t="shared" si="116"/>
        <v>152.64780487804819</v>
      </c>
      <c r="D504">
        <f t="shared" si="117"/>
        <v>4.9117918824777007E-2</v>
      </c>
      <c r="E504">
        <f>MIN(VLOOKUP(C503+0.01,Gearing!$A$2:$G$7,2,TRUE)+1,5)</f>
        <v>5</v>
      </c>
      <c r="F504">
        <f>Misc!$B$4*Misc!$B$5/Misc!$B$2*VLOOKUP(E504,Gearing!$B$2:$G$7,5,FALSE)</f>
        <v>8966220.9668758679</v>
      </c>
      <c r="G504">
        <f t="shared" si="105"/>
        <v>8.6873408272337063</v>
      </c>
      <c r="H504">
        <f t="shared" si="106"/>
        <v>341.46341463414501</v>
      </c>
      <c r="I504">
        <f t="shared" si="108"/>
        <v>0.29700000000000004</v>
      </c>
      <c r="J504">
        <f t="shared" si="109"/>
        <v>-1993.9990954675595</v>
      </c>
      <c r="K504">
        <f t="shared" si="110"/>
        <v>-32656571.417447578</v>
      </c>
      <c r="L504">
        <f t="shared" si="119"/>
        <v>14328.900794358895</v>
      </c>
      <c r="M504">
        <f>2*$Y$1*VLOOKUP(E503,Gearing!$B$3:$D$7,3)+B502</f>
        <v>13980.919836263603</v>
      </c>
      <c r="N504">
        <f>2*B503-B502+Misc!$B$6*$Y$1^2</f>
        <v>13981.06621863353</v>
      </c>
      <c r="O504">
        <f t="shared" si="111"/>
        <v>0</v>
      </c>
      <c r="P504">
        <f t="shared" si="112"/>
        <v>0</v>
      </c>
      <c r="Q504">
        <f t="shared" si="113"/>
        <v>0</v>
      </c>
      <c r="R504">
        <f t="shared" si="114"/>
        <v>0</v>
      </c>
      <c r="S504">
        <f t="shared" si="115"/>
        <v>0</v>
      </c>
      <c r="T504">
        <f>C504/Misc!$B$2*60/2/PI()</f>
        <v>4858.9305396937007</v>
      </c>
      <c r="U504">
        <f>C504/Misc!$B$2*60/2/PI()*VLOOKUP(E504,Gearing!$B$2:$G$7,5,FALSE)</f>
        <v>24199436.139307417</v>
      </c>
      <c r="V504">
        <f ca="1">FORECAST(U504,OFFSET(Engine!$E$3:$E$26,MATCH(U504,Engine!$A$3:$A$26,1)-1,0,2),OFFSET(Engine!$A$3:$A$26,MATCH(U504,Engine!$A$3:$A$26,1)-1,0,2))</f>
        <v>-603590.99674116995</v>
      </c>
    </row>
    <row r="505" spans="1:22" x14ac:dyDescent="0.25">
      <c r="A505">
        <f t="shared" si="107"/>
        <v>125.5</v>
      </c>
      <c r="B505">
        <f t="shared" si="118"/>
        <v>14019.083322418079</v>
      </c>
      <c r="C505">
        <f t="shared" si="116"/>
        <v>152.64780487804819</v>
      </c>
      <c r="D505">
        <f t="shared" si="117"/>
        <v>-4.9117918824777007E-2</v>
      </c>
      <c r="E505">
        <f>MIN(VLOOKUP(C504+0.01,Gearing!$A$2:$G$7,2,TRUE)+1,5)</f>
        <v>5</v>
      </c>
      <c r="F505">
        <f>Misc!$B$4*Misc!$B$5/Misc!$B$2*VLOOKUP(E505,Gearing!$B$2:$G$7,5,FALSE)</f>
        <v>8966220.9668758679</v>
      </c>
      <c r="G505">
        <f t="shared" si="105"/>
        <v>8.7110545181254455</v>
      </c>
      <c r="H505">
        <f t="shared" si="106"/>
        <v>341.46341463414501</v>
      </c>
      <c r="I505">
        <f t="shared" si="108"/>
        <v>0.29700000000000004</v>
      </c>
      <c r="J505">
        <f t="shared" si="109"/>
        <v>-2016.666382740581</v>
      </c>
      <c r="K505">
        <f t="shared" si="110"/>
        <v>-32580085.692018535</v>
      </c>
      <c r="L505">
        <f t="shared" si="119"/>
        <v>14367.058377382538</v>
      </c>
      <c r="M505">
        <f>2*$Y$1*VLOOKUP(E504,Gearing!$B$3:$D$7,3)+B503</f>
        <v>14019.083322418079</v>
      </c>
      <c r="N505">
        <f>2*B504-B503+Misc!$B$6*$Y$1^2</f>
        <v>14019.223565048153</v>
      </c>
      <c r="O505">
        <f t="shared" si="111"/>
        <v>0</v>
      </c>
      <c r="P505">
        <f t="shared" si="112"/>
        <v>0</v>
      </c>
      <c r="Q505">
        <f t="shared" si="113"/>
        <v>0</v>
      </c>
      <c r="R505">
        <f t="shared" si="114"/>
        <v>0</v>
      </c>
      <c r="S505">
        <f t="shared" si="115"/>
        <v>0</v>
      </c>
      <c r="T505">
        <f>C505/Misc!$B$2*60/2/PI()</f>
        <v>4858.9305396937007</v>
      </c>
      <c r="U505">
        <f>C505/Misc!$B$2*60/2/PI()*VLOOKUP(E505,Gearing!$B$2:$G$7,5,FALSE)</f>
        <v>24199436.139307417</v>
      </c>
      <c r="V505">
        <f ca="1">FORECAST(U505,OFFSET(Engine!$E$3:$E$26,MATCH(U505,Engine!$A$3:$A$26,1)-1,0,2),OFFSET(Engine!$A$3:$A$26,MATCH(U505,Engine!$A$3:$A$26,1)-1,0,2))</f>
        <v>-603590.99674116995</v>
      </c>
    </row>
    <row r="506" spans="1:22" x14ac:dyDescent="0.25">
      <c r="A506">
        <f t="shared" si="107"/>
        <v>125.75</v>
      </c>
      <c r="B506">
        <f t="shared" si="118"/>
        <v>14057.243738702628</v>
      </c>
      <c r="C506">
        <f t="shared" si="116"/>
        <v>152.64780487804819</v>
      </c>
      <c r="D506">
        <f t="shared" si="117"/>
        <v>4.9117918824777007E-2</v>
      </c>
      <c r="E506">
        <f>MIN(VLOOKUP(C505+0.01,Gearing!$A$2:$G$7,2,TRUE)+1,5)</f>
        <v>5</v>
      </c>
      <c r="F506">
        <f>Misc!$B$4*Misc!$B$5/Misc!$B$2*VLOOKUP(E506,Gearing!$B$2:$G$7,5,FALSE)</f>
        <v>8966220.9668758679</v>
      </c>
      <c r="G506">
        <f t="shared" si="105"/>
        <v>8.7347663014884507</v>
      </c>
      <c r="H506">
        <f t="shared" si="106"/>
        <v>341.46341463414501</v>
      </c>
      <c r="I506">
        <f t="shared" si="108"/>
        <v>0.29700000000000004</v>
      </c>
      <c r="J506">
        <f t="shared" si="109"/>
        <v>-2039.3354935163406</v>
      </c>
      <c r="K506">
        <f t="shared" si="110"/>
        <v>-32502651.499610808</v>
      </c>
      <c r="L506">
        <f t="shared" si="119"/>
        <v>14405.224696797914</v>
      </c>
      <c r="M506">
        <f>2*$Y$1*VLOOKUP(E505,Gearing!$B$3:$D$7,3)+B504</f>
        <v>14057.243738702628</v>
      </c>
      <c r="N506">
        <f>2*B505-B504+Misc!$B$6*$Y$1^2</f>
        <v>14057.390121072554</v>
      </c>
      <c r="O506">
        <f t="shared" si="111"/>
        <v>0</v>
      </c>
      <c r="P506">
        <f t="shared" si="112"/>
        <v>0</v>
      </c>
      <c r="Q506">
        <f t="shared" si="113"/>
        <v>0</v>
      </c>
      <c r="R506">
        <f t="shared" si="114"/>
        <v>0</v>
      </c>
      <c r="S506">
        <f t="shared" si="115"/>
        <v>0</v>
      </c>
      <c r="T506">
        <f>C506/Misc!$B$2*60/2/PI()</f>
        <v>4858.9305396937007</v>
      </c>
      <c r="U506">
        <f>C506/Misc!$B$2*60/2/PI()*VLOOKUP(E506,Gearing!$B$2:$G$7,5,FALSE)</f>
        <v>24199436.139307417</v>
      </c>
      <c r="V506">
        <f ca="1">FORECAST(U506,OFFSET(Engine!$E$3:$E$26,MATCH(U506,Engine!$A$3:$A$26,1)-1,0,2),OFFSET(Engine!$A$3:$A$26,MATCH(U506,Engine!$A$3:$A$26,1)-1,0,2))</f>
        <v>-603590.99674116995</v>
      </c>
    </row>
    <row r="507" spans="1:22" x14ac:dyDescent="0.25">
      <c r="A507">
        <f t="shared" si="107"/>
        <v>126</v>
      </c>
      <c r="B507">
        <f t="shared" si="118"/>
        <v>14095.407224857103</v>
      </c>
      <c r="C507">
        <f t="shared" si="116"/>
        <v>152.64780487804819</v>
      </c>
      <c r="D507">
        <f t="shared" si="117"/>
        <v>-4.9117918824777007E-2</v>
      </c>
      <c r="E507">
        <f>MIN(VLOOKUP(C506+0.01,Gearing!$A$2:$G$7,2,TRUE)+1,5)</f>
        <v>5</v>
      </c>
      <c r="F507">
        <f>Misc!$B$4*Misc!$B$5/Misc!$B$2*VLOOKUP(E507,Gearing!$B$2:$G$7,5,FALSE)</f>
        <v>8966220.9668758679</v>
      </c>
      <c r="G507">
        <f t="shared" si="105"/>
        <v>8.7584799923801899</v>
      </c>
      <c r="H507">
        <f t="shared" si="106"/>
        <v>341.46341463414501</v>
      </c>
      <c r="I507">
        <f t="shared" si="108"/>
        <v>0.29700000000000004</v>
      </c>
      <c r="J507">
        <f t="shared" si="109"/>
        <v>-2062.0027807893621</v>
      </c>
      <c r="K507">
        <f t="shared" si="110"/>
        <v>-32424435.718359377</v>
      </c>
      <c r="L507">
        <f t="shared" si="119"/>
        <v>14443.382279821562</v>
      </c>
      <c r="M507">
        <f>2*$Y$1*VLOOKUP(E506,Gearing!$B$3:$D$7,3)+B505</f>
        <v>14095.407224857103</v>
      </c>
      <c r="N507">
        <f>2*B506-B505+Misc!$B$6*$Y$1^2</f>
        <v>14095.547467487177</v>
      </c>
      <c r="O507">
        <f t="shared" si="111"/>
        <v>0</v>
      </c>
      <c r="P507">
        <f t="shared" si="112"/>
        <v>0</v>
      </c>
      <c r="Q507">
        <f t="shared" si="113"/>
        <v>0</v>
      </c>
      <c r="R507">
        <f t="shared" si="114"/>
        <v>0</v>
      </c>
      <c r="S507">
        <f t="shared" si="115"/>
        <v>0</v>
      </c>
      <c r="T507">
        <f>C507/Misc!$B$2*60/2/PI()</f>
        <v>4858.9305396937007</v>
      </c>
      <c r="U507">
        <f>C507/Misc!$B$2*60/2/PI()*VLOOKUP(E507,Gearing!$B$2:$G$7,5,FALSE)</f>
        <v>24199436.139307417</v>
      </c>
      <c r="V507">
        <f ca="1">FORECAST(U507,OFFSET(Engine!$E$3:$E$26,MATCH(U507,Engine!$A$3:$A$26,1)-1,0,2),OFFSET(Engine!$A$3:$A$26,MATCH(U507,Engine!$A$3:$A$26,1)-1,0,2))</f>
        <v>-603590.99674116995</v>
      </c>
    </row>
    <row r="508" spans="1:22" x14ac:dyDescent="0.25">
      <c r="A508">
        <f t="shared" si="107"/>
        <v>126.25</v>
      </c>
      <c r="B508">
        <f t="shared" si="118"/>
        <v>14133.567641141652</v>
      </c>
      <c r="C508">
        <f t="shared" si="116"/>
        <v>152.64780487804819</v>
      </c>
      <c r="D508">
        <f t="shared" si="117"/>
        <v>4.9117918824777007E-2</v>
      </c>
      <c r="E508">
        <f>MIN(VLOOKUP(C507+0.01,Gearing!$A$2:$G$7,2,TRUE)+1,5)</f>
        <v>5</v>
      </c>
      <c r="F508">
        <f>Misc!$B$4*Misc!$B$5/Misc!$B$2*VLOOKUP(E508,Gearing!$B$2:$G$7,5,FALSE)</f>
        <v>8966220.9668758679</v>
      </c>
      <c r="G508">
        <f t="shared" si="105"/>
        <v>8.7821917757431933</v>
      </c>
      <c r="H508">
        <f t="shared" si="106"/>
        <v>341.46341463414501</v>
      </c>
      <c r="I508">
        <f t="shared" si="108"/>
        <v>0.29700000000000004</v>
      </c>
      <c r="J508">
        <f t="shared" si="109"/>
        <v>-2084.6718915651199</v>
      </c>
      <c r="K508">
        <f t="shared" si="110"/>
        <v>-32345271.330952432</v>
      </c>
      <c r="L508">
        <f t="shared" si="119"/>
        <v>14481.548599236939</v>
      </c>
      <c r="M508">
        <f>2*$Y$1*VLOOKUP(E507,Gearing!$B$3:$D$7,3)+B506</f>
        <v>14133.567641141652</v>
      </c>
      <c r="N508">
        <f>2*B507-B506+Misc!$B$6*$Y$1^2</f>
        <v>14133.714023511578</v>
      </c>
      <c r="O508">
        <f t="shared" si="111"/>
        <v>0</v>
      </c>
      <c r="P508">
        <f t="shared" si="112"/>
        <v>0</v>
      </c>
      <c r="Q508">
        <f t="shared" si="113"/>
        <v>0</v>
      </c>
      <c r="R508">
        <f t="shared" si="114"/>
        <v>0</v>
      </c>
      <c r="S508">
        <f t="shared" si="115"/>
        <v>0</v>
      </c>
      <c r="T508">
        <f>C508/Misc!$B$2*60/2/PI()</f>
        <v>4858.9305396937007</v>
      </c>
      <c r="U508">
        <f>C508/Misc!$B$2*60/2/PI()*VLOOKUP(E508,Gearing!$B$2:$G$7,5,FALSE)</f>
        <v>24199436.139307417</v>
      </c>
      <c r="V508">
        <f ca="1">FORECAST(U508,OFFSET(Engine!$E$3:$E$26,MATCH(U508,Engine!$A$3:$A$26,1)-1,0,2),OFFSET(Engine!$A$3:$A$26,MATCH(U508,Engine!$A$3:$A$26,1)-1,0,2))</f>
        <v>-603590.99674116995</v>
      </c>
    </row>
    <row r="509" spans="1:22" x14ac:dyDescent="0.25">
      <c r="A509">
        <f t="shared" si="107"/>
        <v>126.5</v>
      </c>
      <c r="B509">
        <f t="shared" si="118"/>
        <v>14171.731127296127</v>
      </c>
      <c r="C509">
        <f t="shared" si="116"/>
        <v>152.64780487804819</v>
      </c>
      <c r="D509">
        <f t="shared" si="117"/>
        <v>-4.9117918824777007E-2</v>
      </c>
      <c r="E509">
        <f>MIN(VLOOKUP(C508+0.01,Gearing!$A$2:$G$7,2,TRUE)+1,5)</f>
        <v>5</v>
      </c>
      <c r="F509">
        <f>Misc!$B$4*Misc!$B$5/Misc!$B$2*VLOOKUP(E509,Gearing!$B$2:$G$7,5,FALSE)</f>
        <v>8966220.9668758679</v>
      </c>
      <c r="G509">
        <f t="shared" si="105"/>
        <v>8.8059054666349326</v>
      </c>
      <c r="H509">
        <f t="shared" si="106"/>
        <v>341.46341463414501</v>
      </c>
      <c r="I509">
        <f t="shared" si="108"/>
        <v>0.29700000000000004</v>
      </c>
      <c r="J509">
        <f t="shared" si="109"/>
        <v>-2107.3391788381414</v>
      </c>
      <c r="K509">
        <f t="shared" si="110"/>
        <v>-32265325.493878607</v>
      </c>
      <c r="L509">
        <f t="shared" si="119"/>
        <v>14519.706182260588</v>
      </c>
      <c r="M509">
        <f>2*$Y$1*VLOOKUP(E508,Gearing!$B$3:$D$7,3)+B507</f>
        <v>14171.731127296127</v>
      </c>
      <c r="N509">
        <f>2*B508-B507+Misc!$B$6*$Y$1^2</f>
        <v>14171.871369926201</v>
      </c>
      <c r="O509">
        <f t="shared" si="111"/>
        <v>0</v>
      </c>
      <c r="P509">
        <f t="shared" si="112"/>
        <v>0</v>
      </c>
      <c r="Q509">
        <f t="shared" si="113"/>
        <v>0</v>
      </c>
      <c r="R509">
        <f t="shared" si="114"/>
        <v>0</v>
      </c>
      <c r="S509">
        <f t="shared" si="115"/>
        <v>0</v>
      </c>
      <c r="T509">
        <f>C509/Misc!$B$2*60/2/PI()</f>
        <v>4858.9305396937007</v>
      </c>
      <c r="U509">
        <f>C509/Misc!$B$2*60/2/PI()*VLOOKUP(E509,Gearing!$B$2:$G$7,5,FALSE)</f>
        <v>24199436.139307417</v>
      </c>
      <c r="V509">
        <f ca="1">FORECAST(U509,OFFSET(Engine!$E$3:$E$26,MATCH(U509,Engine!$A$3:$A$26,1)-1,0,2),OFFSET(Engine!$A$3:$A$26,MATCH(U509,Engine!$A$3:$A$26,1)-1,0,2))</f>
        <v>-603590.99674116995</v>
      </c>
    </row>
    <row r="510" spans="1:22" x14ac:dyDescent="0.25">
      <c r="A510">
        <f t="shared" si="107"/>
        <v>126.75</v>
      </c>
      <c r="B510">
        <f t="shared" si="118"/>
        <v>14209.891543580676</v>
      </c>
      <c r="C510">
        <f t="shared" si="116"/>
        <v>152.64780487804819</v>
      </c>
      <c r="D510">
        <f t="shared" si="117"/>
        <v>4.9117918824777007E-2</v>
      </c>
      <c r="E510">
        <f>MIN(VLOOKUP(C509+0.01,Gearing!$A$2:$G$7,2,TRUE)+1,5)</f>
        <v>5</v>
      </c>
      <c r="F510">
        <f>Misc!$B$4*Misc!$B$5/Misc!$B$2*VLOOKUP(E510,Gearing!$B$2:$G$7,5,FALSE)</f>
        <v>8966220.9668758679</v>
      </c>
      <c r="G510">
        <f t="shared" si="105"/>
        <v>8.8296172499979342</v>
      </c>
      <c r="H510">
        <f t="shared" si="106"/>
        <v>341.46341463414501</v>
      </c>
      <c r="I510">
        <f t="shared" si="108"/>
        <v>0.29700000000000004</v>
      </c>
      <c r="J510">
        <f t="shared" si="109"/>
        <v>-2130.0082896139011</v>
      </c>
      <c r="K510">
        <f t="shared" si="110"/>
        <v>-32184430.911472421</v>
      </c>
      <c r="L510">
        <f t="shared" si="119"/>
        <v>14557.872501675962</v>
      </c>
      <c r="M510">
        <f>2*$Y$1*VLOOKUP(E509,Gearing!$B$3:$D$7,3)+B508</f>
        <v>14209.891543580676</v>
      </c>
      <c r="N510">
        <f>2*B509-B508+Misc!$B$6*$Y$1^2</f>
        <v>14210.037925950603</v>
      </c>
      <c r="O510">
        <f t="shared" si="111"/>
        <v>0</v>
      </c>
      <c r="P510">
        <f t="shared" si="112"/>
        <v>0</v>
      </c>
      <c r="Q510">
        <f t="shared" si="113"/>
        <v>0</v>
      </c>
      <c r="R510">
        <f t="shared" si="114"/>
        <v>0</v>
      </c>
      <c r="S510">
        <f t="shared" si="115"/>
        <v>0</v>
      </c>
      <c r="T510">
        <f>C510/Misc!$B$2*60/2/PI()</f>
        <v>4858.9305396937007</v>
      </c>
      <c r="U510">
        <f>C510/Misc!$B$2*60/2/PI()*VLOOKUP(E510,Gearing!$B$2:$G$7,5,FALSE)</f>
        <v>24199436.139307417</v>
      </c>
      <c r="V510">
        <f ca="1">FORECAST(U510,OFFSET(Engine!$E$3:$E$26,MATCH(U510,Engine!$A$3:$A$26,1)-1,0,2),OFFSET(Engine!$A$3:$A$26,MATCH(U510,Engine!$A$3:$A$26,1)-1,0,2))</f>
        <v>-603590.99674116995</v>
      </c>
    </row>
    <row r="511" spans="1:22" x14ac:dyDescent="0.25">
      <c r="A511">
        <f t="shared" si="107"/>
        <v>127</v>
      </c>
      <c r="B511">
        <f t="shared" si="118"/>
        <v>14248.055029735151</v>
      </c>
      <c r="C511">
        <f t="shared" si="116"/>
        <v>152.64780487804819</v>
      </c>
      <c r="D511">
        <f t="shared" si="117"/>
        <v>-4.9117918824777007E-2</v>
      </c>
      <c r="E511">
        <f>MIN(VLOOKUP(C510+0.01,Gearing!$A$2:$G$7,2,TRUE)+1,5)</f>
        <v>5</v>
      </c>
      <c r="F511">
        <f>Misc!$B$4*Misc!$B$5/Misc!$B$2*VLOOKUP(E511,Gearing!$B$2:$G$7,5,FALSE)</f>
        <v>8966220.9668758679</v>
      </c>
      <c r="G511">
        <f t="shared" si="105"/>
        <v>8.8533309408896734</v>
      </c>
      <c r="H511">
        <f t="shared" si="106"/>
        <v>341.46341463414501</v>
      </c>
      <c r="I511">
        <f t="shared" si="108"/>
        <v>0.29700000000000004</v>
      </c>
      <c r="J511">
        <f t="shared" si="109"/>
        <v>-2152.6755768869225</v>
      </c>
      <c r="K511">
        <f t="shared" si="110"/>
        <v>-32102755.018576231</v>
      </c>
      <c r="L511">
        <f t="shared" si="119"/>
        <v>14596.030084699611</v>
      </c>
      <c r="M511">
        <f>2*$Y$1*VLOOKUP(E510,Gearing!$B$3:$D$7,3)+B509</f>
        <v>14248.055029735151</v>
      </c>
      <c r="N511">
        <f>2*B510-B509+Misc!$B$6*$Y$1^2</f>
        <v>14248.195272365225</v>
      </c>
      <c r="O511">
        <f t="shared" si="111"/>
        <v>0</v>
      </c>
      <c r="P511">
        <f t="shared" si="112"/>
        <v>0</v>
      </c>
      <c r="Q511">
        <f t="shared" si="113"/>
        <v>0</v>
      </c>
      <c r="R511">
        <f t="shared" si="114"/>
        <v>0</v>
      </c>
      <c r="S511">
        <f t="shared" si="115"/>
        <v>0</v>
      </c>
      <c r="T511">
        <f>C511/Misc!$B$2*60/2/PI()</f>
        <v>4858.9305396937007</v>
      </c>
      <c r="U511">
        <f>C511/Misc!$B$2*60/2/PI()*VLOOKUP(E511,Gearing!$B$2:$G$7,5,FALSE)</f>
        <v>24199436.139307417</v>
      </c>
      <c r="V511">
        <f ca="1">FORECAST(U511,OFFSET(Engine!$E$3:$E$26,MATCH(U511,Engine!$A$3:$A$26,1)-1,0,2),OFFSET(Engine!$A$3:$A$26,MATCH(U511,Engine!$A$3:$A$26,1)-1,0,2))</f>
        <v>-603590.99674116995</v>
      </c>
    </row>
    <row r="512" spans="1:22" x14ac:dyDescent="0.25">
      <c r="A512">
        <f t="shared" si="107"/>
        <v>127.25</v>
      </c>
      <c r="B512">
        <f t="shared" si="118"/>
        <v>14286.2154460197</v>
      </c>
      <c r="C512">
        <f t="shared" si="116"/>
        <v>152.64780487804819</v>
      </c>
      <c r="D512">
        <f t="shared" si="117"/>
        <v>4.9117918824777007E-2</v>
      </c>
      <c r="E512">
        <f>MIN(VLOOKUP(C511+0.01,Gearing!$A$2:$G$7,2,TRUE)+1,5)</f>
        <v>5</v>
      </c>
      <c r="F512">
        <f>Misc!$B$4*Misc!$B$5/Misc!$B$2*VLOOKUP(E512,Gearing!$B$2:$G$7,5,FALSE)</f>
        <v>8966220.9668758679</v>
      </c>
      <c r="G512">
        <f t="shared" si="105"/>
        <v>8.8770427242526768</v>
      </c>
      <c r="H512">
        <f t="shared" si="106"/>
        <v>341.46341463414501</v>
      </c>
      <c r="I512">
        <f t="shared" si="108"/>
        <v>0.29700000000000004</v>
      </c>
      <c r="J512">
        <f t="shared" si="109"/>
        <v>-2175.3446876626804</v>
      </c>
      <c r="K512">
        <f t="shared" si="110"/>
        <v>-32020130.241170827</v>
      </c>
      <c r="L512">
        <f t="shared" si="119"/>
        <v>14634.196404114991</v>
      </c>
      <c r="M512">
        <f>2*$Y$1*VLOOKUP(E511,Gearing!$B$3:$D$7,3)+B510</f>
        <v>14286.2154460197</v>
      </c>
      <c r="N512">
        <f>2*B511-B510+Misc!$B$6*$Y$1^2</f>
        <v>14286.361828389627</v>
      </c>
      <c r="O512">
        <f t="shared" si="111"/>
        <v>0</v>
      </c>
      <c r="P512">
        <f t="shared" si="112"/>
        <v>0</v>
      </c>
      <c r="Q512">
        <f t="shared" si="113"/>
        <v>0</v>
      </c>
      <c r="R512">
        <f t="shared" si="114"/>
        <v>0</v>
      </c>
      <c r="S512">
        <f t="shared" si="115"/>
        <v>0</v>
      </c>
      <c r="T512">
        <f>C512/Misc!$B$2*60/2/PI()</f>
        <v>4858.9305396937007</v>
      </c>
      <c r="U512">
        <f>C512/Misc!$B$2*60/2/PI()*VLOOKUP(E512,Gearing!$B$2:$G$7,5,FALSE)</f>
        <v>24199436.139307417</v>
      </c>
      <c r="V512">
        <f ca="1">FORECAST(U512,OFFSET(Engine!$E$3:$E$26,MATCH(U512,Engine!$A$3:$A$26,1)-1,0,2),OFFSET(Engine!$A$3:$A$26,MATCH(U512,Engine!$A$3:$A$26,1)-1,0,2))</f>
        <v>-603590.99674116995</v>
      </c>
    </row>
    <row r="513" spans="1:22" x14ac:dyDescent="0.25">
      <c r="A513">
        <f t="shared" si="107"/>
        <v>127.5</v>
      </c>
      <c r="B513">
        <f t="shared" si="118"/>
        <v>14324.378932174175</v>
      </c>
      <c r="C513">
        <f t="shared" si="116"/>
        <v>152.64780487804819</v>
      </c>
      <c r="D513">
        <f t="shared" si="117"/>
        <v>-4.9117918824777007E-2</v>
      </c>
      <c r="E513">
        <f>MIN(VLOOKUP(C512+0.01,Gearing!$A$2:$G$7,2,TRUE)+1,5)</f>
        <v>5</v>
      </c>
      <c r="F513">
        <f>Misc!$B$4*Misc!$B$5/Misc!$B$2*VLOOKUP(E513,Gearing!$B$2:$G$7,5,FALSE)</f>
        <v>8966220.9668758679</v>
      </c>
      <c r="G513">
        <f t="shared" si="105"/>
        <v>8.9007564151444161</v>
      </c>
      <c r="H513">
        <f t="shared" si="106"/>
        <v>341.46341463414501</v>
      </c>
      <c r="I513">
        <f t="shared" si="108"/>
        <v>0.29700000000000004</v>
      </c>
      <c r="J513">
        <f t="shared" si="109"/>
        <v>-2198.0119749357036</v>
      </c>
      <c r="K513">
        <f t="shared" si="110"/>
        <v>-31936724.29245222</v>
      </c>
      <c r="L513">
        <f t="shared" si="119"/>
        <v>14672.353987138637</v>
      </c>
      <c r="M513">
        <f>2*$Y$1*VLOOKUP(E512,Gearing!$B$3:$D$7,3)+B511</f>
        <v>14324.378932174175</v>
      </c>
      <c r="N513">
        <f>2*B512-B511+Misc!$B$6*$Y$1^2</f>
        <v>14324.519174804249</v>
      </c>
      <c r="O513">
        <f t="shared" si="111"/>
        <v>0</v>
      </c>
      <c r="P513">
        <f t="shared" si="112"/>
        <v>0</v>
      </c>
      <c r="Q513">
        <f t="shared" si="113"/>
        <v>0</v>
      </c>
      <c r="R513">
        <f t="shared" si="114"/>
        <v>0</v>
      </c>
      <c r="S513">
        <f t="shared" si="115"/>
        <v>0</v>
      </c>
      <c r="T513">
        <f>C513/Misc!$B$2*60/2/PI()</f>
        <v>4858.9305396937007</v>
      </c>
      <c r="U513">
        <f>C513/Misc!$B$2*60/2/PI()*VLOOKUP(E513,Gearing!$B$2:$G$7,5,FALSE)</f>
        <v>24199436.139307417</v>
      </c>
      <c r="V513">
        <f ca="1">FORECAST(U513,OFFSET(Engine!$E$3:$E$26,MATCH(U513,Engine!$A$3:$A$26,1)-1,0,2),OFFSET(Engine!$A$3:$A$26,MATCH(U513,Engine!$A$3:$A$26,1)-1,0,2))</f>
        <v>-603590.99674116995</v>
      </c>
    </row>
    <row r="514" spans="1:22" x14ac:dyDescent="0.25">
      <c r="A514">
        <f t="shared" si="107"/>
        <v>127.75</v>
      </c>
      <c r="B514">
        <f t="shared" si="118"/>
        <v>14362.539348458724</v>
      </c>
      <c r="C514">
        <f t="shared" si="116"/>
        <v>152.64780487804819</v>
      </c>
      <c r="D514">
        <f t="shared" si="117"/>
        <v>4.9117918824777007E-2</v>
      </c>
      <c r="E514">
        <f>MIN(VLOOKUP(C513+0.01,Gearing!$A$2:$G$7,2,TRUE)+1,5)</f>
        <v>5</v>
      </c>
      <c r="F514">
        <f>Misc!$B$4*Misc!$B$5/Misc!$B$2*VLOOKUP(E514,Gearing!$B$2:$G$7,5,FALSE)</f>
        <v>8966220.9668758679</v>
      </c>
      <c r="G514">
        <f t="shared" si="105"/>
        <v>8.9244681985074195</v>
      </c>
      <c r="H514">
        <f t="shared" si="106"/>
        <v>341.46341463414501</v>
      </c>
      <c r="I514">
        <f t="shared" si="108"/>
        <v>0.29700000000000004</v>
      </c>
      <c r="J514">
        <f t="shared" si="109"/>
        <v>-2220.6810857114615</v>
      </c>
      <c r="K514">
        <f t="shared" si="110"/>
        <v>-31852369.320047591</v>
      </c>
      <c r="L514">
        <f t="shared" si="119"/>
        <v>14710.52030655401</v>
      </c>
      <c r="M514">
        <f>2*$Y$1*VLOOKUP(E513,Gearing!$B$3:$D$7,3)+B512</f>
        <v>14362.539348458724</v>
      </c>
      <c r="N514">
        <f>2*B513-B512+Misc!$B$6*$Y$1^2</f>
        <v>14362.685730828651</v>
      </c>
      <c r="O514">
        <f t="shared" si="111"/>
        <v>0</v>
      </c>
      <c r="P514">
        <f t="shared" si="112"/>
        <v>0</v>
      </c>
      <c r="Q514">
        <f t="shared" si="113"/>
        <v>0</v>
      </c>
      <c r="R514">
        <f t="shared" si="114"/>
        <v>0</v>
      </c>
      <c r="S514">
        <f t="shared" si="115"/>
        <v>0</v>
      </c>
      <c r="T514">
        <f>C514/Misc!$B$2*60/2/PI()</f>
        <v>4858.9305396937007</v>
      </c>
      <c r="U514">
        <f>C514/Misc!$B$2*60/2/PI()*VLOOKUP(E514,Gearing!$B$2:$G$7,5,FALSE)</f>
        <v>24199436.139307417</v>
      </c>
      <c r="V514">
        <f ca="1">FORECAST(U514,OFFSET(Engine!$E$3:$E$26,MATCH(U514,Engine!$A$3:$A$26,1)-1,0,2),OFFSET(Engine!$A$3:$A$26,MATCH(U514,Engine!$A$3:$A$26,1)-1,0,2))</f>
        <v>-603590.99674116995</v>
      </c>
    </row>
    <row r="515" spans="1:22" x14ac:dyDescent="0.25">
      <c r="A515">
        <f t="shared" si="107"/>
        <v>128</v>
      </c>
      <c r="B515">
        <f t="shared" si="118"/>
        <v>14400.702834613199</v>
      </c>
      <c r="C515">
        <f t="shared" si="116"/>
        <v>152.64780487804819</v>
      </c>
      <c r="D515">
        <f t="shared" si="117"/>
        <v>-4.9117918824777007E-2</v>
      </c>
      <c r="E515">
        <f>MIN(VLOOKUP(C514+0.01,Gearing!$A$2:$G$7,2,TRUE)+1,5)</f>
        <v>5</v>
      </c>
      <c r="F515">
        <f>Misc!$B$4*Misc!$B$5/Misc!$B$2*VLOOKUP(E515,Gearing!$B$2:$G$7,5,FALSE)</f>
        <v>8966220.9668758679</v>
      </c>
      <c r="G515">
        <f t="shared" ref="G515:G578" si="120">CONVERT(B515,$B$1,$G$1)</f>
        <v>8.9481818893991587</v>
      </c>
      <c r="H515">
        <f t="shared" ref="H515:H578" si="121">CONVERT(C515,$C$1,$H$1)</f>
        <v>341.46341463414501</v>
      </c>
      <c r="I515">
        <f t="shared" si="108"/>
        <v>0.29700000000000004</v>
      </c>
      <c r="J515">
        <f t="shared" si="109"/>
        <v>-2243.3483729844829</v>
      </c>
      <c r="K515">
        <f t="shared" si="110"/>
        <v>-31767233.315506626</v>
      </c>
      <c r="L515">
        <f t="shared" si="119"/>
        <v>14748.677889577659</v>
      </c>
      <c r="M515">
        <f>2*$Y$1*VLOOKUP(E514,Gearing!$B$3:$D$7,3)+B513</f>
        <v>14400.702834613199</v>
      </c>
      <c r="N515">
        <f>2*B514-B513+Misc!$B$6*$Y$1^2</f>
        <v>14400.843077243273</v>
      </c>
      <c r="O515">
        <f t="shared" si="111"/>
        <v>0</v>
      </c>
      <c r="P515">
        <f t="shared" si="112"/>
        <v>0</v>
      </c>
      <c r="Q515">
        <f t="shared" si="113"/>
        <v>0</v>
      </c>
      <c r="R515">
        <f t="shared" si="114"/>
        <v>0</v>
      </c>
      <c r="S515">
        <f t="shared" si="115"/>
        <v>0</v>
      </c>
      <c r="T515">
        <f>C515/Misc!$B$2*60/2/PI()</f>
        <v>4858.9305396937007</v>
      </c>
      <c r="U515">
        <f>C515/Misc!$B$2*60/2/PI()*VLOOKUP(E515,Gearing!$B$2:$G$7,5,FALSE)</f>
        <v>24199436.139307417</v>
      </c>
      <c r="V515">
        <f ca="1">FORECAST(U515,OFFSET(Engine!$E$3:$E$26,MATCH(U515,Engine!$A$3:$A$26,1)-1,0,2),OFFSET(Engine!$A$3:$A$26,MATCH(U515,Engine!$A$3:$A$26,1)-1,0,2))</f>
        <v>-603590.99674116995</v>
      </c>
    </row>
    <row r="516" spans="1:22" x14ac:dyDescent="0.25">
      <c r="A516">
        <f t="shared" ref="A516:A579" si="122">A515+$Y$1</f>
        <v>128.25</v>
      </c>
      <c r="B516">
        <f t="shared" si="118"/>
        <v>14438.863250897748</v>
      </c>
      <c r="C516">
        <f t="shared" si="116"/>
        <v>152.64780487804819</v>
      </c>
      <c r="D516">
        <f t="shared" si="117"/>
        <v>4.9117918824777007E-2</v>
      </c>
      <c r="E516">
        <f>MIN(VLOOKUP(C515+0.01,Gearing!$A$2:$G$7,2,TRUE)+1,5)</f>
        <v>5</v>
      </c>
      <c r="F516">
        <f>Misc!$B$4*Misc!$B$5/Misc!$B$2*VLOOKUP(E516,Gearing!$B$2:$G$7,5,FALSE)</f>
        <v>8966220.9668758679</v>
      </c>
      <c r="G516">
        <f t="shared" si="120"/>
        <v>8.9718936727621603</v>
      </c>
      <c r="H516">
        <f t="shared" si="121"/>
        <v>341.46341463414501</v>
      </c>
      <c r="I516">
        <f t="shared" ref="I516:I579" si="123">$Y$3</f>
        <v>0.29700000000000004</v>
      </c>
      <c r="J516">
        <f t="shared" ref="J516:J579" si="124">(4*$Y$2-2*$Y$3*B515)</f>
        <v>-2266.0174837602408</v>
      </c>
      <c r="K516">
        <f t="shared" ref="K516:K579" si="125">4*$Y$2*(B515-2*B516)+$Y$3*B515*B515-4*F516*$Y$1*$Y$1</f>
        <v>-31681148.148102764</v>
      </c>
      <c r="L516">
        <f t="shared" si="119"/>
        <v>14786.844208993036</v>
      </c>
      <c r="M516">
        <f>2*$Y$1*VLOOKUP(E515,Gearing!$B$3:$D$7,3)+B514</f>
        <v>14438.863250897748</v>
      </c>
      <c r="N516">
        <f>2*B515-B514+Misc!$B$6*$Y$1^2</f>
        <v>14439.009633267675</v>
      </c>
      <c r="O516">
        <f t="shared" ref="O516:O579" si="126">IF(AND(E516=1,G516&lt;=5),1,0)</f>
        <v>0</v>
      </c>
      <c r="P516">
        <f t="shared" ref="P516:P579" si="127">IF(AND(E516=2,G516&lt;=5),1,0)</f>
        <v>0</v>
      </c>
      <c r="Q516">
        <f t="shared" ref="Q516:Q579" si="128">IF(AND(E516=3,G516&lt;=5),1,0)</f>
        <v>0</v>
      </c>
      <c r="R516">
        <f t="shared" ref="R516:R579" si="129">IF(AND(E516=4,G516&lt;=5),1,0)</f>
        <v>0</v>
      </c>
      <c r="S516">
        <f t="shared" ref="S516:S579" si="130">IF(AND(E516=5,G516&lt;=5),1,0)</f>
        <v>0</v>
      </c>
      <c r="T516">
        <f>C516/Misc!$B$2*60/2/PI()</f>
        <v>4858.9305396937007</v>
      </c>
      <c r="U516">
        <f>C516/Misc!$B$2*60/2/PI()*VLOOKUP(E516,Gearing!$B$2:$G$7,5,FALSE)</f>
        <v>24199436.139307417</v>
      </c>
      <c r="V516">
        <f ca="1">FORECAST(U516,OFFSET(Engine!$E$3:$E$26,MATCH(U516,Engine!$A$3:$A$26,1)-1,0,2),OFFSET(Engine!$A$3:$A$26,MATCH(U516,Engine!$A$3:$A$26,1)-1,0,2))</f>
        <v>-603590.99674116995</v>
      </c>
    </row>
    <row r="517" spans="1:22" x14ac:dyDescent="0.25">
      <c r="A517">
        <f t="shared" si="122"/>
        <v>128.5</v>
      </c>
      <c r="B517">
        <f t="shared" si="118"/>
        <v>14477.026737052223</v>
      </c>
      <c r="C517">
        <f t="shared" ref="C517:C580" si="131">(B518-B516)/2/$Y$1</f>
        <v>152.64780487804819</v>
      </c>
      <c r="D517">
        <f t="shared" ref="D517:D580" si="132">(B518-2*B517+B516)/$Y$1^2</f>
        <v>-4.9117918824777007E-2</v>
      </c>
      <c r="E517">
        <f>MIN(VLOOKUP(C516+0.01,Gearing!$A$2:$G$7,2,TRUE)+1,5)</f>
        <v>5</v>
      </c>
      <c r="F517">
        <f>Misc!$B$4*Misc!$B$5/Misc!$B$2*VLOOKUP(E517,Gearing!$B$2:$G$7,5,FALSE)</f>
        <v>8966220.9668758679</v>
      </c>
      <c r="G517">
        <f t="shared" si="120"/>
        <v>8.9956073636538996</v>
      </c>
      <c r="H517">
        <f t="shared" si="121"/>
        <v>341.46341463414501</v>
      </c>
      <c r="I517">
        <f t="shared" si="123"/>
        <v>0.29700000000000004</v>
      </c>
      <c r="J517">
        <f t="shared" si="124"/>
        <v>-2288.684771033264</v>
      </c>
      <c r="K517">
        <f t="shared" si="125"/>
        <v>-31594282.087739412</v>
      </c>
      <c r="L517">
        <f t="shared" si="119"/>
        <v>14825.001792016681</v>
      </c>
      <c r="M517">
        <f>2*$Y$1*VLOOKUP(E516,Gearing!$B$3:$D$7,3)+B515</f>
        <v>14477.026737052223</v>
      </c>
      <c r="N517">
        <f>2*B516-B515+Misc!$B$6*$Y$1^2</f>
        <v>14477.166979682297</v>
      </c>
      <c r="O517">
        <f t="shared" si="126"/>
        <v>0</v>
      </c>
      <c r="P517">
        <f t="shared" si="127"/>
        <v>0</v>
      </c>
      <c r="Q517">
        <f t="shared" si="128"/>
        <v>0</v>
      </c>
      <c r="R517">
        <f t="shared" si="129"/>
        <v>0</v>
      </c>
      <c r="S517">
        <f t="shared" si="130"/>
        <v>0</v>
      </c>
      <c r="T517">
        <f>C517/Misc!$B$2*60/2/PI()</f>
        <v>4858.9305396937007</v>
      </c>
      <c r="U517">
        <f>C517/Misc!$B$2*60/2/PI()*VLOOKUP(E517,Gearing!$B$2:$G$7,5,FALSE)</f>
        <v>24199436.139307417</v>
      </c>
      <c r="V517">
        <f ca="1">FORECAST(U517,OFFSET(Engine!$E$3:$E$26,MATCH(U517,Engine!$A$3:$A$26,1)-1,0,2),OFFSET(Engine!$A$3:$A$26,MATCH(U517,Engine!$A$3:$A$26,1)-1,0,2))</f>
        <v>-603590.99674116995</v>
      </c>
    </row>
    <row r="518" spans="1:22" x14ac:dyDescent="0.25">
      <c r="A518">
        <f t="shared" si="122"/>
        <v>128.75</v>
      </c>
      <c r="B518">
        <f t="shared" ref="B518:B581" si="133">MIN(L518:N518)</f>
        <v>14515.187153336772</v>
      </c>
      <c r="C518">
        <f t="shared" si="131"/>
        <v>152.64780487804819</v>
      </c>
      <c r="D518">
        <f t="shared" si="132"/>
        <v>4.9117918824777007E-2</v>
      </c>
      <c r="E518">
        <f>MIN(VLOOKUP(C517+0.01,Gearing!$A$2:$G$7,2,TRUE)+1,5)</f>
        <v>5</v>
      </c>
      <c r="F518">
        <f>Misc!$B$4*Misc!$B$5/Misc!$B$2*VLOOKUP(E518,Gearing!$B$2:$G$7,5,FALSE)</f>
        <v>8966220.9668758679</v>
      </c>
      <c r="G518">
        <f t="shared" si="120"/>
        <v>9.019319147016903</v>
      </c>
      <c r="H518">
        <f t="shared" si="121"/>
        <v>341.46341463414501</v>
      </c>
      <c r="I518">
        <f t="shared" si="123"/>
        <v>0.29700000000000004</v>
      </c>
      <c r="J518">
        <f t="shared" si="124"/>
        <v>-2311.3538818090219</v>
      </c>
      <c r="K518">
        <f t="shared" si="125"/>
        <v>-31506466.72533631</v>
      </c>
      <c r="L518">
        <f t="shared" ref="L518:L581" si="134">(-J517+SQRT(J517^2-4*I517*K517))/2/I517</f>
        <v>14863.168111432062</v>
      </c>
      <c r="M518">
        <f>2*$Y$1*VLOOKUP(E517,Gearing!$B$3:$D$7,3)+B516</f>
        <v>14515.187153336772</v>
      </c>
      <c r="N518">
        <f>2*B517-B516+Misc!$B$6*$Y$1^2</f>
        <v>14515.333535706699</v>
      </c>
      <c r="O518">
        <f t="shared" si="126"/>
        <v>0</v>
      </c>
      <c r="P518">
        <f t="shared" si="127"/>
        <v>0</v>
      </c>
      <c r="Q518">
        <f t="shared" si="128"/>
        <v>0</v>
      </c>
      <c r="R518">
        <f t="shared" si="129"/>
        <v>0</v>
      </c>
      <c r="S518">
        <f t="shared" si="130"/>
        <v>0</v>
      </c>
      <c r="T518">
        <f>C518/Misc!$B$2*60/2/PI()</f>
        <v>4858.9305396937007</v>
      </c>
      <c r="U518">
        <f>C518/Misc!$B$2*60/2/PI()*VLOOKUP(E518,Gearing!$B$2:$G$7,5,FALSE)</f>
        <v>24199436.139307417</v>
      </c>
      <c r="V518">
        <f ca="1">FORECAST(U518,OFFSET(Engine!$E$3:$E$26,MATCH(U518,Engine!$A$3:$A$26,1)-1,0,2),OFFSET(Engine!$A$3:$A$26,MATCH(U518,Engine!$A$3:$A$26,1)-1,0,2))</f>
        <v>-603590.99674116995</v>
      </c>
    </row>
    <row r="519" spans="1:22" x14ac:dyDescent="0.25">
      <c r="A519">
        <f t="shared" si="122"/>
        <v>129</v>
      </c>
      <c r="B519">
        <f t="shared" si="133"/>
        <v>14553.350639491247</v>
      </c>
      <c r="C519">
        <f t="shared" si="131"/>
        <v>152.64780487804819</v>
      </c>
      <c r="D519">
        <f t="shared" si="132"/>
        <v>-4.9117918824777007E-2</v>
      </c>
      <c r="E519">
        <f>MIN(VLOOKUP(C518+0.01,Gearing!$A$2:$G$7,2,TRUE)+1,5)</f>
        <v>5</v>
      </c>
      <c r="F519">
        <f>Misc!$B$4*Misc!$B$5/Misc!$B$2*VLOOKUP(E519,Gearing!$B$2:$G$7,5,FALSE)</f>
        <v>8966220.9668758679</v>
      </c>
      <c r="G519">
        <f t="shared" si="120"/>
        <v>9.0430328379086422</v>
      </c>
      <c r="H519">
        <f t="shared" si="121"/>
        <v>341.46341463414501</v>
      </c>
      <c r="I519">
        <f t="shared" si="123"/>
        <v>0.29700000000000004</v>
      </c>
      <c r="J519">
        <f t="shared" si="124"/>
        <v>-2334.0211690820433</v>
      </c>
      <c r="K519">
        <f t="shared" si="125"/>
        <v>-31417870.609150585</v>
      </c>
      <c r="L519">
        <f t="shared" si="134"/>
        <v>14901.325694455707</v>
      </c>
      <c r="M519">
        <f>2*$Y$1*VLOOKUP(E518,Gearing!$B$3:$D$7,3)+B517</f>
        <v>14553.350639491247</v>
      </c>
      <c r="N519">
        <f>2*B518-B517+Misc!$B$6*$Y$1^2</f>
        <v>14553.490882121321</v>
      </c>
      <c r="O519">
        <f t="shared" si="126"/>
        <v>0</v>
      </c>
      <c r="P519">
        <f t="shared" si="127"/>
        <v>0</v>
      </c>
      <c r="Q519">
        <f t="shared" si="128"/>
        <v>0</v>
      </c>
      <c r="R519">
        <f t="shared" si="129"/>
        <v>0</v>
      </c>
      <c r="S519">
        <f t="shared" si="130"/>
        <v>0</v>
      </c>
      <c r="T519">
        <f>C519/Misc!$B$2*60/2/PI()</f>
        <v>4858.9305396937007</v>
      </c>
      <c r="U519">
        <f>C519/Misc!$B$2*60/2/PI()*VLOOKUP(E519,Gearing!$B$2:$G$7,5,FALSE)</f>
        <v>24199436.139307417</v>
      </c>
      <c r="V519">
        <f ca="1">FORECAST(U519,OFFSET(Engine!$E$3:$E$26,MATCH(U519,Engine!$A$3:$A$26,1)-1,0,2),OFFSET(Engine!$A$3:$A$26,MATCH(U519,Engine!$A$3:$A$26,1)-1,0,2))</f>
        <v>-603590.99674116995</v>
      </c>
    </row>
    <row r="520" spans="1:22" x14ac:dyDescent="0.25">
      <c r="A520">
        <f t="shared" si="122"/>
        <v>129.25</v>
      </c>
      <c r="B520">
        <f t="shared" si="133"/>
        <v>14591.511055775796</v>
      </c>
      <c r="C520">
        <f t="shared" si="131"/>
        <v>152.64780487804819</v>
      </c>
      <c r="D520">
        <f t="shared" si="132"/>
        <v>4.9117918824777007E-2</v>
      </c>
      <c r="E520">
        <f>MIN(VLOOKUP(C519+0.01,Gearing!$A$2:$G$7,2,TRUE)+1,5)</f>
        <v>5</v>
      </c>
      <c r="F520">
        <f>Misc!$B$4*Misc!$B$5/Misc!$B$2*VLOOKUP(E520,Gearing!$B$2:$G$7,5,FALSE)</f>
        <v>8966220.9668758679</v>
      </c>
      <c r="G520">
        <f t="shared" si="120"/>
        <v>9.0667446212716474</v>
      </c>
      <c r="H520">
        <f t="shared" si="121"/>
        <v>341.46341463414501</v>
      </c>
      <c r="I520">
        <f t="shared" si="123"/>
        <v>0.29700000000000004</v>
      </c>
      <c r="J520">
        <f t="shared" si="124"/>
        <v>-2356.690279857803</v>
      </c>
      <c r="K520">
        <f t="shared" si="125"/>
        <v>-31328325.05174825</v>
      </c>
      <c r="L520">
        <f t="shared" si="134"/>
        <v>14939.492013871086</v>
      </c>
      <c r="M520">
        <f>2*$Y$1*VLOOKUP(E519,Gearing!$B$3:$D$7,3)+B518</f>
        <v>14591.511055775796</v>
      </c>
      <c r="N520">
        <f>2*B519-B518+Misc!$B$6*$Y$1^2</f>
        <v>14591.657438145723</v>
      </c>
      <c r="O520">
        <f t="shared" si="126"/>
        <v>0</v>
      </c>
      <c r="P520">
        <f t="shared" si="127"/>
        <v>0</v>
      </c>
      <c r="Q520">
        <f t="shared" si="128"/>
        <v>0</v>
      </c>
      <c r="R520">
        <f t="shared" si="129"/>
        <v>0</v>
      </c>
      <c r="S520">
        <f t="shared" si="130"/>
        <v>0</v>
      </c>
      <c r="T520">
        <f>C520/Misc!$B$2*60/2/PI()</f>
        <v>4858.9305396937007</v>
      </c>
      <c r="U520">
        <f>C520/Misc!$B$2*60/2/PI()*VLOOKUP(E520,Gearing!$B$2:$G$7,5,FALSE)</f>
        <v>24199436.139307417</v>
      </c>
      <c r="V520">
        <f ca="1">FORECAST(U520,OFFSET(Engine!$E$3:$E$26,MATCH(U520,Engine!$A$3:$A$26,1)-1,0,2),OFFSET(Engine!$A$3:$A$26,MATCH(U520,Engine!$A$3:$A$26,1)-1,0,2))</f>
        <v>-603590.99674116995</v>
      </c>
    </row>
    <row r="521" spans="1:22" x14ac:dyDescent="0.25">
      <c r="A521">
        <f t="shared" si="122"/>
        <v>129.5</v>
      </c>
      <c r="B521">
        <f t="shared" si="133"/>
        <v>14629.674541930272</v>
      </c>
      <c r="C521">
        <f t="shared" si="131"/>
        <v>152.64780487804819</v>
      </c>
      <c r="D521">
        <f t="shared" si="132"/>
        <v>-4.9117918824777007E-2</v>
      </c>
      <c r="E521">
        <f>MIN(VLOOKUP(C520+0.01,Gearing!$A$2:$G$7,2,TRUE)+1,5)</f>
        <v>5</v>
      </c>
      <c r="F521">
        <f>Misc!$B$4*Misc!$B$5/Misc!$B$2*VLOOKUP(E521,Gearing!$B$2:$G$7,5,FALSE)</f>
        <v>8966220.9668758679</v>
      </c>
      <c r="G521">
        <f t="shared" si="120"/>
        <v>9.0904583121633866</v>
      </c>
      <c r="H521">
        <f t="shared" si="121"/>
        <v>341.46341463414501</v>
      </c>
      <c r="I521">
        <f t="shared" si="123"/>
        <v>0.29700000000000004</v>
      </c>
      <c r="J521">
        <f t="shared" si="124"/>
        <v>-2379.3575671308245</v>
      </c>
      <c r="K521">
        <f t="shared" si="125"/>
        <v>-31237998.879740145</v>
      </c>
      <c r="L521">
        <f t="shared" si="134"/>
        <v>14977.649596894733</v>
      </c>
      <c r="M521">
        <f>2*$Y$1*VLOOKUP(E520,Gearing!$B$3:$D$7,3)+B519</f>
        <v>14629.674541930272</v>
      </c>
      <c r="N521">
        <f>2*B520-B519+Misc!$B$6*$Y$1^2</f>
        <v>14629.814784560345</v>
      </c>
      <c r="O521">
        <f t="shared" si="126"/>
        <v>0</v>
      </c>
      <c r="P521">
        <f t="shared" si="127"/>
        <v>0</v>
      </c>
      <c r="Q521">
        <f t="shared" si="128"/>
        <v>0</v>
      </c>
      <c r="R521">
        <f t="shared" si="129"/>
        <v>0</v>
      </c>
      <c r="S521">
        <f t="shared" si="130"/>
        <v>0</v>
      </c>
      <c r="T521">
        <f>C521/Misc!$B$2*60/2/PI()</f>
        <v>4858.9305396937007</v>
      </c>
      <c r="U521">
        <f>C521/Misc!$B$2*60/2/PI()*VLOOKUP(E521,Gearing!$B$2:$G$7,5,FALSE)</f>
        <v>24199436.139307417</v>
      </c>
      <c r="V521">
        <f ca="1">FORECAST(U521,OFFSET(Engine!$E$3:$E$26,MATCH(U521,Engine!$A$3:$A$26,1)-1,0,2),OFFSET(Engine!$A$3:$A$26,MATCH(U521,Engine!$A$3:$A$26,1)-1,0,2))</f>
        <v>-603590.99674116995</v>
      </c>
    </row>
    <row r="522" spans="1:22" x14ac:dyDescent="0.25">
      <c r="A522">
        <f t="shared" si="122"/>
        <v>129.75</v>
      </c>
      <c r="B522">
        <f t="shared" si="133"/>
        <v>14667.83495821482</v>
      </c>
      <c r="C522">
        <f t="shared" si="131"/>
        <v>152.64780487804819</v>
      </c>
      <c r="D522">
        <f t="shared" si="132"/>
        <v>4.9117918824777007E-2</v>
      </c>
      <c r="E522">
        <f>MIN(VLOOKUP(C521+0.01,Gearing!$A$2:$G$7,2,TRUE)+1,5)</f>
        <v>5</v>
      </c>
      <c r="F522">
        <f>Misc!$B$4*Misc!$B$5/Misc!$B$2*VLOOKUP(E522,Gearing!$B$2:$G$7,5,FALSE)</f>
        <v>8966220.9668758679</v>
      </c>
      <c r="G522">
        <f t="shared" si="120"/>
        <v>9.1141700955263882</v>
      </c>
      <c r="H522">
        <f t="shared" si="121"/>
        <v>341.46341463414501</v>
      </c>
      <c r="I522">
        <f t="shared" si="123"/>
        <v>0.29700000000000004</v>
      </c>
      <c r="J522">
        <f t="shared" si="124"/>
        <v>-2402.0266779065823</v>
      </c>
      <c r="K522">
        <f t="shared" si="125"/>
        <v>-31146723.127338592</v>
      </c>
      <c r="L522">
        <f t="shared" si="134"/>
        <v>15015.815916310112</v>
      </c>
      <c r="M522">
        <f>2*$Y$1*VLOOKUP(E521,Gearing!$B$3:$D$7,3)+B520</f>
        <v>14667.83495821482</v>
      </c>
      <c r="N522">
        <f>2*B521-B520+Misc!$B$6*$Y$1^2</f>
        <v>14667.981340584747</v>
      </c>
      <c r="O522">
        <f t="shared" si="126"/>
        <v>0</v>
      </c>
      <c r="P522">
        <f t="shared" si="127"/>
        <v>0</v>
      </c>
      <c r="Q522">
        <f t="shared" si="128"/>
        <v>0</v>
      </c>
      <c r="R522">
        <f t="shared" si="129"/>
        <v>0</v>
      </c>
      <c r="S522">
        <f t="shared" si="130"/>
        <v>0</v>
      </c>
      <c r="T522">
        <f>C522/Misc!$B$2*60/2/PI()</f>
        <v>4858.9305396937007</v>
      </c>
      <c r="U522">
        <f>C522/Misc!$B$2*60/2/PI()*VLOOKUP(E522,Gearing!$B$2:$G$7,5,FALSE)</f>
        <v>24199436.139307417</v>
      </c>
      <c r="V522">
        <f ca="1">FORECAST(U522,OFFSET(Engine!$E$3:$E$26,MATCH(U522,Engine!$A$3:$A$26,1)-1,0,2),OFFSET(Engine!$A$3:$A$26,MATCH(U522,Engine!$A$3:$A$26,1)-1,0,2))</f>
        <v>-603590.99674116995</v>
      </c>
    </row>
    <row r="523" spans="1:22" x14ac:dyDescent="0.25">
      <c r="A523">
        <f t="shared" si="122"/>
        <v>130</v>
      </c>
      <c r="B523">
        <f t="shared" si="133"/>
        <v>14705.998444369296</v>
      </c>
      <c r="C523">
        <f t="shared" si="131"/>
        <v>152.64780487804819</v>
      </c>
      <c r="D523">
        <f t="shared" si="132"/>
        <v>-4.9117918824777007E-2</v>
      </c>
      <c r="E523">
        <f>MIN(VLOOKUP(C522+0.01,Gearing!$A$2:$G$7,2,TRUE)+1,5)</f>
        <v>5</v>
      </c>
      <c r="F523">
        <f>Misc!$B$4*Misc!$B$5/Misc!$B$2*VLOOKUP(E523,Gearing!$B$2:$G$7,5,FALSE)</f>
        <v>8966220.9668758679</v>
      </c>
      <c r="G523">
        <f t="shared" si="120"/>
        <v>9.1378837864181293</v>
      </c>
      <c r="H523">
        <f t="shared" si="121"/>
        <v>341.46341463414501</v>
      </c>
      <c r="I523">
        <f t="shared" si="123"/>
        <v>0.29700000000000004</v>
      </c>
      <c r="J523">
        <f t="shared" si="124"/>
        <v>-2424.6939651796038</v>
      </c>
      <c r="K523">
        <f t="shared" si="125"/>
        <v>-31054666.899508085</v>
      </c>
      <c r="L523">
        <f t="shared" si="134"/>
        <v>15053.973499333755</v>
      </c>
      <c r="M523">
        <f>2*$Y$1*VLOOKUP(E522,Gearing!$B$3:$D$7,3)+B521</f>
        <v>14705.998444369296</v>
      </c>
      <c r="N523">
        <f>2*B522-B521+Misc!$B$6*$Y$1^2</f>
        <v>14706.138686999369</v>
      </c>
      <c r="O523">
        <f t="shared" si="126"/>
        <v>0</v>
      </c>
      <c r="P523">
        <f t="shared" si="127"/>
        <v>0</v>
      </c>
      <c r="Q523">
        <f t="shared" si="128"/>
        <v>0</v>
      </c>
      <c r="R523">
        <f t="shared" si="129"/>
        <v>0</v>
      </c>
      <c r="S523">
        <f t="shared" si="130"/>
        <v>0</v>
      </c>
      <c r="T523">
        <f>C523/Misc!$B$2*60/2/PI()</f>
        <v>4858.9305396937007</v>
      </c>
      <c r="U523">
        <f>C523/Misc!$B$2*60/2/PI()*VLOOKUP(E523,Gearing!$B$2:$G$7,5,FALSE)</f>
        <v>24199436.139307417</v>
      </c>
      <c r="V523">
        <f ca="1">FORECAST(U523,OFFSET(Engine!$E$3:$E$26,MATCH(U523,Engine!$A$3:$A$26,1)-1,0,2),OFFSET(Engine!$A$3:$A$26,MATCH(U523,Engine!$A$3:$A$26,1)-1,0,2))</f>
        <v>-603590.99674116995</v>
      </c>
    </row>
    <row r="524" spans="1:22" x14ac:dyDescent="0.25">
      <c r="A524">
        <f t="shared" si="122"/>
        <v>130.25</v>
      </c>
      <c r="B524">
        <f t="shared" si="133"/>
        <v>14744.158860653844</v>
      </c>
      <c r="C524">
        <f t="shared" si="131"/>
        <v>152.64780487804819</v>
      </c>
      <c r="D524">
        <f t="shared" si="132"/>
        <v>4.9117918824777007E-2</v>
      </c>
      <c r="E524">
        <f>MIN(VLOOKUP(C523+0.01,Gearing!$A$2:$G$7,2,TRUE)+1,5)</f>
        <v>5</v>
      </c>
      <c r="F524">
        <f>Misc!$B$4*Misc!$B$5/Misc!$B$2*VLOOKUP(E524,Gearing!$B$2:$G$7,5,FALSE)</f>
        <v>8966220.9668758679</v>
      </c>
      <c r="G524">
        <f t="shared" si="120"/>
        <v>9.1615955697811309</v>
      </c>
      <c r="H524">
        <f t="shared" si="121"/>
        <v>341.46341463414501</v>
      </c>
      <c r="I524">
        <f t="shared" si="123"/>
        <v>0.29700000000000004</v>
      </c>
      <c r="J524">
        <f t="shared" si="124"/>
        <v>-2447.3630759553635</v>
      </c>
      <c r="K524">
        <f t="shared" si="125"/>
        <v>-30961660.952107299</v>
      </c>
      <c r="L524">
        <f t="shared" si="134"/>
        <v>15092.13981874913</v>
      </c>
      <c r="M524">
        <f>2*$Y$1*VLOOKUP(E523,Gearing!$B$3:$D$7,3)+B522</f>
        <v>14744.158860653844</v>
      </c>
      <c r="N524">
        <f>2*B523-B522+Misc!$B$6*$Y$1^2</f>
        <v>14744.305243023771</v>
      </c>
      <c r="O524">
        <f t="shared" si="126"/>
        <v>0</v>
      </c>
      <c r="P524">
        <f t="shared" si="127"/>
        <v>0</v>
      </c>
      <c r="Q524">
        <f t="shared" si="128"/>
        <v>0</v>
      </c>
      <c r="R524">
        <f t="shared" si="129"/>
        <v>0</v>
      </c>
      <c r="S524">
        <f t="shared" si="130"/>
        <v>0</v>
      </c>
      <c r="T524">
        <f>C524/Misc!$B$2*60/2/PI()</f>
        <v>4858.9305396937007</v>
      </c>
      <c r="U524">
        <f>C524/Misc!$B$2*60/2/PI()*VLOOKUP(E524,Gearing!$B$2:$G$7,5,FALSE)</f>
        <v>24199436.139307417</v>
      </c>
      <c r="V524">
        <f ca="1">FORECAST(U524,OFFSET(Engine!$E$3:$E$26,MATCH(U524,Engine!$A$3:$A$26,1)-1,0,2),OFFSET(Engine!$A$3:$A$26,MATCH(U524,Engine!$A$3:$A$26,1)-1,0,2))</f>
        <v>-603590.99674116995</v>
      </c>
    </row>
    <row r="525" spans="1:22" x14ac:dyDescent="0.25">
      <c r="A525">
        <f t="shared" si="122"/>
        <v>130.5</v>
      </c>
      <c r="B525">
        <f t="shared" si="133"/>
        <v>14782.32234680832</v>
      </c>
      <c r="C525">
        <f t="shared" si="131"/>
        <v>152.64780487804819</v>
      </c>
      <c r="D525">
        <f t="shared" si="132"/>
        <v>-4.9117918824777007E-2</v>
      </c>
      <c r="E525">
        <f>MIN(VLOOKUP(C524+0.01,Gearing!$A$2:$G$7,2,TRUE)+1,5)</f>
        <v>5</v>
      </c>
      <c r="F525">
        <f>Misc!$B$4*Misc!$B$5/Misc!$B$2*VLOOKUP(E525,Gearing!$B$2:$G$7,5,FALSE)</f>
        <v>8966220.9668758679</v>
      </c>
      <c r="G525">
        <f t="shared" si="120"/>
        <v>9.1853092606728701</v>
      </c>
      <c r="H525">
        <f t="shared" si="121"/>
        <v>341.46341463414501</v>
      </c>
      <c r="I525">
        <f t="shared" si="123"/>
        <v>0.29700000000000004</v>
      </c>
      <c r="J525">
        <f t="shared" si="124"/>
        <v>-2470.0303632283849</v>
      </c>
      <c r="K525">
        <f t="shared" si="125"/>
        <v>-30867874.668454427</v>
      </c>
      <c r="L525">
        <f t="shared" si="134"/>
        <v>15130.297401772779</v>
      </c>
      <c r="M525">
        <f>2*$Y$1*VLOOKUP(E524,Gearing!$B$3:$D$7,3)+B523</f>
        <v>14782.32234680832</v>
      </c>
      <c r="N525">
        <f>2*B524-B523+Misc!$B$6*$Y$1^2</f>
        <v>14782.462589438393</v>
      </c>
      <c r="O525">
        <f t="shared" si="126"/>
        <v>0</v>
      </c>
      <c r="P525">
        <f t="shared" si="127"/>
        <v>0</v>
      </c>
      <c r="Q525">
        <f t="shared" si="128"/>
        <v>0</v>
      </c>
      <c r="R525">
        <f t="shared" si="129"/>
        <v>0</v>
      </c>
      <c r="S525">
        <f t="shared" si="130"/>
        <v>0</v>
      </c>
      <c r="T525">
        <f>C525/Misc!$B$2*60/2/PI()</f>
        <v>4858.9305396937007</v>
      </c>
      <c r="U525">
        <f>C525/Misc!$B$2*60/2/PI()*VLOOKUP(E525,Gearing!$B$2:$G$7,5,FALSE)</f>
        <v>24199436.139307417</v>
      </c>
      <c r="V525">
        <f ca="1">FORECAST(U525,OFFSET(Engine!$E$3:$E$26,MATCH(U525,Engine!$A$3:$A$26,1)-1,0,2),OFFSET(Engine!$A$3:$A$26,MATCH(U525,Engine!$A$3:$A$26,1)-1,0,2))</f>
        <v>-603590.99674116995</v>
      </c>
    </row>
    <row r="526" spans="1:22" x14ac:dyDescent="0.25">
      <c r="A526">
        <f t="shared" si="122"/>
        <v>130.75</v>
      </c>
      <c r="B526">
        <f t="shared" si="133"/>
        <v>14820.482763092868</v>
      </c>
      <c r="C526">
        <f t="shared" si="131"/>
        <v>152.64780487804819</v>
      </c>
      <c r="D526">
        <f t="shared" si="132"/>
        <v>4.9117918824777007E-2</v>
      </c>
      <c r="E526">
        <f>MIN(VLOOKUP(C525+0.01,Gearing!$A$2:$G$7,2,TRUE)+1,5)</f>
        <v>5</v>
      </c>
      <c r="F526">
        <f>Misc!$B$4*Misc!$B$5/Misc!$B$2*VLOOKUP(E526,Gearing!$B$2:$G$7,5,FALSE)</f>
        <v>8966220.9668758679</v>
      </c>
      <c r="G526">
        <f t="shared" si="120"/>
        <v>9.2090210440358735</v>
      </c>
      <c r="H526">
        <f t="shared" si="121"/>
        <v>341.46341463414501</v>
      </c>
      <c r="I526">
        <f t="shared" si="123"/>
        <v>0.29700000000000004</v>
      </c>
      <c r="J526">
        <f t="shared" si="124"/>
        <v>-2492.6994740041428</v>
      </c>
      <c r="K526">
        <f t="shared" si="125"/>
        <v>-30773138.526054423</v>
      </c>
      <c r="L526">
        <f t="shared" si="134"/>
        <v>15168.463721188156</v>
      </c>
      <c r="M526">
        <f>2*$Y$1*VLOOKUP(E525,Gearing!$B$3:$D$7,3)+B524</f>
        <v>14820.482763092868</v>
      </c>
      <c r="N526">
        <f>2*B525-B524+Misc!$B$6*$Y$1^2</f>
        <v>14820.629145462795</v>
      </c>
      <c r="O526">
        <f t="shared" si="126"/>
        <v>0</v>
      </c>
      <c r="P526">
        <f t="shared" si="127"/>
        <v>0</v>
      </c>
      <c r="Q526">
        <f t="shared" si="128"/>
        <v>0</v>
      </c>
      <c r="R526">
        <f t="shared" si="129"/>
        <v>0</v>
      </c>
      <c r="S526">
        <f t="shared" si="130"/>
        <v>0</v>
      </c>
      <c r="T526">
        <f>C526/Misc!$B$2*60/2/PI()</f>
        <v>4858.9305396937007</v>
      </c>
      <c r="U526">
        <f>C526/Misc!$B$2*60/2/PI()*VLOOKUP(E526,Gearing!$B$2:$G$7,5,FALSE)</f>
        <v>24199436.139307417</v>
      </c>
      <c r="V526">
        <f ca="1">FORECAST(U526,OFFSET(Engine!$E$3:$E$26,MATCH(U526,Engine!$A$3:$A$26,1)-1,0,2),OFFSET(Engine!$A$3:$A$26,MATCH(U526,Engine!$A$3:$A$26,1)-1,0,2))</f>
        <v>-603590.99674116995</v>
      </c>
    </row>
    <row r="527" spans="1:22" x14ac:dyDescent="0.25">
      <c r="A527">
        <f t="shared" si="122"/>
        <v>131</v>
      </c>
      <c r="B527">
        <f t="shared" si="133"/>
        <v>14858.646249247344</v>
      </c>
      <c r="C527">
        <f t="shared" si="131"/>
        <v>152.64780487804819</v>
      </c>
      <c r="D527">
        <f t="shared" si="132"/>
        <v>-4.9117918824777007E-2</v>
      </c>
      <c r="E527">
        <f>MIN(VLOOKUP(C526+0.01,Gearing!$A$2:$G$7,2,TRUE)+1,5)</f>
        <v>5</v>
      </c>
      <c r="F527">
        <f>Misc!$B$4*Misc!$B$5/Misc!$B$2*VLOOKUP(E527,Gearing!$B$2:$G$7,5,FALSE)</f>
        <v>8966220.9668758679</v>
      </c>
      <c r="G527">
        <f t="shared" si="120"/>
        <v>9.2327347349276128</v>
      </c>
      <c r="H527">
        <f t="shared" si="121"/>
        <v>341.46341463414501</v>
      </c>
      <c r="I527">
        <f t="shared" si="123"/>
        <v>0.29700000000000004</v>
      </c>
      <c r="J527">
        <f t="shared" si="124"/>
        <v>-2515.366761277166</v>
      </c>
      <c r="K527">
        <f t="shared" si="125"/>
        <v>-30677622.186579149</v>
      </c>
      <c r="L527">
        <f t="shared" si="134"/>
        <v>15206.621304211805</v>
      </c>
      <c r="M527">
        <f>2*$Y$1*VLOOKUP(E526,Gearing!$B$3:$D$7,3)+B525</f>
        <v>14858.646249247344</v>
      </c>
      <c r="N527">
        <f>2*B526-B525+Misc!$B$6*$Y$1^2</f>
        <v>14858.786491877418</v>
      </c>
      <c r="O527">
        <f t="shared" si="126"/>
        <v>0</v>
      </c>
      <c r="P527">
        <f t="shared" si="127"/>
        <v>0</v>
      </c>
      <c r="Q527">
        <f t="shared" si="128"/>
        <v>0</v>
      </c>
      <c r="R527">
        <f t="shared" si="129"/>
        <v>0</v>
      </c>
      <c r="S527">
        <f t="shared" si="130"/>
        <v>0</v>
      </c>
      <c r="T527">
        <f>C527/Misc!$B$2*60/2/PI()</f>
        <v>4858.9305396937007</v>
      </c>
      <c r="U527">
        <f>C527/Misc!$B$2*60/2/PI()*VLOOKUP(E527,Gearing!$B$2:$G$7,5,FALSE)</f>
        <v>24199436.139307417</v>
      </c>
      <c r="V527">
        <f ca="1">FORECAST(U527,OFFSET(Engine!$E$3:$E$26,MATCH(U527,Engine!$A$3:$A$26,1)-1,0,2),OFFSET(Engine!$A$3:$A$26,MATCH(U527,Engine!$A$3:$A$26,1)-1,0,2))</f>
        <v>-603590.99674116995</v>
      </c>
    </row>
    <row r="528" spans="1:22" x14ac:dyDescent="0.25">
      <c r="A528">
        <f t="shared" si="122"/>
        <v>131.25</v>
      </c>
      <c r="B528">
        <f t="shared" si="133"/>
        <v>14896.806665531893</v>
      </c>
      <c r="C528">
        <f t="shared" si="131"/>
        <v>152.64780487804819</v>
      </c>
      <c r="D528">
        <f t="shared" si="132"/>
        <v>4.9117918824777007E-2</v>
      </c>
      <c r="E528">
        <f>MIN(VLOOKUP(C527+0.01,Gearing!$A$2:$G$7,2,TRUE)+1,5)</f>
        <v>5</v>
      </c>
      <c r="F528">
        <f>Misc!$B$4*Misc!$B$5/Misc!$B$2*VLOOKUP(E528,Gearing!$B$2:$G$7,5,FALSE)</f>
        <v>8966220.9668758679</v>
      </c>
      <c r="G528">
        <f t="shared" si="120"/>
        <v>9.2564465182906162</v>
      </c>
      <c r="H528">
        <f t="shared" si="121"/>
        <v>341.46341463414501</v>
      </c>
      <c r="I528">
        <f t="shared" si="123"/>
        <v>0.29700000000000004</v>
      </c>
      <c r="J528">
        <f t="shared" si="124"/>
        <v>-2538.0358720529239</v>
      </c>
      <c r="K528">
        <f t="shared" si="125"/>
        <v>-30581155.849179897</v>
      </c>
      <c r="L528">
        <f t="shared" si="134"/>
        <v>15244.787623627182</v>
      </c>
      <c r="M528">
        <f>2*$Y$1*VLOOKUP(E527,Gearing!$B$3:$D$7,3)+B526</f>
        <v>14896.806665531893</v>
      </c>
      <c r="N528">
        <f>2*B527-B526+Misc!$B$6*$Y$1^2</f>
        <v>14896.953047901819</v>
      </c>
      <c r="O528">
        <f t="shared" si="126"/>
        <v>0</v>
      </c>
      <c r="P528">
        <f t="shared" si="127"/>
        <v>0</v>
      </c>
      <c r="Q528">
        <f t="shared" si="128"/>
        <v>0</v>
      </c>
      <c r="R528">
        <f t="shared" si="129"/>
        <v>0</v>
      </c>
      <c r="S528">
        <f t="shared" si="130"/>
        <v>0</v>
      </c>
      <c r="T528">
        <f>C528/Misc!$B$2*60/2/PI()</f>
        <v>4858.9305396937007</v>
      </c>
      <c r="U528">
        <f>C528/Misc!$B$2*60/2/PI()*VLOOKUP(E528,Gearing!$B$2:$G$7,5,FALSE)</f>
        <v>24199436.139307417</v>
      </c>
      <c r="V528">
        <f ca="1">FORECAST(U528,OFFSET(Engine!$E$3:$E$26,MATCH(U528,Engine!$A$3:$A$26,1)-1,0,2),OFFSET(Engine!$A$3:$A$26,MATCH(U528,Engine!$A$3:$A$26,1)-1,0,2))</f>
        <v>-603590.99674116995</v>
      </c>
    </row>
    <row r="529" spans="1:22" x14ac:dyDescent="0.25">
      <c r="A529">
        <f t="shared" si="122"/>
        <v>131.5</v>
      </c>
      <c r="B529">
        <f t="shared" si="133"/>
        <v>14934.970151686368</v>
      </c>
      <c r="C529">
        <f t="shared" si="131"/>
        <v>152.64780487804819</v>
      </c>
      <c r="D529">
        <f t="shared" si="132"/>
        <v>-4.9117918824777007E-2</v>
      </c>
      <c r="E529">
        <f>MIN(VLOOKUP(C528+0.01,Gearing!$A$2:$G$7,2,TRUE)+1,5)</f>
        <v>5</v>
      </c>
      <c r="F529">
        <f>Misc!$B$4*Misc!$B$5/Misc!$B$2*VLOOKUP(E529,Gearing!$B$2:$G$7,5,FALSE)</f>
        <v>8966220.9668758679</v>
      </c>
      <c r="G529">
        <f t="shared" si="120"/>
        <v>9.2801602091823554</v>
      </c>
      <c r="H529">
        <f t="shared" si="121"/>
        <v>341.46341463414501</v>
      </c>
      <c r="I529">
        <f t="shared" si="123"/>
        <v>0.29700000000000004</v>
      </c>
      <c r="J529">
        <f t="shared" si="124"/>
        <v>-2560.7031593259453</v>
      </c>
      <c r="K529">
        <f t="shared" si="125"/>
        <v>-30483909.453882258</v>
      </c>
      <c r="L529">
        <f t="shared" si="134"/>
        <v>15282.945206650824</v>
      </c>
      <c r="M529">
        <f>2*$Y$1*VLOOKUP(E528,Gearing!$B$3:$D$7,3)+B527</f>
        <v>14934.970151686368</v>
      </c>
      <c r="N529">
        <f>2*B528-B527+Misc!$B$6*$Y$1^2</f>
        <v>14935.110394316442</v>
      </c>
      <c r="O529">
        <f t="shared" si="126"/>
        <v>0</v>
      </c>
      <c r="P529">
        <f t="shared" si="127"/>
        <v>0</v>
      </c>
      <c r="Q529">
        <f t="shared" si="128"/>
        <v>0</v>
      </c>
      <c r="R529">
        <f t="shared" si="129"/>
        <v>0</v>
      </c>
      <c r="S529">
        <f t="shared" si="130"/>
        <v>0</v>
      </c>
      <c r="T529">
        <f>C529/Misc!$B$2*60/2/PI()</f>
        <v>4858.9305396937007</v>
      </c>
      <c r="U529">
        <f>C529/Misc!$B$2*60/2/PI()*VLOOKUP(E529,Gearing!$B$2:$G$7,5,FALSE)</f>
        <v>24199436.139307417</v>
      </c>
      <c r="V529">
        <f ca="1">FORECAST(U529,OFFSET(Engine!$E$3:$E$26,MATCH(U529,Engine!$A$3:$A$26,1)-1,0,2),OFFSET(Engine!$A$3:$A$26,MATCH(U529,Engine!$A$3:$A$26,1)-1,0,2))</f>
        <v>-603590.99674116995</v>
      </c>
    </row>
    <row r="530" spans="1:22" x14ac:dyDescent="0.25">
      <c r="A530">
        <f t="shared" si="122"/>
        <v>131.75</v>
      </c>
      <c r="B530">
        <f t="shared" si="133"/>
        <v>14973.130567970917</v>
      </c>
      <c r="C530">
        <f t="shared" si="131"/>
        <v>152.64780487804819</v>
      </c>
      <c r="D530">
        <f t="shared" si="132"/>
        <v>4.9117918824777007E-2</v>
      </c>
      <c r="E530">
        <f>MIN(VLOOKUP(C529+0.01,Gearing!$A$2:$G$7,2,TRUE)+1,5)</f>
        <v>5</v>
      </c>
      <c r="F530">
        <f>Misc!$B$4*Misc!$B$5/Misc!$B$2*VLOOKUP(E530,Gearing!$B$2:$G$7,5,FALSE)</f>
        <v>8966220.9668758679</v>
      </c>
      <c r="G530">
        <f t="shared" si="120"/>
        <v>9.303871992545357</v>
      </c>
      <c r="H530">
        <f t="shared" si="121"/>
        <v>341.46341463414501</v>
      </c>
      <c r="I530">
        <f t="shared" si="123"/>
        <v>0.29700000000000004</v>
      </c>
      <c r="J530">
        <f t="shared" si="124"/>
        <v>-2583.3722701017032</v>
      </c>
      <c r="K530">
        <f t="shared" si="125"/>
        <v>-30385712.921483796</v>
      </c>
      <c r="L530">
        <f t="shared" si="134"/>
        <v>15321.111526066205</v>
      </c>
      <c r="M530">
        <f>2*$Y$1*VLOOKUP(E529,Gearing!$B$3:$D$7,3)+B528</f>
        <v>14973.130567970917</v>
      </c>
      <c r="N530">
        <f>2*B529-B528+Misc!$B$6*$Y$1^2</f>
        <v>14973.276950340844</v>
      </c>
      <c r="O530">
        <f t="shared" si="126"/>
        <v>0</v>
      </c>
      <c r="P530">
        <f t="shared" si="127"/>
        <v>0</v>
      </c>
      <c r="Q530">
        <f t="shared" si="128"/>
        <v>0</v>
      </c>
      <c r="R530">
        <f t="shared" si="129"/>
        <v>0</v>
      </c>
      <c r="S530">
        <f t="shared" si="130"/>
        <v>0</v>
      </c>
      <c r="T530">
        <f>C530/Misc!$B$2*60/2/PI()</f>
        <v>4858.9305396937007</v>
      </c>
      <c r="U530">
        <f>C530/Misc!$B$2*60/2/PI()*VLOOKUP(E530,Gearing!$B$2:$G$7,5,FALSE)</f>
        <v>24199436.139307417</v>
      </c>
      <c r="V530">
        <f ca="1">FORECAST(U530,OFFSET(Engine!$E$3:$E$26,MATCH(U530,Engine!$A$3:$A$26,1)-1,0,2),OFFSET(Engine!$A$3:$A$26,MATCH(U530,Engine!$A$3:$A$26,1)-1,0,2))</f>
        <v>-603590.99674116995</v>
      </c>
    </row>
    <row r="531" spans="1:22" x14ac:dyDescent="0.25">
      <c r="A531">
        <f t="shared" si="122"/>
        <v>132</v>
      </c>
      <c r="B531">
        <f t="shared" si="133"/>
        <v>15011.294054125392</v>
      </c>
      <c r="C531">
        <f t="shared" si="131"/>
        <v>152.64780487804819</v>
      </c>
      <c r="D531">
        <f t="shared" si="132"/>
        <v>-4.9117918824777007E-2</v>
      </c>
      <c r="E531">
        <f>MIN(VLOOKUP(C530+0.01,Gearing!$A$2:$G$7,2,TRUE)+1,5)</f>
        <v>5</v>
      </c>
      <c r="F531">
        <f>Misc!$B$4*Misc!$B$5/Misc!$B$2*VLOOKUP(E531,Gearing!$B$2:$G$7,5,FALSE)</f>
        <v>8966220.9668758679</v>
      </c>
      <c r="G531">
        <f t="shared" si="120"/>
        <v>9.3275856834370963</v>
      </c>
      <c r="H531">
        <f t="shared" si="121"/>
        <v>341.46341463414501</v>
      </c>
      <c r="I531">
        <f t="shared" si="123"/>
        <v>0.29700000000000004</v>
      </c>
      <c r="J531">
        <f t="shared" si="124"/>
        <v>-2606.0395573747264</v>
      </c>
      <c r="K531">
        <f t="shared" si="125"/>
        <v>-30286736.470363755</v>
      </c>
      <c r="L531">
        <f t="shared" si="134"/>
        <v>15359.26910908985</v>
      </c>
      <c r="M531">
        <f>2*$Y$1*VLOOKUP(E530,Gearing!$B$3:$D$7,3)+B529</f>
        <v>15011.294054125392</v>
      </c>
      <c r="N531">
        <f>2*B530-B529+Misc!$B$6*$Y$1^2</f>
        <v>15011.434296755466</v>
      </c>
      <c r="O531">
        <f t="shared" si="126"/>
        <v>0</v>
      </c>
      <c r="P531">
        <f t="shared" si="127"/>
        <v>0</v>
      </c>
      <c r="Q531">
        <f t="shared" si="128"/>
        <v>0</v>
      </c>
      <c r="R531">
        <f t="shared" si="129"/>
        <v>0</v>
      </c>
      <c r="S531">
        <f t="shared" si="130"/>
        <v>0</v>
      </c>
      <c r="T531">
        <f>C531/Misc!$B$2*60/2/PI()</f>
        <v>4858.9305396937007</v>
      </c>
      <c r="U531">
        <f>C531/Misc!$B$2*60/2/PI()*VLOOKUP(E531,Gearing!$B$2:$G$7,5,FALSE)</f>
        <v>24199436.139307417</v>
      </c>
      <c r="V531">
        <f ca="1">FORECAST(U531,OFFSET(Engine!$E$3:$E$26,MATCH(U531,Engine!$A$3:$A$26,1)-1,0,2),OFFSET(Engine!$A$3:$A$26,MATCH(U531,Engine!$A$3:$A$26,1)-1,0,2))</f>
        <v>-603590.99674116995</v>
      </c>
    </row>
    <row r="532" spans="1:22" x14ac:dyDescent="0.25">
      <c r="A532">
        <f t="shared" si="122"/>
        <v>132.25</v>
      </c>
      <c r="B532">
        <f t="shared" si="133"/>
        <v>15049.454470409941</v>
      </c>
      <c r="C532">
        <f t="shared" si="131"/>
        <v>152.64780487804819</v>
      </c>
      <c r="D532">
        <f t="shared" si="132"/>
        <v>4.9117918824777007E-2</v>
      </c>
      <c r="E532">
        <f>MIN(VLOOKUP(C531+0.01,Gearing!$A$2:$G$7,2,TRUE)+1,5)</f>
        <v>5</v>
      </c>
      <c r="F532">
        <f>Misc!$B$4*Misc!$B$5/Misc!$B$2*VLOOKUP(E532,Gearing!$B$2:$G$7,5,FALSE)</f>
        <v>8966220.9668758679</v>
      </c>
      <c r="G532">
        <f t="shared" si="120"/>
        <v>9.3512974668000997</v>
      </c>
      <c r="H532">
        <f t="shared" si="121"/>
        <v>341.46341463414501</v>
      </c>
      <c r="I532">
        <f t="shared" si="123"/>
        <v>0.29700000000000004</v>
      </c>
      <c r="J532">
        <f t="shared" si="124"/>
        <v>-2628.7086681504843</v>
      </c>
      <c r="K532">
        <f t="shared" si="125"/>
        <v>-30186809.742966067</v>
      </c>
      <c r="L532">
        <f t="shared" si="134"/>
        <v>15397.43542850523</v>
      </c>
      <c r="M532">
        <f>2*$Y$1*VLOOKUP(E531,Gearing!$B$3:$D$7,3)+B530</f>
        <v>15049.454470409941</v>
      </c>
      <c r="N532">
        <f>2*B531-B530+Misc!$B$6*$Y$1^2</f>
        <v>15049.600852779868</v>
      </c>
      <c r="O532">
        <f t="shared" si="126"/>
        <v>0</v>
      </c>
      <c r="P532">
        <f t="shared" si="127"/>
        <v>0</v>
      </c>
      <c r="Q532">
        <f t="shared" si="128"/>
        <v>0</v>
      </c>
      <c r="R532">
        <f t="shared" si="129"/>
        <v>0</v>
      </c>
      <c r="S532">
        <f t="shared" si="130"/>
        <v>0</v>
      </c>
      <c r="T532">
        <f>C532/Misc!$B$2*60/2/PI()</f>
        <v>4858.9305396937007</v>
      </c>
      <c r="U532">
        <f>C532/Misc!$B$2*60/2/PI()*VLOOKUP(E532,Gearing!$B$2:$G$7,5,FALSE)</f>
        <v>24199436.139307417</v>
      </c>
      <c r="V532">
        <f ca="1">FORECAST(U532,OFFSET(Engine!$E$3:$E$26,MATCH(U532,Engine!$A$3:$A$26,1)-1,0,2),OFFSET(Engine!$A$3:$A$26,MATCH(U532,Engine!$A$3:$A$26,1)-1,0,2))</f>
        <v>-603590.99674116995</v>
      </c>
    </row>
    <row r="533" spans="1:22" x14ac:dyDescent="0.25">
      <c r="A533">
        <f t="shared" si="122"/>
        <v>132.5</v>
      </c>
      <c r="B533">
        <f t="shared" si="133"/>
        <v>15087.617956564416</v>
      </c>
      <c r="C533">
        <f t="shared" si="131"/>
        <v>152.64780487804819</v>
      </c>
      <c r="D533">
        <f t="shared" si="132"/>
        <v>-4.9117918824777007E-2</v>
      </c>
      <c r="E533">
        <f>MIN(VLOOKUP(C532+0.01,Gearing!$A$2:$G$7,2,TRUE)+1,5)</f>
        <v>5</v>
      </c>
      <c r="F533">
        <f>Misc!$B$4*Misc!$B$5/Misc!$B$2*VLOOKUP(E533,Gearing!$B$2:$G$7,5,FALSE)</f>
        <v>8966220.9668758679</v>
      </c>
      <c r="G533">
        <f t="shared" si="120"/>
        <v>9.3750111576918389</v>
      </c>
      <c r="H533">
        <f t="shared" si="121"/>
        <v>341.46341463414501</v>
      </c>
      <c r="I533">
        <f t="shared" si="123"/>
        <v>0.29700000000000004</v>
      </c>
      <c r="J533">
        <f t="shared" si="124"/>
        <v>-2651.3759554235057</v>
      </c>
      <c r="K533">
        <f t="shared" si="125"/>
        <v>-30086103.236023638</v>
      </c>
      <c r="L533">
        <f t="shared" si="134"/>
        <v>15435.593011528876</v>
      </c>
      <c r="M533">
        <f>2*$Y$1*VLOOKUP(E532,Gearing!$B$3:$D$7,3)+B531</f>
        <v>15087.617956564416</v>
      </c>
      <c r="N533">
        <f>2*B532-B531+Misc!$B$6*$Y$1^2</f>
        <v>15087.75819919449</v>
      </c>
      <c r="O533">
        <f t="shared" si="126"/>
        <v>0</v>
      </c>
      <c r="P533">
        <f t="shared" si="127"/>
        <v>0</v>
      </c>
      <c r="Q533">
        <f t="shared" si="128"/>
        <v>0</v>
      </c>
      <c r="R533">
        <f t="shared" si="129"/>
        <v>0</v>
      </c>
      <c r="S533">
        <f t="shared" si="130"/>
        <v>0</v>
      </c>
      <c r="T533">
        <f>C533/Misc!$B$2*60/2/PI()</f>
        <v>4858.9305396937007</v>
      </c>
      <c r="U533">
        <f>C533/Misc!$B$2*60/2/PI()*VLOOKUP(E533,Gearing!$B$2:$G$7,5,FALSE)</f>
        <v>24199436.139307417</v>
      </c>
      <c r="V533">
        <f ca="1">FORECAST(U533,OFFSET(Engine!$E$3:$E$26,MATCH(U533,Engine!$A$3:$A$26,1)-1,0,2),OFFSET(Engine!$A$3:$A$26,MATCH(U533,Engine!$A$3:$A$26,1)-1,0,2))</f>
        <v>-603590.99674116995</v>
      </c>
    </row>
    <row r="534" spans="1:22" x14ac:dyDescent="0.25">
      <c r="A534">
        <f t="shared" si="122"/>
        <v>132.75</v>
      </c>
      <c r="B534">
        <f t="shared" si="133"/>
        <v>15125.778372848965</v>
      </c>
      <c r="C534">
        <f t="shared" si="131"/>
        <v>152.64780487804819</v>
      </c>
      <c r="D534">
        <f t="shared" si="132"/>
        <v>4.9117918824777007E-2</v>
      </c>
      <c r="E534">
        <f>MIN(VLOOKUP(C533+0.01,Gearing!$A$2:$G$7,2,TRUE)+1,5)</f>
        <v>5</v>
      </c>
      <c r="F534">
        <f>Misc!$B$4*Misc!$B$5/Misc!$B$2*VLOOKUP(E534,Gearing!$B$2:$G$7,5,FALSE)</f>
        <v>8966220.9668758679</v>
      </c>
      <c r="G534">
        <f t="shared" si="120"/>
        <v>9.3987229410548441</v>
      </c>
      <c r="H534">
        <f t="shared" si="121"/>
        <v>341.46341463414501</v>
      </c>
      <c r="I534">
        <f t="shared" si="123"/>
        <v>0.29700000000000004</v>
      </c>
      <c r="J534">
        <f t="shared" si="124"/>
        <v>-2674.0450661992636</v>
      </c>
      <c r="K534">
        <f t="shared" si="125"/>
        <v>-29984446.313626725</v>
      </c>
      <c r="L534">
        <f t="shared" si="134"/>
        <v>15473.759330944253</v>
      </c>
      <c r="M534">
        <f>2*$Y$1*VLOOKUP(E533,Gearing!$B$3:$D$7,3)+B532</f>
        <v>15125.778372848965</v>
      </c>
      <c r="N534">
        <f>2*B533-B532+Misc!$B$6*$Y$1^2</f>
        <v>15125.924755218892</v>
      </c>
      <c r="O534">
        <f t="shared" si="126"/>
        <v>0</v>
      </c>
      <c r="P534">
        <f t="shared" si="127"/>
        <v>0</v>
      </c>
      <c r="Q534">
        <f t="shared" si="128"/>
        <v>0</v>
      </c>
      <c r="R534">
        <f t="shared" si="129"/>
        <v>0</v>
      </c>
      <c r="S534">
        <f t="shared" si="130"/>
        <v>0</v>
      </c>
      <c r="T534">
        <f>C534/Misc!$B$2*60/2/PI()</f>
        <v>4858.9305396937007</v>
      </c>
      <c r="U534">
        <f>C534/Misc!$B$2*60/2/PI()*VLOOKUP(E534,Gearing!$B$2:$G$7,5,FALSE)</f>
        <v>24199436.139307417</v>
      </c>
      <c r="V534">
        <f ca="1">FORECAST(U534,OFFSET(Engine!$E$3:$E$26,MATCH(U534,Engine!$A$3:$A$26,1)-1,0,2),OFFSET(Engine!$A$3:$A$26,MATCH(U534,Engine!$A$3:$A$26,1)-1,0,2))</f>
        <v>-603590.99674116995</v>
      </c>
    </row>
    <row r="535" spans="1:22" x14ac:dyDescent="0.25">
      <c r="A535">
        <f t="shared" si="122"/>
        <v>133</v>
      </c>
      <c r="B535">
        <f t="shared" si="133"/>
        <v>15163.94185900344</v>
      </c>
      <c r="C535">
        <f t="shared" si="131"/>
        <v>152.64780487804819</v>
      </c>
      <c r="D535">
        <f t="shared" si="132"/>
        <v>-4.9117918824777007E-2</v>
      </c>
      <c r="E535">
        <f>MIN(VLOOKUP(C534+0.01,Gearing!$A$2:$G$7,2,TRUE)+1,5)</f>
        <v>5</v>
      </c>
      <c r="F535">
        <f>Misc!$B$4*Misc!$B$5/Misc!$B$2*VLOOKUP(E535,Gearing!$B$2:$G$7,5,FALSE)</f>
        <v>8966220.9668758679</v>
      </c>
      <c r="G535">
        <f t="shared" si="120"/>
        <v>9.4224366319465815</v>
      </c>
      <c r="H535">
        <f t="shared" si="121"/>
        <v>341.46341463414501</v>
      </c>
      <c r="I535">
        <f t="shared" si="123"/>
        <v>0.29700000000000004</v>
      </c>
      <c r="J535">
        <f t="shared" si="124"/>
        <v>-2696.7123534722868</v>
      </c>
      <c r="K535">
        <f t="shared" si="125"/>
        <v>-29882009.750861917</v>
      </c>
      <c r="L535">
        <f t="shared" si="134"/>
        <v>15511.916913967898</v>
      </c>
      <c r="M535">
        <f>2*$Y$1*VLOOKUP(E534,Gearing!$B$3:$D$7,3)+B533</f>
        <v>15163.94185900344</v>
      </c>
      <c r="N535">
        <f>2*B534-B533+Misc!$B$6*$Y$1^2</f>
        <v>15164.082101633514</v>
      </c>
      <c r="O535">
        <f t="shared" si="126"/>
        <v>0</v>
      </c>
      <c r="P535">
        <f t="shared" si="127"/>
        <v>0</v>
      </c>
      <c r="Q535">
        <f t="shared" si="128"/>
        <v>0</v>
      </c>
      <c r="R535">
        <f t="shared" si="129"/>
        <v>0</v>
      </c>
      <c r="S535">
        <f t="shared" si="130"/>
        <v>0</v>
      </c>
      <c r="T535">
        <f>C535/Misc!$B$2*60/2/PI()</f>
        <v>4858.9305396937007</v>
      </c>
      <c r="U535">
        <f>C535/Misc!$B$2*60/2/PI()*VLOOKUP(E535,Gearing!$B$2:$G$7,5,FALSE)</f>
        <v>24199436.139307417</v>
      </c>
      <c r="V535">
        <f ca="1">FORECAST(U535,OFFSET(Engine!$E$3:$E$26,MATCH(U535,Engine!$A$3:$A$26,1)-1,0,2),OFFSET(Engine!$A$3:$A$26,MATCH(U535,Engine!$A$3:$A$26,1)-1,0,2))</f>
        <v>-603590.99674116995</v>
      </c>
    </row>
    <row r="536" spans="1:22" x14ac:dyDescent="0.25">
      <c r="A536">
        <f t="shared" si="122"/>
        <v>133.25</v>
      </c>
      <c r="B536">
        <f t="shared" si="133"/>
        <v>15202.102275287989</v>
      </c>
      <c r="C536">
        <f t="shared" si="131"/>
        <v>152.64780487804819</v>
      </c>
      <c r="D536">
        <f t="shared" si="132"/>
        <v>4.9117918824777007E-2</v>
      </c>
      <c r="E536">
        <f>MIN(VLOOKUP(C535+0.01,Gearing!$A$2:$G$7,2,TRUE)+1,5)</f>
        <v>5</v>
      </c>
      <c r="F536">
        <f>Misc!$B$4*Misc!$B$5/Misc!$B$2*VLOOKUP(E536,Gearing!$B$2:$G$7,5,FALSE)</f>
        <v>8966220.9668758679</v>
      </c>
      <c r="G536">
        <f t="shared" si="120"/>
        <v>9.4461484153095849</v>
      </c>
      <c r="H536">
        <f t="shared" si="121"/>
        <v>341.46341463414501</v>
      </c>
      <c r="I536">
        <f t="shared" si="123"/>
        <v>0.29700000000000004</v>
      </c>
      <c r="J536">
        <f t="shared" si="124"/>
        <v>-2719.3814642480447</v>
      </c>
      <c r="K536">
        <f t="shared" si="125"/>
        <v>-29778622.633465771</v>
      </c>
      <c r="L536">
        <f t="shared" si="134"/>
        <v>15550.083233383277</v>
      </c>
      <c r="M536">
        <f>2*$Y$1*VLOOKUP(E535,Gearing!$B$3:$D$7,3)+B534</f>
        <v>15202.102275287989</v>
      </c>
      <c r="N536">
        <f>2*B535-B534+Misc!$B$6*$Y$1^2</f>
        <v>15202.248657657916</v>
      </c>
      <c r="O536">
        <f t="shared" si="126"/>
        <v>0</v>
      </c>
      <c r="P536">
        <f t="shared" si="127"/>
        <v>0</v>
      </c>
      <c r="Q536">
        <f t="shared" si="128"/>
        <v>0</v>
      </c>
      <c r="R536">
        <f t="shared" si="129"/>
        <v>0</v>
      </c>
      <c r="S536">
        <f t="shared" si="130"/>
        <v>0</v>
      </c>
      <c r="T536">
        <f>C536/Misc!$B$2*60/2/PI()</f>
        <v>4858.9305396937007</v>
      </c>
      <c r="U536">
        <f>C536/Misc!$B$2*60/2/PI()*VLOOKUP(E536,Gearing!$B$2:$G$7,5,FALSE)</f>
        <v>24199436.139307417</v>
      </c>
      <c r="V536">
        <f ca="1">FORECAST(U536,OFFSET(Engine!$E$3:$E$26,MATCH(U536,Engine!$A$3:$A$26,1)-1,0,2),OFFSET(Engine!$A$3:$A$26,MATCH(U536,Engine!$A$3:$A$26,1)-1,0,2))</f>
        <v>-603590.99674116995</v>
      </c>
    </row>
    <row r="537" spans="1:22" x14ac:dyDescent="0.25">
      <c r="A537">
        <f t="shared" si="122"/>
        <v>133.5</v>
      </c>
      <c r="B537">
        <f t="shared" si="133"/>
        <v>15240.265761442464</v>
      </c>
      <c r="C537">
        <f t="shared" si="131"/>
        <v>152.64780487804819</v>
      </c>
      <c r="D537">
        <f t="shared" si="132"/>
        <v>-4.9117918824777007E-2</v>
      </c>
      <c r="E537">
        <f>MIN(VLOOKUP(C536+0.01,Gearing!$A$2:$G$7,2,TRUE)+1,5)</f>
        <v>5</v>
      </c>
      <c r="F537">
        <f>Misc!$B$4*Misc!$B$5/Misc!$B$2*VLOOKUP(E537,Gearing!$B$2:$G$7,5,FALSE)</f>
        <v>8966220.9668758679</v>
      </c>
      <c r="G537">
        <f t="shared" si="120"/>
        <v>9.469862106201326</v>
      </c>
      <c r="H537">
        <f t="shared" si="121"/>
        <v>341.46341463414501</v>
      </c>
      <c r="I537">
        <f t="shared" si="123"/>
        <v>0.29700000000000004</v>
      </c>
      <c r="J537">
        <f t="shared" si="124"/>
        <v>-2742.0487515210662</v>
      </c>
      <c r="K537">
        <f t="shared" si="125"/>
        <v>-29674456.01487859</v>
      </c>
      <c r="L537">
        <f t="shared" si="134"/>
        <v>15588.240816406924</v>
      </c>
      <c r="M537">
        <f>2*$Y$1*VLOOKUP(E536,Gearing!$B$3:$D$7,3)+B535</f>
        <v>15240.265761442464</v>
      </c>
      <c r="N537">
        <f>2*B536-B535+Misc!$B$6*$Y$1^2</f>
        <v>15240.406004072538</v>
      </c>
      <c r="O537">
        <f t="shared" si="126"/>
        <v>0</v>
      </c>
      <c r="P537">
        <f t="shared" si="127"/>
        <v>0</v>
      </c>
      <c r="Q537">
        <f t="shared" si="128"/>
        <v>0</v>
      </c>
      <c r="R537">
        <f t="shared" si="129"/>
        <v>0</v>
      </c>
      <c r="S537">
        <f t="shared" si="130"/>
        <v>0</v>
      </c>
      <c r="T537">
        <f>C537/Misc!$B$2*60/2/PI()</f>
        <v>4858.9305396937007</v>
      </c>
      <c r="U537">
        <f>C537/Misc!$B$2*60/2/PI()*VLOOKUP(E537,Gearing!$B$2:$G$7,5,FALSE)</f>
        <v>24199436.139307417</v>
      </c>
      <c r="V537">
        <f ca="1">FORECAST(U537,OFFSET(Engine!$E$3:$E$26,MATCH(U537,Engine!$A$3:$A$26,1)-1,0,2),OFFSET(Engine!$A$3:$A$26,MATCH(U537,Engine!$A$3:$A$26,1)-1,0,2))</f>
        <v>-603590.99674116995</v>
      </c>
    </row>
    <row r="538" spans="1:22" x14ac:dyDescent="0.25">
      <c r="A538">
        <f t="shared" si="122"/>
        <v>133.75</v>
      </c>
      <c r="B538">
        <f t="shared" si="133"/>
        <v>15278.426177727013</v>
      </c>
      <c r="C538">
        <f t="shared" si="131"/>
        <v>152.64780487804819</v>
      </c>
      <c r="D538">
        <f t="shared" si="132"/>
        <v>4.9117918824777007E-2</v>
      </c>
      <c r="E538">
        <f>MIN(VLOOKUP(C537+0.01,Gearing!$A$2:$G$7,2,TRUE)+1,5)</f>
        <v>5</v>
      </c>
      <c r="F538">
        <f>Misc!$B$4*Misc!$B$5/Misc!$B$2*VLOOKUP(E538,Gearing!$B$2:$G$7,5,FALSE)</f>
        <v>8966220.9668758679</v>
      </c>
      <c r="G538">
        <f t="shared" si="120"/>
        <v>9.4935738895643276</v>
      </c>
      <c r="H538">
        <f t="shared" si="121"/>
        <v>341.46341463414501</v>
      </c>
      <c r="I538">
        <f t="shared" si="123"/>
        <v>0.29700000000000004</v>
      </c>
      <c r="J538">
        <f t="shared" si="124"/>
        <v>-2764.7178622968258</v>
      </c>
      <c r="K538">
        <f t="shared" si="125"/>
        <v>-29569338.702483196</v>
      </c>
      <c r="L538">
        <f t="shared" si="134"/>
        <v>15626.407135822303</v>
      </c>
      <c r="M538">
        <f>2*$Y$1*VLOOKUP(E537,Gearing!$B$3:$D$7,3)+B536</f>
        <v>15278.426177727013</v>
      </c>
      <c r="N538">
        <f>2*B537-B536+Misc!$B$6*$Y$1^2</f>
        <v>15278.57256009694</v>
      </c>
      <c r="O538">
        <f t="shared" si="126"/>
        <v>0</v>
      </c>
      <c r="P538">
        <f t="shared" si="127"/>
        <v>0</v>
      </c>
      <c r="Q538">
        <f t="shared" si="128"/>
        <v>0</v>
      </c>
      <c r="R538">
        <f t="shared" si="129"/>
        <v>0</v>
      </c>
      <c r="S538">
        <f t="shared" si="130"/>
        <v>0</v>
      </c>
      <c r="T538">
        <f>C538/Misc!$B$2*60/2/PI()</f>
        <v>4858.9305396937007</v>
      </c>
      <c r="U538">
        <f>C538/Misc!$B$2*60/2/PI()*VLOOKUP(E538,Gearing!$B$2:$G$7,5,FALSE)</f>
        <v>24199436.139307417</v>
      </c>
      <c r="V538">
        <f ca="1">FORECAST(U538,OFFSET(Engine!$E$3:$E$26,MATCH(U538,Engine!$A$3:$A$26,1)-1,0,2),OFFSET(Engine!$A$3:$A$26,MATCH(U538,Engine!$A$3:$A$26,1)-1,0,2))</f>
        <v>-603590.99674116995</v>
      </c>
    </row>
    <row r="539" spans="1:22" x14ac:dyDescent="0.25">
      <c r="A539">
        <f t="shared" si="122"/>
        <v>134</v>
      </c>
      <c r="B539">
        <f t="shared" si="133"/>
        <v>15316.589663881488</v>
      </c>
      <c r="C539">
        <f t="shared" si="131"/>
        <v>152.64780487804819</v>
      </c>
      <c r="D539">
        <f t="shared" si="132"/>
        <v>-4.9117918824777007E-2</v>
      </c>
      <c r="E539">
        <f>MIN(VLOOKUP(C538+0.01,Gearing!$A$2:$G$7,2,TRUE)+1,5)</f>
        <v>5</v>
      </c>
      <c r="F539">
        <f>Misc!$B$4*Misc!$B$5/Misc!$B$2*VLOOKUP(E539,Gearing!$B$2:$G$7,5,FALSE)</f>
        <v>8966220.9668758679</v>
      </c>
      <c r="G539">
        <f t="shared" si="120"/>
        <v>9.5172875804560668</v>
      </c>
      <c r="H539">
        <f t="shared" si="121"/>
        <v>341.46341463414501</v>
      </c>
      <c r="I539">
        <f t="shared" si="123"/>
        <v>0.29700000000000004</v>
      </c>
      <c r="J539">
        <f t="shared" si="124"/>
        <v>-2787.3851495698473</v>
      </c>
      <c r="K539">
        <f t="shared" si="125"/>
        <v>-29463442.028073642</v>
      </c>
      <c r="L539">
        <f t="shared" si="134"/>
        <v>15664.56471884595</v>
      </c>
      <c r="M539">
        <f>2*$Y$1*VLOOKUP(E538,Gearing!$B$3:$D$7,3)+B537</f>
        <v>15316.589663881488</v>
      </c>
      <c r="N539">
        <f>2*B538-B537+Misc!$B$6*$Y$1^2</f>
        <v>15316.729906511562</v>
      </c>
      <c r="O539">
        <f t="shared" si="126"/>
        <v>0</v>
      </c>
      <c r="P539">
        <f t="shared" si="127"/>
        <v>0</v>
      </c>
      <c r="Q539">
        <f t="shared" si="128"/>
        <v>0</v>
      </c>
      <c r="R539">
        <f t="shared" si="129"/>
        <v>0</v>
      </c>
      <c r="S539">
        <f t="shared" si="130"/>
        <v>0</v>
      </c>
      <c r="T539">
        <f>C539/Misc!$B$2*60/2/PI()</f>
        <v>4858.9305396937007</v>
      </c>
      <c r="U539">
        <f>C539/Misc!$B$2*60/2/PI()*VLOOKUP(E539,Gearing!$B$2:$G$7,5,FALSE)</f>
        <v>24199436.139307417</v>
      </c>
      <c r="V539">
        <f ca="1">FORECAST(U539,OFFSET(Engine!$E$3:$E$26,MATCH(U539,Engine!$A$3:$A$26,1)-1,0,2),OFFSET(Engine!$A$3:$A$26,MATCH(U539,Engine!$A$3:$A$26,1)-1,0,2))</f>
        <v>-603590.99674116995</v>
      </c>
    </row>
    <row r="540" spans="1:22" x14ac:dyDescent="0.25">
      <c r="A540">
        <f t="shared" si="122"/>
        <v>134.25</v>
      </c>
      <c r="B540">
        <f t="shared" si="133"/>
        <v>15354.750080166037</v>
      </c>
      <c r="C540">
        <f t="shared" si="131"/>
        <v>152.64780487804819</v>
      </c>
      <c r="D540">
        <f t="shared" si="132"/>
        <v>4.9117918824777007E-2</v>
      </c>
      <c r="E540">
        <f>MIN(VLOOKUP(C539+0.01,Gearing!$A$2:$G$7,2,TRUE)+1,5)</f>
        <v>5</v>
      </c>
      <c r="F540">
        <f>Misc!$B$4*Misc!$B$5/Misc!$B$2*VLOOKUP(E540,Gearing!$B$2:$G$7,5,FALSE)</f>
        <v>8966220.9668758679</v>
      </c>
      <c r="G540">
        <f t="shared" si="120"/>
        <v>9.5409993638190702</v>
      </c>
      <c r="H540">
        <f t="shared" si="121"/>
        <v>341.46341463414501</v>
      </c>
      <c r="I540">
        <f t="shared" si="123"/>
        <v>0.29700000000000004</v>
      </c>
      <c r="J540">
        <f t="shared" si="124"/>
        <v>-2810.0542603456051</v>
      </c>
      <c r="K540">
        <f t="shared" si="125"/>
        <v>-29356594.520679031</v>
      </c>
      <c r="L540">
        <f t="shared" si="134"/>
        <v>15702.731038261329</v>
      </c>
      <c r="M540">
        <f>2*$Y$1*VLOOKUP(E539,Gearing!$B$3:$D$7,3)+B538</f>
        <v>15354.750080166037</v>
      </c>
      <c r="N540">
        <f>2*B539-B538+Misc!$B$6*$Y$1^2</f>
        <v>15354.896462535964</v>
      </c>
      <c r="O540">
        <f t="shared" si="126"/>
        <v>0</v>
      </c>
      <c r="P540">
        <f t="shared" si="127"/>
        <v>0</v>
      </c>
      <c r="Q540">
        <f t="shared" si="128"/>
        <v>0</v>
      </c>
      <c r="R540">
        <f t="shared" si="129"/>
        <v>0</v>
      </c>
      <c r="S540">
        <f t="shared" si="130"/>
        <v>0</v>
      </c>
      <c r="T540">
        <f>C540/Misc!$B$2*60/2/PI()</f>
        <v>4858.9305396937007</v>
      </c>
      <c r="U540">
        <f>C540/Misc!$B$2*60/2/PI()*VLOOKUP(E540,Gearing!$B$2:$G$7,5,FALSE)</f>
        <v>24199436.139307417</v>
      </c>
      <c r="V540">
        <f ca="1">FORECAST(U540,OFFSET(Engine!$E$3:$E$26,MATCH(U540,Engine!$A$3:$A$26,1)-1,0,2),OFFSET(Engine!$A$3:$A$26,MATCH(U540,Engine!$A$3:$A$26,1)-1,0,2))</f>
        <v>-603590.99674116995</v>
      </c>
    </row>
    <row r="541" spans="1:22" x14ac:dyDescent="0.25">
      <c r="A541">
        <f t="shared" si="122"/>
        <v>134.5</v>
      </c>
      <c r="B541">
        <f t="shared" si="133"/>
        <v>15392.913566320512</v>
      </c>
      <c r="C541">
        <f t="shared" si="131"/>
        <v>152.64780487804819</v>
      </c>
      <c r="D541">
        <f t="shared" si="132"/>
        <v>-4.9117918824777007E-2</v>
      </c>
      <c r="E541">
        <f>MIN(VLOOKUP(C540+0.01,Gearing!$A$2:$G$7,2,TRUE)+1,5)</f>
        <v>5</v>
      </c>
      <c r="F541">
        <f>Misc!$B$4*Misc!$B$5/Misc!$B$2*VLOOKUP(E541,Gearing!$B$2:$G$7,5,FALSE)</f>
        <v>8966220.9668758679</v>
      </c>
      <c r="G541">
        <f t="shared" si="120"/>
        <v>9.5647130547108095</v>
      </c>
      <c r="H541">
        <f t="shared" si="121"/>
        <v>341.46341463414501</v>
      </c>
      <c r="I541">
        <f t="shared" si="123"/>
        <v>0.29700000000000004</v>
      </c>
      <c r="J541">
        <f t="shared" si="124"/>
        <v>-2832.7215476186266</v>
      </c>
      <c r="K541">
        <f t="shared" si="125"/>
        <v>-29248967.79044709</v>
      </c>
      <c r="L541">
        <f t="shared" si="134"/>
        <v>15740.888621284972</v>
      </c>
      <c r="M541">
        <f>2*$Y$1*VLOOKUP(E540,Gearing!$B$3:$D$7,3)+B539</f>
        <v>15392.913566320512</v>
      </c>
      <c r="N541">
        <f>2*B540-B539+Misc!$B$6*$Y$1^2</f>
        <v>15393.053808950586</v>
      </c>
      <c r="O541">
        <f t="shared" si="126"/>
        <v>0</v>
      </c>
      <c r="P541">
        <f t="shared" si="127"/>
        <v>0</v>
      </c>
      <c r="Q541">
        <f t="shared" si="128"/>
        <v>0</v>
      </c>
      <c r="R541">
        <f t="shared" si="129"/>
        <v>0</v>
      </c>
      <c r="S541">
        <f t="shared" si="130"/>
        <v>0</v>
      </c>
      <c r="T541">
        <f>C541/Misc!$B$2*60/2/PI()</f>
        <v>4858.9305396937007</v>
      </c>
      <c r="U541">
        <f>C541/Misc!$B$2*60/2/PI()*VLOOKUP(E541,Gearing!$B$2:$G$7,5,FALSE)</f>
        <v>24199436.139307417</v>
      </c>
      <c r="V541">
        <f ca="1">FORECAST(U541,OFFSET(Engine!$E$3:$E$26,MATCH(U541,Engine!$A$3:$A$26,1)-1,0,2),OFFSET(Engine!$A$3:$A$26,MATCH(U541,Engine!$A$3:$A$26,1)-1,0,2))</f>
        <v>-603590.99674116995</v>
      </c>
    </row>
    <row r="542" spans="1:22" x14ac:dyDescent="0.25">
      <c r="A542">
        <f t="shared" si="122"/>
        <v>134.75</v>
      </c>
      <c r="B542">
        <f t="shared" si="133"/>
        <v>15431.073982605061</v>
      </c>
      <c r="C542">
        <f t="shared" si="131"/>
        <v>152.64780487804819</v>
      </c>
      <c r="D542">
        <f t="shared" si="132"/>
        <v>4.9117918824777007E-2</v>
      </c>
      <c r="E542">
        <f>MIN(VLOOKUP(C541+0.01,Gearing!$A$2:$G$7,2,TRUE)+1,5)</f>
        <v>5</v>
      </c>
      <c r="F542">
        <f>Misc!$B$4*Misc!$B$5/Misc!$B$2*VLOOKUP(E542,Gearing!$B$2:$G$7,5,FALSE)</f>
        <v>8966220.9668758679</v>
      </c>
      <c r="G542">
        <f t="shared" si="120"/>
        <v>9.5884248380738129</v>
      </c>
      <c r="H542">
        <f t="shared" si="121"/>
        <v>341.46341463414501</v>
      </c>
      <c r="I542">
        <f t="shared" si="123"/>
        <v>0.29700000000000004</v>
      </c>
      <c r="J542">
        <f t="shared" si="124"/>
        <v>-2855.3906583943863</v>
      </c>
      <c r="K542">
        <f t="shared" si="125"/>
        <v>-29140390.08805323</v>
      </c>
      <c r="L542">
        <f t="shared" si="134"/>
        <v>15779.054940700347</v>
      </c>
      <c r="M542">
        <f>2*$Y$1*VLOOKUP(E541,Gearing!$B$3:$D$7,3)+B540</f>
        <v>15431.073982605061</v>
      </c>
      <c r="N542">
        <f>2*B541-B540+Misc!$B$6*$Y$1^2</f>
        <v>15431.220364974988</v>
      </c>
      <c r="O542">
        <f t="shared" si="126"/>
        <v>0</v>
      </c>
      <c r="P542">
        <f t="shared" si="127"/>
        <v>0</v>
      </c>
      <c r="Q542">
        <f t="shared" si="128"/>
        <v>0</v>
      </c>
      <c r="R542">
        <f t="shared" si="129"/>
        <v>0</v>
      </c>
      <c r="S542">
        <f t="shared" si="130"/>
        <v>0</v>
      </c>
      <c r="T542">
        <f>C542/Misc!$B$2*60/2/PI()</f>
        <v>4858.9305396937007</v>
      </c>
      <c r="U542">
        <f>C542/Misc!$B$2*60/2/PI()*VLOOKUP(E542,Gearing!$B$2:$G$7,5,FALSE)</f>
        <v>24199436.139307417</v>
      </c>
      <c r="V542">
        <f ca="1">FORECAST(U542,OFFSET(Engine!$E$3:$E$26,MATCH(U542,Engine!$A$3:$A$26,1)-1,0,2),OFFSET(Engine!$A$3:$A$26,MATCH(U542,Engine!$A$3:$A$26,1)-1,0,2))</f>
        <v>-603590.99674116995</v>
      </c>
    </row>
    <row r="543" spans="1:22" x14ac:dyDescent="0.25">
      <c r="A543">
        <f t="shared" si="122"/>
        <v>135</v>
      </c>
      <c r="B543">
        <f t="shared" si="133"/>
        <v>15469.237468759537</v>
      </c>
      <c r="C543">
        <f t="shared" si="131"/>
        <v>152.64780487804819</v>
      </c>
      <c r="D543">
        <f t="shared" si="132"/>
        <v>-4.9117918824777007E-2</v>
      </c>
      <c r="E543">
        <f>MIN(VLOOKUP(C542+0.01,Gearing!$A$2:$G$7,2,TRUE)+1,5)</f>
        <v>5</v>
      </c>
      <c r="F543">
        <f>Misc!$B$4*Misc!$B$5/Misc!$B$2*VLOOKUP(E543,Gearing!$B$2:$G$7,5,FALSE)</f>
        <v>8966220.9668758679</v>
      </c>
      <c r="G543">
        <f t="shared" si="120"/>
        <v>9.6121385289655521</v>
      </c>
      <c r="H543">
        <f t="shared" si="121"/>
        <v>341.46341463414501</v>
      </c>
      <c r="I543">
        <f t="shared" si="123"/>
        <v>0.29700000000000004</v>
      </c>
      <c r="J543">
        <f t="shared" si="124"/>
        <v>-2878.0579456674077</v>
      </c>
      <c r="K543">
        <f t="shared" si="125"/>
        <v>-29031033.301998902</v>
      </c>
      <c r="L543">
        <f t="shared" si="134"/>
        <v>15817.212523723996</v>
      </c>
      <c r="M543">
        <f>2*$Y$1*VLOOKUP(E542,Gearing!$B$3:$D$7,3)+B541</f>
        <v>15469.237468759537</v>
      </c>
      <c r="N543">
        <f>2*B542-B541+Misc!$B$6*$Y$1^2</f>
        <v>15469.37771138961</v>
      </c>
      <c r="O543">
        <f t="shared" si="126"/>
        <v>0</v>
      </c>
      <c r="P543">
        <f t="shared" si="127"/>
        <v>0</v>
      </c>
      <c r="Q543">
        <f t="shared" si="128"/>
        <v>0</v>
      </c>
      <c r="R543">
        <f t="shared" si="129"/>
        <v>0</v>
      </c>
      <c r="S543">
        <f t="shared" si="130"/>
        <v>0</v>
      </c>
      <c r="T543">
        <f>C543/Misc!$B$2*60/2/PI()</f>
        <v>4858.9305396937007</v>
      </c>
      <c r="U543">
        <f>C543/Misc!$B$2*60/2/PI()*VLOOKUP(E543,Gearing!$B$2:$G$7,5,FALSE)</f>
        <v>24199436.139307417</v>
      </c>
      <c r="V543">
        <f ca="1">FORECAST(U543,OFFSET(Engine!$E$3:$E$26,MATCH(U543,Engine!$A$3:$A$26,1)-1,0,2),OFFSET(Engine!$A$3:$A$26,MATCH(U543,Engine!$A$3:$A$26,1)-1,0,2))</f>
        <v>-603590.99674116995</v>
      </c>
    </row>
    <row r="544" spans="1:22" x14ac:dyDescent="0.25">
      <c r="A544">
        <f t="shared" si="122"/>
        <v>135.25</v>
      </c>
      <c r="B544">
        <f t="shared" si="133"/>
        <v>15507.397885044085</v>
      </c>
      <c r="C544">
        <f t="shared" si="131"/>
        <v>152.64780487804819</v>
      </c>
      <c r="D544">
        <f t="shared" si="132"/>
        <v>4.9117918824777007E-2</v>
      </c>
      <c r="E544">
        <f>MIN(VLOOKUP(C543+0.01,Gearing!$A$2:$G$7,2,TRUE)+1,5)</f>
        <v>5</v>
      </c>
      <c r="F544">
        <f>Misc!$B$4*Misc!$B$5/Misc!$B$2*VLOOKUP(E544,Gearing!$B$2:$G$7,5,FALSE)</f>
        <v>8966220.9668758679</v>
      </c>
      <c r="G544">
        <f t="shared" si="120"/>
        <v>9.6358503123285537</v>
      </c>
      <c r="H544">
        <f t="shared" si="121"/>
        <v>341.46341463414501</v>
      </c>
      <c r="I544">
        <f t="shared" si="123"/>
        <v>0.29700000000000004</v>
      </c>
      <c r="J544">
        <f t="shared" si="124"/>
        <v>-2900.7270564431656</v>
      </c>
      <c r="K544">
        <f t="shared" si="125"/>
        <v>-28920725.404605839</v>
      </c>
      <c r="L544">
        <f t="shared" si="134"/>
        <v>15855.378843139373</v>
      </c>
      <c r="M544">
        <f>2*$Y$1*VLOOKUP(E543,Gearing!$B$3:$D$7,3)+B542</f>
        <v>15507.397885044085</v>
      </c>
      <c r="N544">
        <f>2*B543-B542+Misc!$B$6*$Y$1^2</f>
        <v>15507.544267414012</v>
      </c>
      <c r="O544">
        <f t="shared" si="126"/>
        <v>0</v>
      </c>
      <c r="P544">
        <f t="shared" si="127"/>
        <v>0</v>
      </c>
      <c r="Q544">
        <f t="shared" si="128"/>
        <v>0</v>
      </c>
      <c r="R544">
        <f t="shared" si="129"/>
        <v>0</v>
      </c>
      <c r="S544">
        <f t="shared" si="130"/>
        <v>0</v>
      </c>
      <c r="T544">
        <f>C544/Misc!$B$2*60/2/PI()</f>
        <v>4858.9305396937007</v>
      </c>
      <c r="U544">
        <f>C544/Misc!$B$2*60/2/PI()*VLOOKUP(E544,Gearing!$B$2:$G$7,5,FALSE)</f>
        <v>24199436.139307417</v>
      </c>
      <c r="V544">
        <f ca="1">FORECAST(U544,OFFSET(Engine!$E$3:$E$26,MATCH(U544,Engine!$A$3:$A$26,1)-1,0,2),OFFSET(Engine!$A$3:$A$26,MATCH(U544,Engine!$A$3:$A$26,1)-1,0,2))</f>
        <v>-603590.99674116995</v>
      </c>
    </row>
    <row r="545" spans="1:22" x14ac:dyDescent="0.25">
      <c r="A545">
        <f t="shared" si="122"/>
        <v>135.5</v>
      </c>
      <c r="B545">
        <f t="shared" si="133"/>
        <v>15545.561371198561</v>
      </c>
      <c r="C545">
        <f t="shared" si="131"/>
        <v>152.64780487804819</v>
      </c>
      <c r="D545">
        <f t="shared" si="132"/>
        <v>-4.9117918824777007E-2</v>
      </c>
      <c r="E545">
        <f>MIN(VLOOKUP(C544+0.01,Gearing!$A$2:$G$7,2,TRUE)+1,5)</f>
        <v>5</v>
      </c>
      <c r="F545">
        <f>Misc!$B$4*Misc!$B$5/Misc!$B$2*VLOOKUP(E545,Gearing!$B$2:$G$7,5,FALSE)</f>
        <v>8966220.9668758679</v>
      </c>
      <c r="G545">
        <f t="shared" si="120"/>
        <v>9.659564003220293</v>
      </c>
      <c r="H545">
        <f t="shared" si="121"/>
        <v>341.46341463414501</v>
      </c>
      <c r="I545">
        <f t="shared" si="123"/>
        <v>0.29700000000000004</v>
      </c>
      <c r="J545">
        <f t="shared" si="124"/>
        <v>-2923.3943437161888</v>
      </c>
      <c r="K545">
        <f t="shared" si="125"/>
        <v>-28809638.562729124</v>
      </c>
      <c r="L545">
        <f t="shared" si="134"/>
        <v>15893.536426163018</v>
      </c>
      <c r="M545">
        <f>2*$Y$1*VLOOKUP(E544,Gearing!$B$3:$D$7,3)+B543</f>
        <v>15545.561371198561</v>
      </c>
      <c r="N545">
        <f>2*B544-B543+Misc!$B$6*$Y$1^2</f>
        <v>15545.701613828634</v>
      </c>
      <c r="O545">
        <f t="shared" si="126"/>
        <v>0</v>
      </c>
      <c r="P545">
        <f t="shared" si="127"/>
        <v>0</v>
      </c>
      <c r="Q545">
        <f t="shared" si="128"/>
        <v>0</v>
      </c>
      <c r="R545">
        <f t="shared" si="129"/>
        <v>0</v>
      </c>
      <c r="S545">
        <f t="shared" si="130"/>
        <v>0</v>
      </c>
      <c r="T545">
        <f>C545/Misc!$B$2*60/2/PI()</f>
        <v>4858.9305396937007</v>
      </c>
      <c r="U545">
        <f>C545/Misc!$B$2*60/2/PI()*VLOOKUP(E545,Gearing!$B$2:$G$7,5,FALSE)</f>
        <v>24199436.139307417</v>
      </c>
      <c r="V545">
        <f ca="1">FORECAST(U545,OFFSET(Engine!$E$3:$E$26,MATCH(U545,Engine!$A$3:$A$26,1)-1,0,2),OFFSET(Engine!$A$3:$A$26,MATCH(U545,Engine!$A$3:$A$26,1)-1,0,2))</f>
        <v>-603590.99674116995</v>
      </c>
    </row>
    <row r="546" spans="1:22" x14ac:dyDescent="0.25">
      <c r="A546">
        <f t="shared" si="122"/>
        <v>135.75</v>
      </c>
      <c r="B546">
        <f t="shared" si="133"/>
        <v>15583.721787483109</v>
      </c>
      <c r="C546">
        <f t="shared" si="131"/>
        <v>152.64780487804819</v>
      </c>
      <c r="D546">
        <f t="shared" si="132"/>
        <v>4.9117918824777007E-2</v>
      </c>
      <c r="E546">
        <f>MIN(VLOOKUP(C545+0.01,Gearing!$A$2:$G$7,2,TRUE)+1,5)</f>
        <v>5</v>
      </c>
      <c r="F546">
        <f>Misc!$B$4*Misc!$B$5/Misc!$B$2*VLOOKUP(E546,Gearing!$B$2:$G$7,5,FALSE)</f>
        <v>8966220.9668758679</v>
      </c>
      <c r="G546">
        <f t="shared" si="120"/>
        <v>9.6832757865832964</v>
      </c>
      <c r="H546">
        <f t="shared" si="121"/>
        <v>341.46341463414501</v>
      </c>
      <c r="I546">
        <f t="shared" si="123"/>
        <v>0.29700000000000004</v>
      </c>
      <c r="J546">
        <f t="shared" si="124"/>
        <v>-2946.0634544919467</v>
      </c>
      <c r="K546">
        <f t="shared" si="125"/>
        <v>-28697600.470336828</v>
      </c>
      <c r="L546">
        <f t="shared" si="134"/>
        <v>15931.702745578399</v>
      </c>
      <c r="M546">
        <f>2*$Y$1*VLOOKUP(E545,Gearing!$B$3:$D$7,3)+B544</f>
        <v>15583.721787483109</v>
      </c>
      <c r="N546">
        <f>2*B545-B544+Misc!$B$6*$Y$1^2</f>
        <v>15583.868169853036</v>
      </c>
      <c r="O546">
        <f t="shared" si="126"/>
        <v>0</v>
      </c>
      <c r="P546">
        <f t="shared" si="127"/>
        <v>0</v>
      </c>
      <c r="Q546">
        <f t="shared" si="128"/>
        <v>0</v>
      </c>
      <c r="R546">
        <f t="shared" si="129"/>
        <v>0</v>
      </c>
      <c r="S546">
        <f t="shared" si="130"/>
        <v>0</v>
      </c>
      <c r="T546">
        <f>C546/Misc!$B$2*60/2/PI()</f>
        <v>4858.9305396937007</v>
      </c>
      <c r="U546">
        <f>C546/Misc!$B$2*60/2/PI()*VLOOKUP(E546,Gearing!$B$2:$G$7,5,FALSE)</f>
        <v>24199436.139307417</v>
      </c>
      <c r="V546">
        <f ca="1">FORECAST(U546,OFFSET(Engine!$E$3:$E$26,MATCH(U546,Engine!$A$3:$A$26,1)-1,0,2),OFFSET(Engine!$A$3:$A$26,MATCH(U546,Engine!$A$3:$A$26,1)-1,0,2))</f>
        <v>-603590.99674116995</v>
      </c>
    </row>
    <row r="547" spans="1:22" x14ac:dyDescent="0.25">
      <c r="A547">
        <f t="shared" si="122"/>
        <v>136</v>
      </c>
      <c r="B547">
        <f t="shared" si="133"/>
        <v>15621.885273637585</v>
      </c>
      <c r="C547">
        <f t="shared" si="131"/>
        <v>152.64780487804819</v>
      </c>
      <c r="D547">
        <f t="shared" si="132"/>
        <v>-4.9117918824777007E-2</v>
      </c>
      <c r="E547">
        <f>MIN(VLOOKUP(C546+0.01,Gearing!$A$2:$G$7,2,TRUE)+1,5)</f>
        <v>5</v>
      </c>
      <c r="F547">
        <f>Misc!$B$4*Misc!$B$5/Misc!$B$2*VLOOKUP(E547,Gearing!$B$2:$G$7,5,FALSE)</f>
        <v>8966220.9668758679</v>
      </c>
      <c r="G547">
        <f t="shared" si="120"/>
        <v>9.7069894774750356</v>
      </c>
      <c r="H547">
        <f t="shared" si="121"/>
        <v>341.46341463414501</v>
      </c>
      <c r="I547">
        <f t="shared" si="123"/>
        <v>0.29700000000000004</v>
      </c>
      <c r="J547">
        <f t="shared" si="124"/>
        <v>-2968.7307417649681</v>
      </c>
      <c r="K547">
        <f t="shared" si="125"/>
        <v>-28584783.572637726</v>
      </c>
      <c r="L547">
        <f t="shared" si="134"/>
        <v>15969.860328602044</v>
      </c>
      <c r="M547">
        <f>2*$Y$1*VLOOKUP(E546,Gearing!$B$3:$D$7,3)+B545</f>
        <v>15621.885273637585</v>
      </c>
      <c r="N547">
        <f>2*B546-B545+Misc!$B$6*$Y$1^2</f>
        <v>15622.025516267659</v>
      </c>
      <c r="O547">
        <f t="shared" si="126"/>
        <v>0</v>
      </c>
      <c r="P547">
        <f t="shared" si="127"/>
        <v>0</v>
      </c>
      <c r="Q547">
        <f t="shared" si="128"/>
        <v>0</v>
      </c>
      <c r="R547">
        <f t="shared" si="129"/>
        <v>0</v>
      </c>
      <c r="S547">
        <f t="shared" si="130"/>
        <v>0</v>
      </c>
      <c r="T547">
        <f>C547/Misc!$B$2*60/2/PI()</f>
        <v>4858.9305396937007</v>
      </c>
      <c r="U547">
        <f>C547/Misc!$B$2*60/2/PI()*VLOOKUP(E547,Gearing!$B$2:$G$7,5,FALSE)</f>
        <v>24199436.139307417</v>
      </c>
      <c r="V547">
        <f ca="1">FORECAST(U547,OFFSET(Engine!$E$3:$E$26,MATCH(U547,Engine!$A$3:$A$26,1)-1,0,2),OFFSET(Engine!$A$3:$A$26,MATCH(U547,Engine!$A$3:$A$26,1)-1,0,2))</f>
        <v>-603590.99674116995</v>
      </c>
    </row>
    <row r="548" spans="1:22" x14ac:dyDescent="0.25">
      <c r="A548">
        <f t="shared" si="122"/>
        <v>136.25</v>
      </c>
      <c r="B548">
        <f t="shared" si="133"/>
        <v>15660.045689922134</v>
      </c>
      <c r="C548">
        <f t="shared" si="131"/>
        <v>152.64780487804819</v>
      </c>
      <c r="D548">
        <f t="shared" si="132"/>
        <v>4.9117918824777007E-2</v>
      </c>
      <c r="E548">
        <f>MIN(VLOOKUP(C547+0.01,Gearing!$A$2:$G$7,2,TRUE)+1,5)</f>
        <v>5</v>
      </c>
      <c r="F548">
        <f>Misc!$B$4*Misc!$B$5/Misc!$B$2*VLOOKUP(E548,Gearing!$B$2:$G$7,5,FALSE)</f>
        <v>8966220.9668758679</v>
      </c>
      <c r="G548">
        <f t="shared" si="120"/>
        <v>9.730701260838039</v>
      </c>
      <c r="H548">
        <f t="shared" si="121"/>
        <v>341.46341463414501</v>
      </c>
      <c r="I548">
        <f t="shared" si="123"/>
        <v>0.29700000000000004</v>
      </c>
      <c r="J548">
        <f t="shared" si="124"/>
        <v>-2991.399852540726</v>
      </c>
      <c r="K548">
        <f t="shared" si="125"/>
        <v>-28471015.285246212</v>
      </c>
      <c r="L548">
        <f t="shared" si="134"/>
        <v>16008.026648017418</v>
      </c>
      <c r="M548">
        <f>2*$Y$1*VLOOKUP(E547,Gearing!$B$3:$D$7,3)+B546</f>
        <v>15660.045689922134</v>
      </c>
      <c r="N548">
        <f>2*B547-B546+Misc!$B$6*$Y$1^2</f>
        <v>15660.19207229206</v>
      </c>
      <c r="O548">
        <f t="shared" si="126"/>
        <v>0</v>
      </c>
      <c r="P548">
        <f t="shared" si="127"/>
        <v>0</v>
      </c>
      <c r="Q548">
        <f t="shared" si="128"/>
        <v>0</v>
      </c>
      <c r="R548">
        <f t="shared" si="129"/>
        <v>0</v>
      </c>
      <c r="S548">
        <f t="shared" si="130"/>
        <v>0</v>
      </c>
      <c r="T548">
        <f>C548/Misc!$B$2*60/2/PI()</f>
        <v>4858.9305396937007</v>
      </c>
      <c r="U548">
        <f>C548/Misc!$B$2*60/2/PI()*VLOOKUP(E548,Gearing!$B$2:$G$7,5,FALSE)</f>
        <v>24199436.139307417</v>
      </c>
      <c r="V548">
        <f ca="1">FORECAST(U548,OFFSET(Engine!$E$3:$E$26,MATCH(U548,Engine!$A$3:$A$26,1)-1,0,2),OFFSET(Engine!$A$3:$A$26,MATCH(U548,Engine!$A$3:$A$26,1)-1,0,2))</f>
        <v>-603590.99674116995</v>
      </c>
    </row>
    <row r="549" spans="1:22" x14ac:dyDescent="0.25">
      <c r="A549">
        <f t="shared" si="122"/>
        <v>136.5</v>
      </c>
      <c r="B549">
        <f t="shared" si="133"/>
        <v>15698.209176076609</v>
      </c>
      <c r="C549">
        <f t="shared" si="131"/>
        <v>152.64780487804819</v>
      </c>
      <c r="D549">
        <f t="shared" si="132"/>
        <v>-4.9117918824777007E-2</v>
      </c>
      <c r="E549">
        <f>MIN(VLOOKUP(C548+0.01,Gearing!$A$2:$G$7,2,TRUE)+1,5)</f>
        <v>5</v>
      </c>
      <c r="F549">
        <f>Misc!$B$4*Misc!$B$5/Misc!$B$2*VLOOKUP(E549,Gearing!$B$2:$G$7,5,FALSE)</f>
        <v>8966220.9668758679</v>
      </c>
      <c r="G549">
        <f t="shared" si="120"/>
        <v>9.7544149517297782</v>
      </c>
      <c r="H549">
        <f t="shared" si="121"/>
        <v>341.46341463414501</v>
      </c>
      <c r="I549">
        <f t="shared" si="123"/>
        <v>0.29700000000000004</v>
      </c>
      <c r="J549">
        <f t="shared" si="124"/>
        <v>-3014.0671398137492</v>
      </c>
      <c r="K549">
        <f t="shared" si="125"/>
        <v>-28356468.331724722</v>
      </c>
      <c r="L549">
        <f t="shared" si="134"/>
        <v>16046.184231041067</v>
      </c>
      <c r="M549">
        <f>2*$Y$1*VLOOKUP(E548,Gearing!$B$3:$D$7,3)+B547</f>
        <v>15698.209176076609</v>
      </c>
      <c r="N549">
        <f>2*B548-B547+Misc!$B$6*$Y$1^2</f>
        <v>15698.349418706683</v>
      </c>
      <c r="O549">
        <f t="shared" si="126"/>
        <v>0</v>
      </c>
      <c r="P549">
        <f t="shared" si="127"/>
        <v>0</v>
      </c>
      <c r="Q549">
        <f t="shared" si="128"/>
        <v>0</v>
      </c>
      <c r="R549">
        <f t="shared" si="129"/>
        <v>0</v>
      </c>
      <c r="S549">
        <f t="shared" si="130"/>
        <v>0</v>
      </c>
      <c r="T549">
        <f>C549/Misc!$B$2*60/2/PI()</f>
        <v>4858.9305396937007</v>
      </c>
      <c r="U549">
        <f>C549/Misc!$B$2*60/2/PI()*VLOOKUP(E549,Gearing!$B$2:$G$7,5,FALSE)</f>
        <v>24199436.139307417</v>
      </c>
      <c r="V549">
        <f ca="1">FORECAST(U549,OFFSET(Engine!$E$3:$E$26,MATCH(U549,Engine!$A$3:$A$26,1)-1,0,2),OFFSET(Engine!$A$3:$A$26,MATCH(U549,Engine!$A$3:$A$26,1)-1,0,2))</f>
        <v>-603590.99674116995</v>
      </c>
    </row>
    <row r="550" spans="1:22" x14ac:dyDescent="0.25">
      <c r="A550">
        <f t="shared" si="122"/>
        <v>136.75</v>
      </c>
      <c r="B550">
        <f t="shared" si="133"/>
        <v>15736.369592361158</v>
      </c>
      <c r="C550">
        <f t="shared" si="131"/>
        <v>152.64780487804819</v>
      </c>
      <c r="D550">
        <f t="shared" si="132"/>
        <v>4.9117918824777007E-2</v>
      </c>
      <c r="E550">
        <f>MIN(VLOOKUP(C549+0.01,Gearing!$A$2:$G$7,2,TRUE)+1,5)</f>
        <v>5</v>
      </c>
      <c r="F550">
        <f>Misc!$B$4*Misc!$B$5/Misc!$B$2*VLOOKUP(E550,Gearing!$B$2:$G$7,5,FALSE)</f>
        <v>8966220.9668758679</v>
      </c>
      <c r="G550">
        <f t="shared" si="120"/>
        <v>9.7781267350927816</v>
      </c>
      <c r="H550">
        <f t="shared" si="121"/>
        <v>341.46341463414501</v>
      </c>
      <c r="I550">
        <f t="shared" si="123"/>
        <v>0.29700000000000004</v>
      </c>
      <c r="J550">
        <f t="shared" si="124"/>
        <v>-3036.7362505895071</v>
      </c>
      <c r="K550">
        <f t="shared" si="125"/>
        <v>-28240969.849333975</v>
      </c>
      <c r="L550">
        <f t="shared" si="134"/>
        <v>16084.350550456449</v>
      </c>
      <c r="M550">
        <f>2*$Y$1*VLOOKUP(E549,Gearing!$B$3:$D$7,3)+B548</f>
        <v>15736.369592361158</v>
      </c>
      <c r="N550">
        <f>2*B549-B548+Misc!$B$6*$Y$1^2</f>
        <v>15736.515974731084</v>
      </c>
      <c r="O550">
        <f t="shared" si="126"/>
        <v>0</v>
      </c>
      <c r="P550">
        <f t="shared" si="127"/>
        <v>0</v>
      </c>
      <c r="Q550">
        <f t="shared" si="128"/>
        <v>0</v>
      </c>
      <c r="R550">
        <f t="shared" si="129"/>
        <v>0</v>
      </c>
      <c r="S550">
        <f t="shared" si="130"/>
        <v>0</v>
      </c>
      <c r="T550">
        <f>C550/Misc!$B$2*60/2/PI()</f>
        <v>4858.9305396937007</v>
      </c>
      <c r="U550">
        <f>C550/Misc!$B$2*60/2/PI()*VLOOKUP(E550,Gearing!$B$2:$G$7,5,FALSE)</f>
        <v>24199436.139307417</v>
      </c>
      <c r="V550">
        <f ca="1">FORECAST(U550,OFFSET(Engine!$E$3:$E$26,MATCH(U550,Engine!$A$3:$A$26,1)-1,0,2),OFFSET(Engine!$A$3:$A$26,MATCH(U550,Engine!$A$3:$A$26,1)-1,0,2))</f>
        <v>-603590.99674116995</v>
      </c>
    </row>
    <row r="551" spans="1:22" x14ac:dyDescent="0.25">
      <c r="A551">
        <f t="shared" si="122"/>
        <v>137</v>
      </c>
      <c r="B551">
        <f t="shared" si="133"/>
        <v>15774.533078515633</v>
      </c>
      <c r="C551">
        <f t="shared" si="131"/>
        <v>152.64780487804819</v>
      </c>
      <c r="D551">
        <f t="shared" si="132"/>
        <v>-4.9117918824777007E-2</v>
      </c>
      <c r="E551">
        <f>MIN(VLOOKUP(C550+0.01,Gearing!$A$2:$G$7,2,TRUE)+1,5)</f>
        <v>5</v>
      </c>
      <c r="F551">
        <f>Misc!$B$4*Misc!$B$5/Misc!$B$2*VLOOKUP(E551,Gearing!$B$2:$G$7,5,FALSE)</f>
        <v>8966220.9668758679</v>
      </c>
      <c r="G551">
        <f t="shared" si="120"/>
        <v>9.8018404259845227</v>
      </c>
      <c r="H551">
        <f t="shared" si="121"/>
        <v>341.46341463414501</v>
      </c>
      <c r="I551">
        <f t="shared" si="123"/>
        <v>0.29700000000000004</v>
      </c>
      <c r="J551">
        <f t="shared" si="124"/>
        <v>-3059.4035378625285</v>
      </c>
      <c r="K551">
        <f t="shared" si="125"/>
        <v>-28124692.839990098</v>
      </c>
      <c r="L551">
        <f t="shared" si="134"/>
        <v>16122.508133480093</v>
      </c>
      <c r="M551">
        <f>2*$Y$1*VLOOKUP(E550,Gearing!$B$3:$D$7,3)+B549</f>
        <v>15774.533078515633</v>
      </c>
      <c r="N551">
        <f>2*B550-B549+Misc!$B$6*$Y$1^2</f>
        <v>15774.673321145707</v>
      </c>
      <c r="O551">
        <f t="shared" si="126"/>
        <v>0</v>
      </c>
      <c r="P551">
        <f t="shared" si="127"/>
        <v>0</v>
      </c>
      <c r="Q551">
        <f t="shared" si="128"/>
        <v>0</v>
      </c>
      <c r="R551">
        <f t="shared" si="129"/>
        <v>0</v>
      </c>
      <c r="S551">
        <f t="shared" si="130"/>
        <v>0</v>
      </c>
      <c r="T551">
        <f>C551/Misc!$B$2*60/2/PI()</f>
        <v>4858.9305396937007</v>
      </c>
      <c r="U551">
        <f>C551/Misc!$B$2*60/2/PI()*VLOOKUP(E551,Gearing!$B$2:$G$7,5,FALSE)</f>
        <v>24199436.139307417</v>
      </c>
      <c r="V551">
        <f ca="1">FORECAST(U551,OFFSET(Engine!$E$3:$E$26,MATCH(U551,Engine!$A$3:$A$26,1)-1,0,2),OFFSET(Engine!$A$3:$A$26,MATCH(U551,Engine!$A$3:$A$26,1)-1,0,2))</f>
        <v>-603590.99674116995</v>
      </c>
    </row>
    <row r="552" spans="1:22" x14ac:dyDescent="0.25">
      <c r="A552">
        <f t="shared" si="122"/>
        <v>137.25</v>
      </c>
      <c r="B552">
        <f t="shared" si="133"/>
        <v>15812.693494800182</v>
      </c>
      <c r="C552">
        <f t="shared" si="131"/>
        <v>152.64780487804819</v>
      </c>
      <c r="D552">
        <f t="shared" si="132"/>
        <v>4.9117918824777007E-2</v>
      </c>
      <c r="E552">
        <f>MIN(VLOOKUP(C551+0.01,Gearing!$A$2:$G$7,2,TRUE)+1,5)</f>
        <v>5</v>
      </c>
      <c r="F552">
        <f>Misc!$B$4*Misc!$B$5/Misc!$B$2*VLOOKUP(E552,Gearing!$B$2:$G$7,5,FALSE)</f>
        <v>8966220.9668758679</v>
      </c>
      <c r="G552">
        <f t="shared" si="120"/>
        <v>9.8255522093475243</v>
      </c>
      <c r="H552">
        <f t="shared" si="121"/>
        <v>341.46341463414501</v>
      </c>
      <c r="I552">
        <f t="shared" si="123"/>
        <v>0.29700000000000004</v>
      </c>
      <c r="J552">
        <f t="shared" si="124"/>
        <v>-3082.0726486382864</v>
      </c>
      <c r="K552">
        <f t="shared" si="125"/>
        <v>-28007464.162600134</v>
      </c>
      <c r="L552">
        <f t="shared" si="134"/>
        <v>16160.67445289547</v>
      </c>
      <c r="M552">
        <f>2*$Y$1*VLOOKUP(E551,Gearing!$B$3:$D$7,3)+B550</f>
        <v>15812.693494800182</v>
      </c>
      <c r="N552">
        <f>2*B551-B550+Misc!$B$6*$Y$1^2</f>
        <v>15812.839877170109</v>
      </c>
      <c r="O552">
        <f t="shared" si="126"/>
        <v>0</v>
      </c>
      <c r="P552">
        <f t="shared" si="127"/>
        <v>0</v>
      </c>
      <c r="Q552">
        <f t="shared" si="128"/>
        <v>0</v>
      </c>
      <c r="R552">
        <f t="shared" si="129"/>
        <v>0</v>
      </c>
      <c r="S552">
        <f t="shared" si="130"/>
        <v>0</v>
      </c>
      <c r="T552">
        <f>C552/Misc!$B$2*60/2/PI()</f>
        <v>4858.9305396937007</v>
      </c>
      <c r="U552">
        <f>C552/Misc!$B$2*60/2/PI()*VLOOKUP(E552,Gearing!$B$2:$G$7,5,FALSE)</f>
        <v>24199436.139307417</v>
      </c>
      <c r="V552">
        <f ca="1">FORECAST(U552,OFFSET(Engine!$E$3:$E$26,MATCH(U552,Engine!$A$3:$A$26,1)-1,0,2),OFFSET(Engine!$A$3:$A$26,MATCH(U552,Engine!$A$3:$A$26,1)-1,0,2))</f>
        <v>-603590.99674116995</v>
      </c>
    </row>
    <row r="553" spans="1:22" x14ac:dyDescent="0.25">
      <c r="A553">
        <f t="shared" si="122"/>
        <v>137.5</v>
      </c>
      <c r="B553">
        <f t="shared" si="133"/>
        <v>15850.856980954657</v>
      </c>
      <c r="C553">
        <f t="shared" si="131"/>
        <v>152.64780487804819</v>
      </c>
      <c r="D553">
        <f t="shared" si="132"/>
        <v>-4.9117918824777007E-2</v>
      </c>
      <c r="E553">
        <f>MIN(VLOOKUP(C552+0.01,Gearing!$A$2:$G$7,2,TRUE)+1,5)</f>
        <v>5</v>
      </c>
      <c r="F553">
        <f>Misc!$B$4*Misc!$B$5/Misc!$B$2*VLOOKUP(E553,Gearing!$B$2:$G$7,5,FALSE)</f>
        <v>8966220.9668758679</v>
      </c>
      <c r="G553">
        <f t="shared" si="120"/>
        <v>9.8492659002392635</v>
      </c>
      <c r="H553">
        <f t="shared" si="121"/>
        <v>341.46341463414501</v>
      </c>
      <c r="I553">
        <f t="shared" si="123"/>
        <v>0.29700000000000004</v>
      </c>
      <c r="J553">
        <f t="shared" si="124"/>
        <v>-3104.7399359113097</v>
      </c>
      <c r="K553">
        <f t="shared" si="125"/>
        <v>-27889457.097433869</v>
      </c>
      <c r="L553">
        <f t="shared" si="134"/>
        <v>16198.832035919118</v>
      </c>
      <c r="M553">
        <f>2*$Y$1*VLOOKUP(E552,Gearing!$B$3:$D$7,3)+B551</f>
        <v>15850.856980954657</v>
      </c>
      <c r="N553">
        <f>2*B552-B551+Misc!$B$6*$Y$1^2</f>
        <v>15850.997223584731</v>
      </c>
      <c r="O553">
        <f t="shared" si="126"/>
        <v>0</v>
      </c>
      <c r="P553">
        <f t="shared" si="127"/>
        <v>0</v>
      </c>
      <c r="Q553">
        <f t="shared" si="128"/>
        <v>0</v>
      </c>
      <c r="R553">
        <f t="shared" si="129"/>
        <v>0</v>
      </c>
      <c r="S553">
        <f t="shared" si="130"/>
        <v>0</v>
      </c>
      <c r="T553">
        <f>C553/Misc!$B$2*60/2/PI()</f>
        <v>4858.9305396937007</v>
      </c>
      <c r="U553">
        <f>C553/Misc!$B$2*60/2/PI()*VLOOKUP(E553,Gearing!$B$2:$G$7,5,FALSE)</f>
        <v>24199436.139307417</v>
      </c>
      <c r="V553">
        <f ca="1">FORECAST(U553,OFFSET(Engine!$E$3:$E$26,MATCH(U553,Engine!$A$3:$A$26,1)-1,0,2),OFFSET(Engine!$A$3:$A$26,MATCH(U553,Engine!$A$3:$A$26,1)-1,0,2))</f>
        <v>-603590.99674116995</v>
      </c>
    </row>
    <row r="554" spans="1:22" x14ac:dyDescent="0.25">
      <c r="A554">
        <f t="shared" si="122"/>
        <v>137.75</v>
      </c>
      <c r="B554">
        <f t="shared" si="133"/>
        <v>15889.017397239206</v>
      </c>
      <c r="C554">
        <f t="shared" si="131"/>
        <v>152.64780487804819</v>
      </c>
      <c r="D554">
        <f t="shared" si="132"/>
        <v>4.9117918824777007E-2</v>
      </c>
      <c r="E554">
        <f>MIN(VLOOKUP(C553+0.01,Gearing!$A$2:$G$7,2,TRUE)+1,5)</f>
        <v>5</v>
      </c>
      <c r="F554">
        <f>Misc!$B$4*Misc!$B$5/Misc!$B$2*VLOOKUP(E554,Gearing!$B$2:$G$7,5,FALSE)</f>
        <v>8966220.9668758679</v>
      </c>
      <c r="G554">
        <f t="shared" si="120"/>
        <v>9.8729776836022669</v>
      </c>
      <c r="H554">
        <f t="shared" si="121"/>
        <v>341.46341463414501</v>
      </c>
      <c r="I554">
        <f t="shared" si="123"/>
        <v>0.29700000000000004</v>
      </c>
      <c r="J554">
        <f t="shared" si="124"/>
        <v>-3127.4090466870675</v>
      </c>
      <c r="K554">
        <f t="shared" si="125"/>
        <v>-27770498.225044671</v>
      </c>
      <c r="L554">
        <f t="shared" si="134"/>
        <v>16236.998355334494</v>
      </c>
      <c r="M554">
        <f>2*$Y$1*VLOOKUP(E553,Gearing!$B$3:$D$7,3)+B552</f>
        <v>15889.017397239206</v>
      </c>
      <c r="N554">
        <f>2*B553-B552+Misc!$B$6*$Y$1^2</f>
        <v>15889.163779609133</v>
      </c>
      <c r="O554">
        <f t="shared" si="126"/>
        <v>0</v>
      </c>
      <c r="P554">
        <f t="shared" si="127"/>
        <v>0</v>
      </c>
      <c r="Q554">
        <f t="shared" si="128"/>
        <v>0</v>
      </c>
      <c r="R554">
        <f t="shared" si="129"/>
        <v>0</v>
      </c>
      <c r="S554">
        <f t="shared" si="130"/>
        <v>0</v>
      </c>
      <c r="T554">
        <f>C554/Misc!$B$2*60/2/PI()</f>
        <v>4858.9305396937007</v>
      </c>
      <c r="U554">
        <f>C554/Misc!$B$2*60/2/PI()*VLOOKUP(E554,Gearing!$B$2:$G$7,5,FALSE)</f>
        <v>24199436.139307417</v>
      </c>
      <c r="V554">
        <f ca="1">FORECAST(U554,OFFSET(Engine!$E$3:$E$26,MATCH(U554,Engine!$A$3:$A$26,1)-1,0,2),OFFSET(Engine!$A$3:$A$26,MATCH(U554,Engine!$A$3:$A$26,1)-1,0,2))</f>
        <v>-603590.99674116995</v>
      </c>
    </row>
    <row r="555" spans="1:22" x14ac:dyDescent="0.25">
      <c r="A555">
        <f t="shared" si="122"/>
        <v>138</v>
      </c>
      <c r="B555">
        <f t="shared" si="133"/>
        <v>15927.180883393681</v>
      </c>
      <c r="C555">
        <f t="shared" si="131"/>
        <v>152.64780487804819</v>
      </c>
      <c r="D555">
        <f t="shared" si="132"/>
        <v>-4.9117918824777007E-2</v>
      </c>
      <c r="E555">
        <f>MIN(VLOOKUP(C554+0.01,Gearing!$A$2:$G$7,2,TRUE)+1,5)</f>
        <v>5</v>
      </c>
      <c r="F555">
        <f>Misc!$B$4*Misc!$B$5/Misc!$B$2*VLOOKUP(E555,Gearing!$B$2:$G$7,5,FALSE)</f>
        <v>8966220.9668758679</v>
      </c>
      <c r="G555">
        <f t="shared" si="120"/>
        <v>9.8966913744940062</v>
      </c>
      <c r="H555">
        <f t="shared" si="121"/>
        <v>341.46341463414501</v>
      </c>
      <c r="I555">
        <f t="shared" si="123"/>
        <v>0.29700000000000004</v>
      </c>
      <c r="J555">
        <f t="shared" si="124"/>
        <v>-3150.076333960089</v>
      </c>
      <c r="K555">
        <f t="shared" si="125"/>
        <v>-27650761.104056034</v>
      </c>
      <c r="L555">
        <f t="shared" si="134"/>
        <v>16275.155938358143</v>
      </c>
      <c r="M555">
        <f>2*$Y$1*VLOOKUP(E554,Gearing!$B$3:$D$7,3)+B553</f>
        <v>15927.180883393681</v>
      </c>
      <c r="N555">
        <f>2*B554-B553+Misc!$B$6*$Y$1^2</f>
        <v>15927.321126023755</v>
      </c>
      <c r="O555">
        <f t="shared" si="126"/>
        <v>0</v>
      </c>
      <c r="P555">
        <f t="shared" si="127"/>
        <v>0</v>
      </c>
      <c r="Q555">
        <f t="shared" si="128"/>
        <v>0</v>
      </c>
      <c r="R555">
        <f t="shared" si="129"/>
        <v>0</v>
      </c>
      <c r="S555">
        <f t="shared" si="130"/>
        <v>0</v>
      </c>
      <c r="T555">
        <f>C555/Misc!$B$2*60/2/PI()</f>
        <v>4858.9305396937007</v>
      </c>
      <c r="U555">
        <f>C555/Misc!$B$2*60/2/PI()*VLOOKUP(E555,Gearing!$B$2:$G$7,5,FALSE)</f>
        <v>24199436.139307417</v>
      </c>
      <c r="V555">
        <f ca="1">FORECAST(U555,OFFSET(Engine!$E$3:$E$26,MATCH(U555,Engine!$A$3:$A$26,1)-1,0,2),OFFSET(Engine!$A$3:$A$26,MATCH(U555,Engine!$A$3:$A$26,1)-1,0,2))</f>
        <v>-603590.99674116995</v>
      </c>
    </row>
    <row r="556" spans="1:22" x14ac:dyDescent="0.25">
      <c r="A556">
        <f t="shared" si="122"/>
        <v>138.25</v>
      </c>
      <c r="B556">
        <f t="shared" si="133"/>
        <v>15965.34129967823</v>
      </c>
      <c r="C556">
        <f t="shared" si="131"/>
        <v>152.64780487804819</v>
      </c>
      <c r="D556">
        <f t="shared" si="132"/>
        <v>4.9117918824777007E-2</v>
      </c>
      <c r="E556">
        <f>MIN(VLOOKUP(C555+0.01,Gearing!$A$2:$G$7,2,TRUE)+1,5)</f>
        <v>5</v>
      </c>
      <c r="F556">
        <f>Misc!$B$4*Misc!$B$5/Misc!$B$2*VLOOKUP(E556,Gearing!$B$2:$G$7,5,FALSE)</f>
        <v>8966220.9668758679</v>
      </c>
      <c r="G556">
        <f t="shared" si="120"/>
        <v>9.9204031578570095</v>
      </c>
      <c r="H556">
        <f t="shared" si="121"/>
        <v>341.46341463414501</v>
      </c>
      <c r="I556">
        <f t="shared" si="123"/>
        <v>0.29700000000000004</v>
      </c>
      <c r="J556">
        <f t="shared" si="124"/>
        <v>-3172.7454447358487</v>
      </c>
      <c r="K556">
        <f t="shared" si="125"/>
        <v>-27530072.036667589</v>
      </c>
      <c r="L556">
        <f t="shared" si="134"/>
        <v>16313.322257773516</v>
      </c>
      <c r="M556">
        <f>2*$Y$1*VLOOKUP(E555,Gearing!$B$3:$D$7,3)+B554</f>
        <v>15965.34129967823</v>
      </c>
      <c r="N556">
        <f>2*B555-B554+Misc!$B$6*$Y$1^2</f>
        <v>15965.487682048157</v>
      </c>
      <c r="O556">
        <f t="shared" si="126"/>
        <v>0</v>
      </c>
      <c r="P556">
        <f t="shared" si="127"/>
        <v>0</v>
      </c>
      <c r="Q556">
        <f t="shared" si="128"/>
        <v>0</v>
      </c>
      <c r="R556">
        <f t="shared" si="129"/>
        <v>0</v>
      </c>
      <c r="S556">
        <f t="shared" si="130"/>
        <v>0</v>
      </c>
      <c r="T556">
        <f>C556/Misc!$B$2*60/2/PI()</f>
        <v>4858.9305396937007</v>
      </c>
      <c r="U556">
        <f>C556/Misc!$B$2*60/2/PI()*VLOOKUP(E556,Gearing!$B$2:$G$7,5,FALSE)</f>
        <v>24199436.139307417</v>
      </c>
      <c r="V556">
        <f ca="1">FORECAST(U556,OFFSET(Engine!$E$3:$E$26,MATCH(U556,Engine!$A$3:$A$26,1)-1,0,2),OFFSET(Engine!$A$3:$A$26,MATCH(U556,Engine!$A$3:$A$26,1)-1,0,2))</f>
        <v>-603590.99674116995</v>
      </c>
    </row>
    <row r="557" spans="1:22" x14ac:dyDescent="0.25">
      <c r="A557">
        <f t="shared" si="122"/>
        <v>138.5</v>
      </c>
      <c r="B557">
        <f t="shared" si="133"/>
        <v>16003.504785832705</v>
      </c>
      <c r="C557">
        <f t="shared" si="131"/>
        <v>152.64780487804819</v>
      </c>
      <c r="D557">
        <f t="shared" si="132"/>
        <v>-4.9117918824777007E-2</v>
      </c>
      <c r="E557">
        <f>MIN(VLOOKUP(C556+0.01,Gearing!$A$2:$G$7,2,TRUE)+1,5)</f>
        <v>5</v>
      </c>
      <c r="F557">
        <f>Misc!$B$4*Misc!$B$5/Misc!$B$2*VLOOKUP(E557,Gearing!$B$2:$G$7,5,FALSE)</f>
        <v>8966220.9668758679</v>
      </c>
      <c r="G557">
        <f t="shared" si="120"/>
        <v>9.9441168487487488</v>
      </c>
      <c r="H557">
        <f t="shared" si="121"/>
        <v>341.46341463414501</v>
      </c>
      <c r="I557">
        <f t="shared" si="123"/>
        <v>0.29700000000000004</v>
      </c>
      <c r="J557">
        <f t="shared" si="124"/>
        <v>-3195.4127320088701</v>
      </c>
      <c r="K557">
        <f t="shared" si="125"/>
        <v>-27408604.859856565</v>
      </c>
      <c r="L557">
        <f t="shared" si="134"/>
        <v>16351.479840797165</v>
      </c>
      <c r="M557">
        <f>2*$Y$1*VLOOKUP(E556,Gearing!$B$3:$D$7,3)+B555</f>
        <v>16003.504785832705</v>
      </c>
      <c r="N557">
        <f>2*B556-B555+Misc!$B$6*$Y$1^2</f>
        <v>16003.645028462779</v>
      </c>
      <c r="O557">
        <f t="shared" si="126"/>
        <v>0</v>
      </c>
      <c r="P557">
        <f t="shared" si="127"/>
        <v>0</v>
      </c>
      <c r="Q557">
        <f t="shared" si="128"/>
        <v>0</v>
      </c>
      <c r="R557">
        <f t="shared" si="129"/>
        <v>0</v>
      </c>
      <c r="S557">
        <f t="shared" si="130"/>
        <v>0</v>
      </c>
      <c r="T557">
        <f>C557/Misc!$B$2*60/2/PI()</f>
        <v>4858.9305396937007</v>
      </c>
      <c r="U557">
        <f>C557/Misc!$B$2*60/2/PI()*VLOOKUP(E557,Gearing!$B$2:$G$7,5,FALSE)</f>
        <v>24199436.139307417</v>
      </c>
      <c r="V557">
        <f ca="1">FORECAST(U557,OFFSET(Engine!$E$3:$E$26,MATCH(U557,Engine!$A$3:$A$26,1)-1,0,2),OFFSET(Engine!$A$3:$A$26,MATCH(U557,Engine!$A$3:$A$26,1)-1,0,2))</f>
        <v>-603590.99674116995</v>
      </c>
    </row>
    <row r="558" spans="1:22" x14ac:dyDescent="0.25">
      <c r="A558">
        <f t="shared" si="122"/>
        <v>138.75</v>
      </c>
      <c r="B558">
        <f t="shared" si="133"/>
        <v>16041.665202117254</v>
      </c>
      <c r="C558">
        <f t="shared" si="131"/>
        <v>152.64780487804819</v>
      </c>
      <c r="D558">
        <f t="shared" si="132"/>
        <v>4.9117918824777007E-2</v>
      </c>
      <c r="E558">
        <f>MIN(VLOOKUP(C557+0.01,Gearing!$A$2:$G$7,2,TRUE)+1,5)</f>
        <v>5</v>
      </c>
      <c r="F558">
        <f>Misc!$B$4*Misc!$B$5/Misc!$B$2*VLOOKUP(E558,Gearing!$B$2:$G$7,5,FALSE)</f>
        <v>8966220.9668758679</v>
      </c>
      <c r="G558">
        <f t="shared" si="120"/>
        <v>9.9678286321117504</v>
      </c>
      <c r="H558">
        <f t="shared" si="121"/>
        <v>341.46341463414501</v>
      </c>
      <c r="I558">
        <f t="shared" si="123"/>
        <v>0.29700000000000004</v>
      </c>
      <c r="J558">
        <f t="shared" si="124"/>
        <v>-3218.081842784628</v>
      </c>
      <c r="K558">
        <f t="shared" si="125"/>
        <v>-27286185.597468916</v>
      </c>
      <c r="L558">
        <f t="shared" si="134"/>
        <v>16389.646160212538</v>
      </c>
      <c r="M558">
        <f>2*$Y$1*VLOOKUP(E557,Gearing!$B$3:$D$7,3)+B556</f>
        <v>16041.665202117254</v>
      </c>
      <c r="N558">
        <f>2*B557-B556+Misc!$B$6*$Y$1^2</f>
        <v>16041.811584487181</v>
      </c>
      <c r="O558">
        <f t="shared" si="126"/>
        <v>0</v>
      </c>
      <c r="P558">
        <f t="shared" si="127"/>
        <v>0</v>
      </c>
      <c r="Q558">
        <f t="shared" si="128"/>
        <v>0</v>
      </c>
      <c r="R558">
        <f t="shared" si="129"/>
        <v>0</v>
      </c>
      <c r="S558">
        <f t="shared" si="130"/>
        <v>0</v>
      </c>
      <c r="T558">
        <f>C558/Misc!$B$2*60/2/PI()</f>
        <v>4858.9305396937007</v>
      </c>
      <c r="U558">
        <f>C558/Misc!$B$2*60/2/PI()*VLOOKUP(E558,Gearing!$B$2:$G$7,5,FALSE)</f>
        <v>24199436.139307417</v>
      </c>
      <c r="V558">
        <f ca="1">FORECAST(U558,OFFSET(Engine!$E$3:$E$26,MATCH(U558,Engine!$A$3:$A$26,1)-1,0,2),OFFSET(Engine!$A$3:$A$26,MATCH(U558,Engine!$A$3:$A$26,1)-1,0,2))</f>
        <v>-603590.99674116995</v>
      </c>
    </row>
    <row r="559" spans="1:22" x14ac:dyDescent="0.25">
      <c r="A559">
        <f t="shared" si="122"/>
        <v>139</v>
      </c>
      <c r="B559">
        <f t="shared" si="133"/>
        <v>16079.828688271729</v>
      </c>
      <c r="C559">
        <f t="shared" si="131"/>
        <v>152.64780487804819</v>
      </c>
      <c r="D559">
        <f t="shared" si="132"/>
        <v>-4.9117918824777007E-2</v>
      </c>
      <c r="E559">
        <f>MIN(VLOOKUP(C558+0.01,Gearing!$A$2:$G$7,2,TRUE)+1,5)</f>
        <v>5</v>
      </c>
      <c r="F559">
        <f>Misc!$B$4*Misc!$B$5/Misc!$B$2*VLOOKUP(E559,Gearing!$B$2:$G$7,5,FALSE)</f>
        <v>8966220.9668758679</v>
      </c>
      <c r="G559">
        <f t="shared" si="120"/>
        <v>9.9915423230034897</v>
      </c>
      <c r="H559">
        <f t="shared" si="121"/>
        <v>341.46341463414501</v>
      </c>
      <c r="I559">
        <f t="shared" si="123"/>
        <v>0.29700000000000004</v>
      </c>
      <c r="J559">
        <f t="shared" si="124"/>
        <v>-3240.7491300576494</v>
      </c>
      <c r="K559">
        <f t="shared" si="125"/>
        <v>-27162988.364835519</v>
      </c>
      <c r="L559">
        <f t="shared" si="134"/>
        <v>16427.803743236189</v>
      </c>
      <c r="M559">
        <f>2*$Y$1*VLOOKUP(E558,Gearing!$B$3:$D$7,3)+B557</f>
        <v>16079.828688271729</v>
      </c>
      <c r="N559">
        <f>2*B558-B557+Misc!$B$6*$Y$1^2</f>
        <v>16079.968930901803</v>
      </c>
      <c r="O559">
        <f t="shared" si="126"/>
        <v>0</v>
      </c>
      <c r="P559">
        <f t="shared" si="127"/>
        <v>0</v>
      </c>
      <c r="Q559">
        <f t="shared" si="128"/>
        <v>0</v>
      </c>
      <c r="R559">
        <f t="shared" si="129"/>
        <v>0</v>
      </c>
      <c r="S559">
        <f t="shared" si="130"/>
        <v>0</v>
      </c>
      <c r="T559">
        <f>C559/Misc!$B$2*60/2/PI()</f>
        <v>4858.9305396937007</v>
      </c>
      <c r="U559">
        <f>C559/Misc!$B$2*60/2/PI()*VLOOKUP(E559,Gearing!$B$2:$G$7,5,FALSE)</f>
        <v>24199436.139307417</v>
      </c>
      <c r="V559">
        <f ca="1">FORECAST(U559,OFFSET(Engine!$E$3:$E$26,MATCH(U559,Engine!$A$3:$A$26,1)-1,0,2),OFFSET(Engine!$A$3:$A$26,MATCH(U559,Engine!$A$3:$A$26,1)-1,0,2))</f>
        <v>-603590.99674116995</v>
      </c>
    </row>
    <row r="560" spans="1:22" x14ac:dyDescent="0.25">
      <c r="A560">
        <f t="shared" si="122"/>
        <v>139.25</v>
      </c>
      <c r="B560">
        <f t="shared" si="133"/>
        <v>16117.989104556278</v>
      </c>
      <c r="C560">
        <f t="shared" si="131"/>
        <v>152.64780487804819</v>
      </c>
      <c r="D560">
        <f t="shared" si="132"/>
        <v>4.9117918824777007E-2</v>
      </c>
      <c r="E560">
        <f>MIN(VLOOKUP(C559+0.01,Gearing!$A$2:$G$7,2,TRUE)+1,5)</f>
        <v>5</v>
      </c>
      <c r="F560">
        <f>Misc!$B$4*Misc!$B$5/Misc!$B$2*VLOOKUP(E560,Gearing!$B$2:$G$7,5,FALSE)</f>
        <v>8966220.9668758679</v>
      </c>
      <c r="G560">
        <f t="shared" si="120"/>
        <v>10.015254106366493</v>
      </c>
      <c r="H560">
        <f t="shared" si="121"/>
        <v>341.46341463414501</v>
      </c>
      <c r="I560">
        <f t="shared" si="123"/>
        <v>0.29700000000000004</v>
      </c>
      <c r="J560">
        <f t="shared" si="124"/>
        <v>-3263.4182408334091</v>
      </c>
      <c r="K560">
        <f t="shared" si="125"/>
        <v>-27038838.907448623</v>
      </c>
      <c r="L560">
        <f t="shared" si="134"/>
        <v>16465.970062651566</v>
      </c>
      <c r="M560">
        <f>2*$Y$1*VLOOKUP(E559,Gearing!$B$3:$D$7,3)+B558</f>
        <v>16117.989104556278</v>
      </c>
      <c r="N560">
        <f>2*B559-B558+Misc!$B$6*$Y$1^2</f>
        <v>16118.135486926205</v>
      </c>
      <c r="O560">
        <f t="shared" si="126"/>
        <v>0</v>
      </c>
      <c r="P560">
        <f t="shared" si="127"/>
        <v>0</v>
      </c>
      <c r="Q560">
        <f t="shared" si="128"/>
        <v>0</v>
      </c>
      <c r="R560">
        <f t="shared" si="129"/>
        <v>0</v>
      </c>
      <c r="S560">
        <f t="shared" si="130"/>
        <v>0</v>
      </c>
      <c r="T560">
        <f>C560/Misc!$B$2*60/2/PI()</f>
        <v>4858.9305396937007</v>
      </c>
      <c r="U560">
        <f>C560/Misc!$B$2*60/2/PI()*VLOOKUP(E560,Gearing!$B$2:$G$7,5,FALSE)</f>
        <v>24199436.139307417</v>
      </c>
      <c r="V560">
        <f ca="1">FORECAST(U560,OFFSET(Engine!$E$3:$E$26,MATCH(U560,Engine!$A$3:$A$26,1)-1,0,2),OFFSET(Engine!$A$3:$A$26,MATCH(U560,Engine!$A$3:$A$26,1)-1,0,2))</f>
        <v>-603590.99674116995</v>
      </c>
    </row>
    <row r="561" spans="1:22" x14ac:dyDescent="0.25">
      <c r="A561">
        <f t="shared" si="122"/>
        <v>139.5</v>
      </c>
      <c r="B561">
        <f t="shared" si="133"/>
        <v>16156.152590710753</v>
      </c>
      <c r="C561">
        <f t="shared" si="131"/>
        <v>152.64780487804819</v>
      </c>
      <c r="D561">
        <f t="shared" si="132"/>
        <v>-4.9117918824777007E-2</v>
      </c>
      <c r="E561">
        <f>MIN(VLOOKUP(C560+0.01,Gearing!$A$2:$G$7,2,TRUE)+1,5)</f>
        <v>5</v>
      </c>
      <c r="F561">
        <f>Misc!$B$4*Misc!$B$5/Misc!$B$2*VLOOKUP(E561,Gearing!$B$2:$G$7,5,FALSE)</f>
        <v>8966220.9668758679</v>
      </c>
      <c r="G561">
        <f t="shared" si="120"/>
        <v>10.038967797258232</v>
      </c>
      <c r="H561">
        <f t="shared" si="121"/>
        <v>341.46341463414501</v>
      </c>
      <c r="I561">
        <f t="shared" si="123"/>
        <v>0.29700000000000004</v>
      </c>
      <c r="J561">
        <f t="shared" si="124"/>
        <v>-3286.0855281064305</v>
      </c>
      <c r="K561">
        <f t="shared" si="125"/>
        <v>-26913911.618992824</v>
      </c>
      <c r="L561">
        <f t="shared" si="134"/>
        <v>16504.127645675217</v>
      </c>
      <c r="M561">
        <f>2*$Y$1*VLOOKUP(E560,Gearing!$B$3:$D$7,3)+B559</f>
        <v>16156.152590710753</v>
      </c>
      <c r="N561">
        <f>2*B560-B559+Misc!$B$6*$Y$1^2</f>
        <v>16156.292833340827</v>
      </c>
      <c r="O561">
        <f t="shared" si="126"/>
        <v>0</v>
      </c>
      <c r="P561">
        <f t="shared" si="127"/>
        <v>0</v>
      </c>
      <c r="Q561">
        <f t="shared" si="128"/>
        <v>0</v>
      </c>
      <c r="R561">
        <f t="shared" si="129"/>
        <v>0</v>
      </c>
      <c r="S561">
        <f t="shared" si="130"/>
        <v>0</v>
      </c>
      <c r="T561">
        <f>C561/Misc!$B$2*60/2/PI()</f>
        <v>4858.9305396937007</v>
      </c>
      <c r="U561">
        <f>C561/Misc!$B$2*60/2/PI()*VLOOKUP(E561,Gearing!$B$2:$G$7,5,FALSE)</f>
        <v>24199436.139307417</v>
      </c>
      <c r="V561">
        <f ca="1">FORECAST(U561,OFFSET(Engine!$E$3:$E$26,MATCH(U561,Engine!$A$3:$A$26,1)-1,0,2),OFFSET(Engine!$A$3:$A$26,MATCH(U561,Engine!$A$3:$A$26,1)-1,0,2))</f>
        <v>-603590.99674116995</v>
      </c>
    </row>
    <row r="562" spans="1:22" x14ac:dyDescent="0.25">
      <c r="A562">
        <f t="shared" si="122"/>
        <v>139.75</v>
      </c>
      <c r="B562">
        <f t="shared" si="133"/>
        <v>16194.313006995302</v>
      </c>
      <c r="C562">
        <f t="shared" si="131"/>
        <v>152.64780487804819</v>
      </c>
      <c r="D562">
        <f t="shared" si="132"/>
        <v>4.9117918824777007E-2</v>
      </c>
      <c r="E562">
        <f>MIN(VLOOKUP(C561+0.01,Gearing!$A$2:$G$7,2,TRUE)+1,5)</f>
        <v>5</v>
      </c>
      <c r="F562">
        <f>Misc!$B$4*Misc!$B$5/Misc!$B$2*VLOOKUP(E562,Gearing!$B$2:$G$7,5,FALSE)</f>
        <v>8966220.9668758679</v>
      </c>
      <c r="G562">
        <f t="shared" si="120"/>
        <v>10.062679580621236</v>
      </c>
      <c r="H562">
        <f t="shared" si="121"/>
        <v>341.46341463414501</v>
      </c>
      <c r="I562">
        <f t="shared" si="123"/>
        <v>0.29700000000000004</v>
      </c>
      <c r="J562">
        <f t="shared" si="124"/>
        <v>-3308.7546388821884</v>
      </c>
      <c r="K562">
        <f t="shared" si="125"/>
        <v>-26788031.96660671</v>
      </c>
      <c r="L562">
        <f t="shared" si="134"/>
        <v>16542.29396509059</v>
      </c>
      <c r="M562">
        <f>2*$Y$1*VLOOKUP(E561,Gearing!$B$3:$D$7,3)+B560</f>
        <v>16194.313006995302</v>
      </c>
      <c r="N562">
        <f>2*B561-B560+Misc!$B$6*$Y$1^2</f>
        <v>16194.459389365229</v>
      </c>
      <c r="O562">
        <f t="shared" si="126"/>
        <v>0</v>
      </c>
      <c r="P562">
        <f t="shared" si="127"/>
        <v>0</v>
      </c>
      <c r="Q562">
        <f t="shared" si="128"/>
        <v>0</v>
      </c>
      <c r="R562">
        <f t="shared" si="129"/>
        <v>0</v>
      </c>
      <c r="S562">
        <f t="shared" si="130"/>
        <v>0</v>
      </c>
      <c r="T562">
        <f>C562/Misc!$B$2*60/2/PI()</f>
        <v>4858.9305396937007</v>
      </c>
      <c r="U562">
        <f>C562/Misc!$B$2*60/2/PI()*VLOOKUP(E562,Gearing!$B$2:$G$7,5,FALSE)</f>
        <v>24199436.139307417</v>
      </c>
      <c r="V562">
        <f ca="1">FORECAST(U562,OFFSET(Engine!$E$3:$E$26,MATCH(U562,Engine!$A$3:$A$26,1)-1,0,2),OFFSET(Engine!$A$3:$A$26,MATCH(U562,Engine!$A$3:$A$26,1)-1,0,2))</f>
        <v>-603590.99674116995</v>
      </c>
    </row>
    <row r="563" spans="1:22" x14ac:dyDescent="0.25">
      <c r="A563">
        <f t="shared" si="122"/>
        <v>140</v>
      </c>
      <c r="B563">
        <f t="shared" si="133"/>
        <v>16232.476493149778</v>
      </c>
      <c r="C563">
        <f t="shared" si="131"/>
        <v>152.64780487804819</v>
      </c>
      <c r="D563">
        <f t="shared" si="132"/>
        <v>-4.9117918824777007E-2</v>
      </c>
      <c r="E563">
        <f>MIN(VLOOKUP(C562+0.01,Gearing!$A$2:$G$7,2,TRUE)+1,5)</f>
        <v>5</v>
      </c>
      <c r="F563">
        <f>Misc!$B$4*Misc!$B$5/Misc!$B$2*VLOOKUP(E563,Gearing!$B$2:$G$7,5,FALSE)</f>
        <v>8966220.9668758679</v>
      </c>
      <c r="G563">
        <f t="shared" si="120"/>
        <v>10.086393271512975</v>
      </c>
      <c r="H563">
        <f t="shared" si="121"/>
        <v>341.46341463414501</v>
      </c>
      <c r="I563">
        <f t="shared" si="123"/>
        <v>0.29700000000000004</v>
      </c>
      <c r="J563">
        <f t="shared" si="124"/>
        <v>-3331.4219261552116</v>
      </c>
      <c r="K563">
        <f t="shared" si="125"/>
        <v>-26661374.622328538</v>
      </c>
      <c r="L563">
        <f t="shared" si="134"/>
        <v>16580.451548114237</v>
      </c>
      <c r="M563">
        <f>2*$Y$1*VLOOKUP(E562,Gearing!$B$3:$D$7,3)+B561</f>
        <v>16232.476493149778</v>
      </c>
      <c r="N563">
        <f>2*B562-B561+Misc!$B$6*$Y$1^2</f>
        <v>16232.616735779851</v>
      </c>
      <c r="O563">
        <f t="shared" si="126"/>
        <v>0</v>
      </c>
      <c r="P563">
        <f t="shared" si="127"/>
        <v>0</v>
      </c>
      <c r="Q563">
        <f t="shared" si="128"/>
        <v>0</v>
      </c>
      <c r="R563">
        <f t="shared" si="129"/>
        <v>0</v>
      </c>
      <c r="S563">
        <f t="shared" si="130"/>
        <v>0</v>
      </c>
      <c r="T563">
        <f>C563/Misc!$B$2*60/2/PI()</f>
        <v>4858.9305396937007</v>
      </c>
      <c r="U563">
        <f>C563/Misc!$B$2*60/2/PI()*VLOOKUP(E563,Gearing!$B$2:$G$7,5,FALSE)</f>
        <v>24199436.139307417</v>
      </c>
      <c r="V563">
        <f ca="1">FORECAST(U563,OFFSET(Engine!$E$3:$E$26,MATCH(U563,Engine!$A$3:$A$26,1)-1,0,2),OFFSET(Engine!$A$3:$A$26,MATCH(U563,Engine!$A$3:$A$26,1)-1,0,2))</f>
        <v>-603590.99674116995</v>
      </c>
    </row>
    <row r="564" spans="1:22" x14ac:dyDescent="0.25">
      <c r="A564">
        <f t="shared" si="122"/>
        <v>140.25</v>
      </c>
      <c r="B564">
        <f t="shared" si="133"/>
        <v>16270.636909434326</v>
      </c>
      <c r="C564">
        <f t="shared" si="131"/>
        <v>152.64780487804819</v>
      </c>
      <c r="D564">
        <f t="shared" si="132"/>
        <v>4.9117918824777007E-2</v>
      </c>
      <c r="E564">
        <f>MIN(VLOOKUP(C563+0.01,Gearing!$A$2:$G$7,2,TRUE)+1,5)</f>
        <v>5</v>
      </c>
      <c r="F564">
        <f>Misc!$B$4*Misc!$B$5/Misc!$B$2*VLOOKUP(E564,Gearing!$B$2:$G$7,5,FALSE)</f>
        <v>8966220.9668758679</v>
      </c>
      <c r="G564">
        <f t="shared" si="120"/>
        <v>10.110105054875977</v>
      </c>
      <c r="H564">
        <f t="shared" si="121"/>
        <v>341.46341463414501</v>
      </c>
      <c r="I564">
        <f t="shared" si="123"/>
        <v>0.29700000000000004</v>
      </c>
      <c r="J564">
        <f t="shared" si="124"/>
        <v>-3354.0910369309695</v>
      </c>
      <c r="K564">
        <f t="shared" si="125"/>
        <v>-26533764.774943192</v>
      </c>
      <c r="L564">
        <f t="shared" si="134"/>
        <v>16618.617867529614</v>
      </c>
      <c r="M564">
        <f>2*$Y$1*VLOOKUP(E563,Gearing!$B$3:$D$7,3)+B562</f>
        <v>16270.636909434326</v>
      </c>
      <c r="N564">
        <f>2*B563-B562+Misc!$B$6*$Y$1^2</f>
        <v>16270.783291804253</v>
      </c>
      <c r="O564">
        <f t="shared" si="126"/>
        <v>0</v>
      </c>
      <c r="P564">
        <f t="shared" si="127"/>
        <v>0</v>
      </c>
      <c r="Q564">
        <f t="shared" si="128"/>
        <v>0</v>
      </c>
      <c r="R564">
        <f t="shared" si="129"/>
        <v>0</v>
      </c>
      <c r="S564">
        <f t="shared" si="130"/>
        <v>0</v>
      </c>
      <c r="T564">
        <f>C564/Misc!$B$2*60/2/PI()</f>
        <v>4858.9305396937007</v>
      </c>
      <c r="U564">
        <f>C564/Misc!$B$2*60/2/PI()*VLOOKUP(E564,Gearing!$B$2:$G$7,5,FALSE)</f>
        <v>24199436.139307417</v>
      </c>
      <c r="V564">
        <f ca="1">FORECAST(U564,OFFSET(Engine!$E$3:$E$26,MATCH(U564,Engine!$A$3:$A$26,1)-1,0,2),OFFSET(Engine!$A$3:$A$26,MATCH(U564,Engine!$A$3:$A$26,1)-1,0,2))</f>
        <v>-603590.99674116995</v>
      </c>
    </row>
    <row r="565" spans="1:22" x14ac:dyDescent="0.25">
      <c r="A565">
        <f t="shared" si="122"/>
        <v>140.5</v>
      </c>
      <c r="B565">
        <f t="shared" si="133"/>
        <v>16308.800395588802</v>
      </c>
      <c r="C565">
        <f t="shared" si="131"/>
        <v>152.64780487804819</v>
      </c>
      <c r="D565">
        <f t="shared" si="132"/>
        <v>-4.9117918824777007E-2</v>
      </c>
      <c r="E565">
        <f>MIN(VLOOKUP(C564+0.01,Gearing!$A$2:$G$7,2,TRUE)+1,5)</f>
        <v>5</v>
      </c>
      <c r="F565">
        <f>Misc!$B$4*Misc!$B$5/Misc!$B$2*VLOOKUP(E565,Gearing!$B$2:$G$7,5,FALSE)</f>
        <v>8966220.9668758679</v>
      </c>
      <c r="G565">
        <f t="shared" si="120"/>
        <v>10.133818745767719</v>
      </c>
      <c r="H565">
        <f t="shared" si="121"/>
        <v>341.46341463414501</v>
      </c>
      <c r="I565">
        <f t="shared" si="123"/>
        <v>0.29700000000000004</v>
      </c>
      <c r="J565">
        <f t="shared" si="124"/>
        <v>-3376.7583242039909</v>
      </c>
      <c r="K565">
        <f t="shared" si="125"/>
        <v>-26405377.374842647</v>
      </c>
      <c r="L565">
        <f t="shared" si="134"/>
        <v>16656.775450553261</v>
      </c>
      <c r="M565">
        <f>2*$Y$1*VLOOKUP(E564,Gearing!$B$3:$D$7,3)+B563</f>
        <v>16308.800395588802</v>
      </c>
      <c r="N565">
        <f>2*B564-B563+Misc!$B$6*$Y$1^2</f>
        <v>16308.940638218875</v>
      </c>
      <c r="O565">
        <f t="shared" si="126"/>
        <v>0</v>
      </c>
      <c r="P565">
        <f t="shared" si="127"/>
        <v>0</v>
      </c>
      <c r="Q565">
        <f t="shared" si="128"/>
        <v>0</v>
      </c>
      <c r="R565">
        <f t="shared" si="129"/>
        <v>0</v>
      </c>
      <c r="S565">
        <f t="shared" si="130"/>
        <v>0</v>
      </c>
      <c r="T565">
        <f>C565/Misc!$B$2*60/2/PI()</f>
        <v>4858.9305396937007</v>
      </c>
      <c r="U565">
        <f>C565/Misc!$B$2*60/2/PI()*VLOOKUP(E565,Gearing!$B$2:$G$7,5,FALSE)</f>
        <v>24199436.139307417</v>
      </c>
      <c r="V565">
        <f ca="1">FORECAST(U565,OFFSET(Engine!$E$3:$E$26,MATCH(U565,Engine!$A$3:$A$26,1)-1,0,2),OFFSET(Engine!$A$3:$A$26,MATCH(U565,Engine!$A$3:$A$26,1)-1,0,2))</f>
        <v>-603590.99674116995</v>
      </c>
    </row>
    <row r="566" spans="1:22" x14ac:dyDescent="0.25">
      <c r="A566">
        <f t="shared" si="122"/>
        <v>140.75</v>
      </c>
      <c r="B566">
        <f t="shared" si="133"/>
        <v>16346.96081187335</v>
      </c>
      <c r="C566">
        <f t="shared" si="131"/>
        <v>152.64780487804819</v>
      </c>
      <c r="D566">
        <f t="shared" si="132"/>
        <v>4.9117918824777007E-2</v>
      </c>
      <c r="E566">
        <f>MIN(VLOOKUP(C565+0.01,Gearing!$A$2:$G$7,2,TRUE)+1,5)</f>
        <v>5</v>
      </c>
      <c r="F566">
        <f>Misc!$B$4*Misc!$B$5/Misc!$B$2*VLOOKUP(E566,Gearing!$B$2:$G$7,5,FALSE)</f>
        <v>8966220.9668758679</v>
      </c>
      <c r="G566">
        <f t="shared" si="120"/>
        <v>10.157530529130721</v>
      </c>
      <c r="H566">
        <f t="shared" si="121"/>
        <v>341.46341463414501</v>
      </c>
      <c r="I566">
        <f t="shared" si="123"/>
        <v>0.29700000000000004</v>
      </c>
      <c r="J566">
        <f t="shared" si="124"/>
        <v>-3399.4274349797488</v>
      </c>
      <c r="K566">
        <f t="shared" si="125"/>
        <v>-26276037.332458068</v>
      </c>
      <c r="L566">
        <f t="shared" si="134"/>
        <v>16694.941769968642</v>
      </c>
      <c r="M566">
        <f>2*$Y$1*VLOOKUP(E565,Gearing!$B$3:$D$7,3)+B564</f>
        <v>16346.96081187335</v>
      </c>
      <c r="N566">
        <f>2*B565-B564+Misc!$B$6*$Y$1^2</f>
        <v>16347.107194243277</v>
      </c>
      <c r="O566">
        <f t="shared" si="126"/>
        <v>0</v>
      </c>
      <c r="P566">
        <f t="shared" si="127"/>
        <v>0</v>
      </c>
      <c r="Q566">
        <f t="shared" si="128"/>
        <v>0</v>
      </c>
      <c r="R566">
        <f t="shared" si="129"/>
        <v>0</v>
      </c>
      <c r="S566">
        <f t="shared" si="130"/>
        <v>0</v>
      </c>
      <c r="T566">
        <f>C566/Misc!$B$2*60/2/PI()</f>
        <v>4858.9305396937007</v>
      </c>
      <c r="U566">
        <f>C566/Misc!$B$2*60/2/PI()*VLOOKUP(E566,Gearing!$B$2:$G$7,5,FALSE)</f>
        <v>24199436.139307417</v>
      </c>
      <c r="V566">
        <f ca="1">FORECAST(U566,OFFSET(Engine!$E$3:$E$26,MATCH(U566,Engine!$A$3:$A$26,1)-1,0,2),OFFSET(Engine!$A$3:$A$26,MATCH(U566,Engine!$A$3:$A$26,1)-1,0,2))</f>
        <v>-603590.99674116995</v>
      </c>
    </row>
    <row r="567" spans="1:22" x14ac:dyDescent="0.25">
      <c r="A567">
        <f t="shared" si="122"/>
        <v>141</v>
      </c>
      <c r="B567">
        <f t="shared" si="133"/>
        <v>16385.124298027826</v>
      </c>
      <c r="C567">
        <f t="shared" si="131"/>
        <v>152.64780487805183</v>
      </c>
      <c r="D567">
        <f t="shared" si="132"/>
        <v>-4.9117918795673177E-2</v>
      </c>
      <c r="E567">
        <f>MIN(VLOOKUP(C566+0.01,Gearing!$A$2:$G$7,2,TRUE)+1,5)</f>
        <v>5</v>
      </c>
      <c r="F567">
        <f>Misc!$B$4*Misc!$B$5/Misc!$B$2*VLOOKUP(E567,Gearing!$B$2:$G$7,5,FALSE)</f>
        <v>8966220.9668758679</v>
      </c>
      <c r="G567">
        <f t="shared" si="120"/>
        <v>10.18124422002246</v>
      </c>
      <c r="H567">
        <f t="shared" si="121"/>
        <v>341.46341463415314</v>
      </c>
      <c r="I567">
        <f t="shared" si="123"/>
        <v>0.29700000000000004</v>
      </c>
      <c r="J567">
        <f t="shared" si="124"/>
        <v>-3422.094722252772</v>
      </c>
      <c r="K567">
        <f t="shared" si="125"/>
        <v>-26145919.876535106</v>
      </c>
      <c r="L567">
        <f t="shared" si="134"/>
        <v>16733.099352992285</v>
      </c>
      <c r="M567">
        <f>2*$Y$1*VLOOKUP(E566,Gearing!$B$3:$D$7,3)+B565</f>
        <v>16385.124298027826</v>
      </c>
      <c r="N567">
        <f>2*B566-B565+Misc!$B$6*$Y$1^2</f>
        <v>16385.264540657899</v>
      </c>
      <c r="O567">
        <f t="shared" si="126"/>
        <v>0</v>
      </c>
      <c r="P567">
        <f t="shared" si="127"/>
        <v>0</v>
      </c>
      <c r="Q567">
        <f t="shared" si="128"/>
        <v>0</v>
      </c>
      <c r="R567">
        <f t="shared" si="129"/>
        <v>0</v>
      </c>
      <c r="S567">
        <f t="shared" si="130"/>
        <v>0</v>
      </c>
      <c r="T567">
        <f>C567/Misc!$B$2*60/2/PI()</f>
        <v>4858.9305396938162</v>
      </c>
      <c r="U567">
        <f>C567/Misc!$B$2*60/2/PI()*VLOOKUP(E567,Gearing!$B$2:$G$7,5,FALSE)</f>
        <v>24199436.139307991</v>
      </c>
      <c r="V567">
        <f ca="1">FORECAST(U567,OFFSET(Engine!$E$3:$E$26,MATCH(U567,Engine!$A$3:$A$26,1)-1,0,2),OFFSET(Engine!$A$3:$A$26,MATCH(U567,Engine!$A$3:$A$26,1)-1,0,2))</f>
        <v>-603590.99674118427</v>
      </c>
    </row>
    <row r="568" spans="1:22" x14ac:dyDescent="0.25">
      <c r="A568">
        <f t="shared" si="122"/>
        <v>141.25</v>
      </c>
      <c r="B568">
        <f t="shared" si="133"/>
        <v>16423.284714312376</v>
      </c>
      <c r="C568">
        <f t="shared" si="131"/>
        <v>152.64780487804819</v>
      </c>
      <c r="D568">
        <f t="shared" si="132"/>
        <v>4.9117918766569346E-2</v>
      </c>
      <c r="E568">
        <f>MIN(VLOOKUP(C567+0.01,Gearing!$A$2:$G$7,2,TRUE)+1,5)</f>
        <v>5</v>
      </c>
      <c r="F568">
        <f>Misc!$B$4*Misc!$B$5/Misc!$B$2*VLOOKUP(E568,Gearing!$B$2:$G$7,5,FALSE)</f>
        <v>8966220.9668758679</v>
      </c>
      <c r="G568">
        <f t="shared" si="120"/>
        <v>10.204956003385464</v>
      </c>
      <c r="H568">
        <f t="shared" si="121"/>
        <v>341.46341463414501</v>
      </c>
      <c r="I568">
        <f t="shared" si="123"/>
        <v>0.29700000000000004</v>
      </c>
      <c r="J568">
        <f t="shared" si="124"/>
        <v>-3444.7638330285299</v>
      </c>
      <c r="K568">
        <f t="shared" si="125"/>
        <v>-26014849.639151353</v>
      </c>
      <c r="L568">
        <f t="shared" si="134"/>
        <v>16771.265672407659</v>
      </c>
      <c r="M568">
        <f>2*$Y$1*VLOOKUP(E567,Gearing!$B$3:$D$7,3)+B566</f>
        <v>16423.284714312376</v>
      </c>
      <c r="N568">
        <f>2*B567-B566+Misc!$B$6*$Y$1^2</f>
        <v>16423.4310966823</v>
      </c>
      <c r="O568">
        <f t="shared" si="126"/>
        <v>0</v>
      </c>
      <c r="P568">
        <f t="shared" si="127"/>
        <v>0</v>
      </c>
      <c r="Q568">
        <f t="shared" si="128"/>
        <v>0</v>
      </c>
      <c r="R568">
        <f t="shared" si="129"/>
        <v>0</v>
      </c>
      <c r="S568">
        <f t="shared" si="130"/>
        <v>0</v>
      </c>
      <c r="T568">
        <f>C568/Misc!$B$2*60/2/PI()</f>
        <v>4858.9305396937007</v>
      </c>
      <c r="U568">
        <f>C568/Misc!$B$2*60/2/PI()*VLOOKUP(E568,Gearing!$B$2:$G$7,5,FALSE)</f>
        <v>24199436.139307417</v>
      </c>
      <c r="V568">
        <f ca="1">FORECAST(U568,OFFSET(Engine!$E$3:$E$26,MATCH(U568,Engine!$A$3:$A$26,1)-1,0,2),OFFSET(Engine!$A$3:$A$26,MATCH(U568,Engine!$A$3:$A$26,1)-1,0,2))</f>
        <v>-603590.99674116995</v>
      </c>
    </row>
    <row r="569" spans="1:22" x14ac:dyDescent="0.25">
      <c r="A569">
        <f t="shared" si="122"/>
        <v>141.5</v>
      </c>
      <c r="B569">
        <f t="shared" si="133"/>
        <v>16461.44820046685</v>
      </c>
      <c r="C569">
        <f t="shared" si="131"/>
        <v>152.64780487804819</v>
      </c>
      <c r="D569">
        <f t="shared" si="132"/>
        <v>-4.9117918766569346E-2</v>
      </c>
      <c r="E569">
        <f>MIN(VLOOKUP(C568+0.01,Gearing!$A$2:$G$7,2,TRUE)+1,5)</f>
        <v>5</v>
      </c>
      <c r="F569">
        <f>Misc!$B$4*Misc!$B$5/Misc!$B$2*VLOOKUP(E569,Gearing!$B$2:$G$7,5,FALSE)</f>
        <v>8966220.9668758679</v>
      </c>
      <c r="G569">
        <f t="shared" si="120"/>
        <v>10.228669694277203</v>
      </c>
      <c r="H569">
        <f t="shared" si="121"/>
        <v>341.46341463414501</v>
      </c>
      <c r="I569">
        <f t="shared" si="123"/>
        <v>0.29700000000000004</v>
      </c>
      <c r="J569">
        <f t="shared" si="124"/>
        <v>-3467.4311203015532</v>
      </c>
      <c r="K569">
        <f t="shared" si="125"/>
        <v>-25883002.127405975</v>
      </c>
      <c r="L569">
        <f t="shared" si="134"/>
        <v>16809.423255431317</v>
      </c>
      <c r="M569">
        <f>2*$Y$1*VLOOKUP(E568,Gearing!$B$3:$D$7,3)+B567</f>
        <v>16461.44820046685</v>
      </c>
      <c r="N569">
        <f>2*B568-B567+Misc!$B$6*$Y$1^2</f>
        <v>16461.588443096927</v>
      </c>
      <c r="O569">
        <f t="shared" si="126"/>
        <v>0</v>
      </c>
      <c r="P569">
        <f t="shared" si="127"/>
        <v>0</v>
      </c>
      <c r="Q569">
        <f t="shared" si="128"/>
        <v>0</v>
      </c>
      <c r="R569">
        <f t="shared" si="129"/>
        <v>0</v>
      </c>
      <c r="S569">
        <f t="shared" si="130"/>
        <v>0</v>
      </c>
      <c r="T569">
        <f>C569/Misc!$B$2*60/2/PI()</f>
        <v>4858.9305396937007</v>
      </c>
      <c r="U569">
        <f>C569/Misc!$B$2*60/2/PI()*VLOOKUP(E569,Gearing!$B$2:$G$7,5,FALSE)</f>
        <v>24199436.139307417</v>
      </c>
      <c r="V569">
        <f ca="1">FORECAST(U569,OFFSET(Engine!$E$3:$E$26,MATCH(U569,Engine!$A$3:$A$26,1)-1,0,2),OFFSET(Engine!$A$3:$A$26,MATCH(U569,Engine!$A$3:$A$26,1)-1,0,2))</f>
        <v>-603590.99674116995</v>
      </c>
    </row>
    <row r="570" spans="1:22" x14ac:dyDescent="0.25">
      <c r="A570">
        <f t="shared" si="122"/>
        <v>141.75</v>
      </c>
      <c r="B570">
        <f t="shared" si="133"/>
        <v>16499.6086167514</v>
      </c>
      <c r="C570">
        <f t="shared" si="131"/>
        <v>152.64780487804819</v>
      </c>
      <c r="D570">
        <f t="shared" si="132"/>
        <v>4.9117918766569346E-2</v>
      </c>
      <c r="E570">
        <f>MIN(VLOOKUP(C569+0.01,Gearing!$A$2:$G$7,2,TRUE)+1,5)</f>
        <v>5</v>
      </c>
      <c r="F570">
        <f>Misc!$B$4*Misc!$B$5/Misc!$B$2*VLOOKUP(E570,Gearing!$B$2:$G$7,5,FALSE)</f>
        <v>8966220.9668758679</v>
      </c>
      <c r="G570">
        <f t="shared" si="120"/>
        <v>10.252381477640206</v>
      </c>
      <c r="H570">
        <f t="shared" si="121"/>
        <v>341.46341463414501</v>
      </c>
      <c r="I570">
        <f t="shared" si="123"/>
        <v>0.29700000000000004</v>
      </c>
      <c r="J570">
        <f t="shared" si="124"/>
        <v>-3490.100231077311</v>
      </c>
      <c r="K570">
        <f t="shared" si="125"/>
        <v>-25750201.695022974</v>
      </c>
      <c r="L570">
        <f t="shared" si="134"/>
        <v>16847.589574846686</v>
      </c>
      <c r="M570">
        <f>2*$Y$1*VLOOKUP(E569,Gearing!$B$3:$D$7,3)+B568</f>
        <v>16499.6086167514</v>
      </c>
      <c r="N570">
        <f>2*B569-B568+Misc!$B$6*$Y$1^2</f>
        <v>16499.754999121324</v>
      </c>
      <c r="O570">
        <f t="shared" si="126"/>
        <v>0</v>
      </c>
      <c r="P570">
        <f t="shared" si="127"/>
        <v>0</v>
      </c>
      <c r="Q570">
        <f t="shared" si="128"/>
        <v>0</v>
      </c>
      <c r="R570">
        <f t="shared" si="129"/>
        <v>0</v>
      </c>
      <c r="S570">
        <f t="shared" si="130"/>
        <v>0</v>
      </c>
      <c r="T570">
        <f>C570/Misc!$B$2*60/2/PI()</f>
        <v>4858.9305396937007</v>
      </c>
      <c r="U570">
        <f>C570/Misc!$B$2*60/2/PI()*VLOOKUP(E570,Gearing!$B$2:$G$7,5,FALSE)</f>
        <v>24199436.139307417</v>
      </c>
      <c r="V570">
        <f ca="1">FORECAST(U570,OFFSET(Engine!$E$3:$E$26,MATCH(U570,Engine!$A$3:$A$26,1)-1,0,2),OFFSET(Engine!$A$3:$A$26,MATCH(U570,Engine!$A$3:$A$26,1)-1,0,2))</f>
        <v>-603590.99674116995</v>
      </c>
    </row>
    <row r="571" spans="1:22" x14ac:dyDescent="0.25">
      <c r="A571">
        <f t="shared" si="122"/>
        <v>142</v>
      </c>
      <c r="B571">
        <f t="shared" si="133"/>
        <v>16537.772102905874</v>
      </c>
      <c r="C571">
        <f t="shared" si="131"/>
        <v>152.64780487804819</v>
      </c>
      <c r="D571">
        <f t="shared" si="132"/>
        <v>-4.9117918766569346E-2</v>
      </c>
      <c r="E571">
        <f>MIN(VLOOKUP(C570+0.01,Gearing!$A$2:$G$7,2,TRUE)+1,5)</f>
        <v>5</v>
      </c>
      <c r="F571">
        <f>Misc!$B$4*Misc!$B$5/Misc!$B$2*VLOOKUP(E571,Gearing!$B$2:$G$7,5,FALSE)</f>
        <v>8966220.9668758679</v>
      </c>
      <c r="G571">
        <f t="shared" si="120"/>
        <v>10.276095168531945</v>
      </c>
      <c r="H571">
        <f t="shared" si="121"/>
        <v>341.46341463414501</v>
      </c>
      <c r="I571">
        <f t="shared" si="123"/>
        <v>0.29700000000000004</v>
      </c>
      <c r="J571">
        <f t="shared" si="124"/>
        <v>-3512.7675183503325</v>
      </c>
      <c r="K571">
        <f t="shared" si="125"/>
        <v>-25616624.127455238</v>
      </c>
      <c r="L571">
        <f t="shared" si="134"/>
        <v>16885.747157870337</v>
      </c>
      <c r="M571">
        <f>2*$Y$1*VLOOKUP(E570,Gearing!$B$3:$D$7,3)+B569</f>
        <v>16537.772102905874</v>
      </c>
      <c r="N571">
        <f>2*B570-B569+Misc!$B$6*$Y$1^2</f>
        <v>16537.912345535951</v>
      </c>
      <c r="O571">
        <f t="shared" si="126"/>
        <v>0</v>
      </c>
      <c r="P571">
        <f t="shared" si="127"/>
        <v>0</v>
      </c>
      <c r="Q571">
        <f t="shared" si="128"/>
        <v>0</v>
      </c>
      <c r="R571">
        <f t="shared" si="129"/>
        <v>0</v>
      </c>
      <c r="S571">
        <f t="shared" si="130"/>
        <v>0</v>
      </c>
      <c r="T571">
        <f>C571/Misc!$B$2*60/2/PI()</f>
        <v>4858.9305396937007</v>
      </c>
      <c r="U571">
        <f>C571/Misc!$B$2*60/2/PI()*VLOOKUP(E571,Gearing!$B$2:$G$7,5,FALSE)</f>
        <v>24199436.139307417</v>
      </c>
      <c r="V571">
        <f ca="1">FORECAST(U571,OFFSET(Engine!$E$3:$E$26,MATCH(U571,Engine!$A$3:$A$26,1)-1,0,2),OFFSET(Engine!$A$3:$A$26,MATCH(U571,Engine!$A$3:$A$26,1)-1,0,2))</f>
        <v>-603590.99674116995</v>
      </c>
    </row>
    <row r="572" spans="1:22" x14ac:dyDescent="0.25">
      <c r="A572">
        <f t="shared" si="122"/>
        <v>142.25</v>
      </c>
      <c r="B572">
        <f t="shared" si="133"/>
        <v>16575.932519190425</v>
      </c>
      <c r="C572">
        <f t="shared" si="131"/>
        <v>152.64780487804819</v>
      </c>
      <c r="D572">
        <f t="shared" si="132"/>
        <v>4.9117918766569346E-2</v>
      </c>
      <c r="E572">
        <f>MIN(VLOOKUP(C571+0.01,Gearing!$A$2:$G$7,2,TRUE)+1,5)</f>
        <v>5</v>
      </c>
      <c r="F572">
        <f>Misc!$B$4*Misc!$B$5/Misc!$B$2*VLOOKUP(E572,Gearing!$B$2:$G$7,5,FALSE)</f>
        <v>8966220.9668758679</v>
      </c>
      <c r="G572">
        <f t="shared" si="120"/>
        <v>10.299806951894949</v>
      </c>
      <c r="H572">
        <f t="shared" si="121"/>
        <v>341.46341463414501</v>
      </c>
      <c r="I572">
        <f t="shared" si="123"/>
        <v>0.29700000000000004</v>
      </c>
      <c r="J572">
        <f t="shared" si="124"/>
        <v>-3535.4366291260903</v>
      </c>
      <c r="K572">
        <f t="shared" si="125"/>
        <v>-25482093.500073034</v>
      </c>
      <c r="L572">
        <f t="shared" si="134"/>
        <v>16923.913477285707</v>
      </c>
      <c r="M572">
        <f>2*$Y$1*VLOOKUP(E571,Gearing!$B$3:$D$7,3)+B570</f>
        <v>16575.932519190425</v>
      </c>
      <c r="N572">
        <f>2*B571-B570+Misc!$B$6*$Y$1^2</f>
        <v>16576.078901560348</v>
      </c>
      <c r="O572">
        <f t="shared" si="126"/>
        <v>0</v>
      </c>
      <c r="P572">
        <f t="shared" si="127"/>
        <v>0</v>
      </c>
      <c r="Q572">
        <f t="shared" si="128"/>
        <v>0</v>
      </c>
      <c r="R572">
        <f t="shared" si="129"/>
        <v>0</v>
      </c>
      <c r="S572">
        <f t="shared" si="130"/>
        <v>0</v>
      </c>
      <c r="T572">
        <f>C572/Misc!$B$2*60/2/PI()</f>
        <v>4858.9305396937007</v>
      </c>
      <c r="U572">
        <f>C572/Misc!$B$2*60/2/PI()*VLOOKUP(E572,Gearing!$B$2:$G$7,5,FALSE)</f>
        <v>24199436.139307417</v>
      </c>
      <c r="V572">
        <f ca="1">FORECAST(U572,OFFSET(Engine!$E$3:$E$26,MATCH(U572,Engine!$A$3:$A$26,1)-1,0,2),OFFSET(Engine!$A$3:$A$26,MATCH(U572,Engine!$A$3:$A$26,1)-1,0,2))</f>
        <v>-603590.99674116995</v>
      </c>
    </row>
    <row r="573" spans="1:22" x14ac:dyDescent="0.25">
      <c r="A573">
        <f t="shared" si="122"/>
        <v>142.5</v>
      </c>
      <c r="B573">
        <f t="shared" si="133"/>
        <v>16614.096005344898</v>
      </c>
      <c r="C573">
        <f t="shared" si="131"/>
        <v>152.64780487804819</v>
      </c>
      <c r="D573">
        <f t="shared" si="132"/>
        <v>-4.9117918766569346E-2</v>
      </c>
      <c r="E573">
        <f>MIN(VLOOKUP(C572+0.01,Gearing!$A$2:$G$7,2,TRUE)+1,5)</f>
        <v>5</v>
      </c>
      <c r="F573">
        <f>Misc!$B$4*Misc!$B$5/Misc!$B$2*VLOOKUP(E573,Gearing!$B$2:$G$7,5,FALSE)</f>
        <v>8966220.9668758679</v>
      </c>
      <c r="G573">
        <f t="shared" si="120"/>
        <v>10.323520642786686</v>
      </c>
      <c r="H573">
        <f t="shared" si="121"/>
        <v>341.46341463414501</v>
      </c>
      <c r="I573">
        <f t="shared" si="123"/>
        <v>0.29700000000000004</v>
      </c>
      <c r="J573">
        <f t="shared" si="124"/>
        <v>-3558.1039163991136</v>
      </c>
      <c r="K573">
        <f t="shared" si="125"/>
        <v>-25346785.876682881</v>
      </c>
      <c r="L573">
        <f t="shared" si="134"/>
        <v>16962.071060309365</v>
      </c>
      <c r="M573">
        <f>2*$Y$1*VLOOKUP(E572,Gearing!$B$3:$D$7,3)+B571</f>
        <v>16614.096005344898</v>
      </c>
      <c r="N573">
        <f>2*B572-B571+Misc!$B$6*$Y$1^2</f>
        <v>16614.236247974975</v>
      </c>
      <c r="O573">
        <f t="shared" si="126"/>
        <v>0</v>
      </c>
      <c r="P573">
        <f t="shared" si="127"/>
        <v>0</v>
      </c>
      <c r="Q573">
        <f t="shared" si="128"/>
        <v>0</v>
      </c>
      <c r="R573">
        <f t="shared" si="129"/>
        <v>0</v>
      </c>
      <c r="S573">
        <f t="shared" si="130"/>
        <v>0</v>
      </c>
      <c r="T573">
        <f>C573/Misc!$B$2*60/2/PI()</f>
        <v>4858.9305396937007</v>
      </c>
      <c r="U573">
        <f>C573/Misc!$B$2*60/2/PI()*VLOOKUP(E573,Gearing!$B$2:$G$7,5,FALSE)</f>
        <v>24199436.139307417</v>
      </c>
      <c r="V573">
        <f ca="1">FORECAST(U573,OFFSET(Engine!$E$3:$E$26,MATCH(U573,Engine!$A$3:$A$26,1)-1,0,2),OFFSET(Engine!$A$3:$A$26,MATCH(U573,Engine!$A$3:$A$26,1)-1,0,2))</f>
        <v>-603590.99674116995</v>
      </c>
    </row>
    <row r="574" spans="1:22" x14ac:dyDescent="0.25">
      <c r="A574">
        <f t="shared" si="122"/>
        <v>142.75</v>
      </c>
      <c r="B574">
        <f t="shared" si="133"/>
        <v>16652.256421629449</v>
      </c>
      <c r="C574">
        <f t="shared" si="131"/>
        <v>152.64780487804819</v>
      </c>
      <c r="D574">
        <f t="shared" si="132"/>
        <v>4.9117918766569346E-2</v>
      </c>
      <c r="E574">
        <f>MIN(VLOOKUP(C573+0.01,Gearing!$A$2:$G$7,2,TRUE)+1,5)</f>
        <v>5</v>
      </c>
      <c r="F574">
        <f>Misc!$B$4*Misc!$B$5/Misc!$B$2*VLOOKUP(E574,Gearing!$B$2:$G$7,5,FALSE)</f>
        <v>8966220.9668758679</v>
      </c>
      <c r="G574">
        <f t="shared" si="120"/>
        <v>10.347232426149692</v>
      </c>
      <c r="H574">
        <f t="shared" si="121"/>
        <v>341.46341463414501</v>
      </c>
      <c r="I574">
        <f t="shared" si="123"/>
        <v>0.29700000000000004</v>
      </c>
      <c r="J574">
        <f t="shared" si="124"/>
        <v>-3580.7730271748715</v>
      </c>
      <c r="K574">
        <f t="shared" si="125"/>
        <v>-25210525.05430143</v>
      </c>
      <c r="L574">
        <f t="shared" si="134"/>
        <v>17000.237379724731</v>
      </c>
      <c r="M574">
        <f>2*$Y$1*VLOOKUP(E573,Gearing!$B$3:$D$7,3)+B572</f>
        <v>16652.256421629449</v>
      </c>
      <c r="N574">
        <f>2*B573-B572+Misc!$B$6*$Y$1^2</f>
        <v>16652.402803999372</v>
      </c>
      <c r="O574">
        <f t="shared" si="126"/>
        <v>0</v>
      </c>
      <c r="P574">
        <f t="shared" si="127"/>
        <v>0</v>
      </c>
      <c r="Q574">
        <f t="shared" si="128"/>
        <v>0</v>
      </c>
      <c r="R574">
        <f t="shared" si="129"/>
        <v>0</v>
      </c>
      <c r="S574">
        <f t="shared" si="130"/>
        <v>0</v>
      </c>
      <c r="T574">
        <f>C574/Misc!$B$2*60/2/PI()</f>
        <v>4858.9305396937007</v>
      </c>
      <c r="U574">
        <f>C574/Misc!$B$2*60/2/PI()*VLOOKUP(E574,Gearing!$B$2:$G$7,5,FALSE)</f>
        <v>24199436.139307417</v>
      </c>
      <c r="V574">
        <f ca="1">FORECAST(U574,OFFSET(Engine!$E$3:$E$26,MATCH(U574,Engine!$A$3:$A$26,1)-1,0,2),OFFSET(Engine!$A$3:$A$26,MATCH(U574,Engine!$A$3:$A$26,1)-1,0,2))</f>
        <v>-603590.99674116995</v>
      </c>
    </row>
    <row r="575" spans="1:22" x14ac:dyDescent="0.25">
      <c r="A575">
        <f t="shared" si="122"/>
        <v>143</v>
      </c>
      <c r="B575">
        <f t="shared" si="133"/>
        <v>16690.419907783922</v>
      </c>
      <c r="C575">
        <f t="shared" si="131"/>
        <v>152.64780487804819</v>
      </c>
      <c r="D575">
        <f t="shared" si="132"/>
        <v>-4.9117918766569346E-2</v>
      </c>
      <c r="E575">
        <f>MIN(VLOOKUP(C574+0.01,Gearing!$A$2:$G$7,2,TRUE)+1,5)</f>
        <v>5</v>
      </c>
      <c r="F575">
        <f>Misc!$B$4*Misc!$B$5/Misc!$B$2*VLOOKUP(E575,Gearing!$B$2:$G$7,5,FALSE)</f>
        <v>8966220.9668758679</v>
      </c>
      <c r="G575">
        <f t="shared" si="120"/>
        <v>10.370946117041429</v>
      </c>
      <c r="H575">
        <f t="shared" si="121"/>
        <v>341.46341463414501</v>
      </c>
      <c r="I575">
        <f t="shared" si="123"/>
        <v>0.29700000000000004</v>
      </c>
      <c r="J575">
        <f t="shared" si="124"/>
        <v>-3603.4403144478947</v>
      </c>
      <c r="K575">
        <f t="shared" si="125"/>
        <v>-25073487.375088919</v>
      </c>
      <c r="L575">
        <f t="shared" si="134"/>
        <v>17038.394962748385</v>
      </c>
      <c r="M575">
        <f>2*$Y$1*VLOOKUP(E574,Gearing!$B$3:$D$7,3)+B573</f>
        <v>16690.419907783922</v>
      </c>
      <c r="N575">
        <f>2*B574-B573+Misc!$B$6*$Y$1^2</f>
        <v>16690.560150414</v>
      </c>
      <c r="O575">
        <f t="shared" si="126"/>
        <v>0</v>
      </c>
      <c r="P575">
        <f t="shared" si="127"/>
        <v>0</v>
      </c>
      <c r="Q575">
        <f t="shared" si="128"/>
        <v>0</v>
      </c>
      <c r="R575">
        <f t="shared" si="129"/>
        <v>0</v>
      </c>
      <c r="S575">
        <f t="shared" si="130"/>
        <v>0</v>
      </c>
      <c r="T575">
        <f>C575/Misc!$B$2*60/2/PI()</f>
        <v>4858.9305396937007</v>
      </c>
      <c r="U575">
        <f>C575/Misc!$B$2*60/2/PI()*VLOOKUP(E575,Gearing!$B$2:$G$7,5,FALSE)</f>
        <v>24199436.139307417</v>
      </c>
      <c r="V575">
        <f ca="1">FORECAST(U575,OFFSET(Engine!$E$3:$E$26,MATCH(U575,Engine!$A$3:$A$26,1)-1,0,2),OFFSET(Engine!$A$3:$A$26,MATCH(U575,Engine!$A$3:$A$26,1)-1,0,2))</f>
        <v>-603590.99674116995</v>
      </c>
    </row>
    <row r="576" spans="1:22" x14ac:dyDescent="0.25">
      <c r="A576">
        <f t="shared" si="122"/>
        <v>143.25</v>
      </c>
      <c r="B576">
        <f t="shared" si="133"/>
        <v>16728.580324068473</v>
      </c>
      <c r="C576">
        <f t="shared" si="131"/>
        <v>152.64780487804819</v>
      </c>
      <c r="D576">
        <f t="shared" si="132"/>
        <v>4.9117918766569346E-2</v>
      </c>
      <c r="E576">
        <f>MIN(VLOOKUP(C575+0.01,Gearing!$A$2:$G$7,2,TRUE)+1,5)</f>
        <v>5</v>
      </c>
      <c r="F576">
        <f>Misc!$B$4*Misc!$B$5/Misc!$B$2*VLOOKUP(E576,Gearing!$B$2:$G$7,5,FALSE)</f>
        <v>8966220.9668758679</v>
      </c>
      <c r="G576">
        <f t="shared" si="120"/>
        <v>10.394657900404432</v>
      </c>
      <c r="H576">
        <f t="shared" si="121"/>
        <v>341.46341463414501</v>
      </c>
      <c r="I576">
        <f t="shared" si="123"/>
        <v>0.29700000000000004</v>
      </c>
      <c r="J576">
        <f t="shared" si="124"/>
        <v>-3626.1094252236508</v>
      </c>
      <c r="K576">
        <f t="shared" si="125"/>
        <v>-24935496.357708264</v>
      </c>
      <c r="L576">
        <f t="shared" si="134"/>
        <v>17076.561282163759</v>
      </c>
      <c r="M576">
        <f>2*$Y$1*VLOOKUP(E575,Gearing!$B$3:$D$7,3)+B574</f>
        <v>16728.580324068473</v>
      </c>
      <c r="N576">
        <f>2*B575-B574+Misc!$B$6*$Y$1^2</f>
        <v>16728.726706438396</v>
      </c>
      <c r="O576">
        <f t="shared" si="126"/>
        <v>0</v>
      </c>
      <c r="P576">
        <f t="shared" si="127"/>
        <v>0</v>
      </c>
      <c r="Q576">
        <f t="shared" si="128"/>
        <v>0</v>
      </c>
      <c r="R576">
        <f t="shared" si="129"/>
        <v>0</v>
      </c>
      <c r="S576">
        <f t="shared" si="130"/>
        <v>0</v>
      </c>
      <c r="T576">
        <f>C576/Misc!$B$2*60/2/PI()</f>
        <v>4858.9305396937007</v>
      </c>
      <c r="U576">
        <f>C576/Misc!$B$2*60/2/PI()*VLOOKUP(E576,Gearing!$B$2:$G$7,5,FALSE)</f>
        <v>24199436.139307417</v>
      </c>
      <c r="V576">
        <f ca="1">FORECAST(U576,OFFSET(Engine!$E$3:$E$26,MATCH(U576,Engine!$A$3:$A$26,1)-1,0,2),OFFSET(Engine!$A$3:$A$26,MATCH(U576,Engine!$A$3:$A$26,1)-1,0,2))</f>
        <v>-603590.99674116995</v>
      </c>
    </row>
    <row r="577" spans="1:22" x14ac:dyDescent="0.25">
      <c r="A577">
        <f t="shared" si="122"/>
        <v>143.5</v>
      </c>
      <c r="B577">
        <f t="shared" si="133"/>
        <v>16766.743810222946</v>
      </c>
      <c r="C577">
        <f t="shared" si="131"/>
        <v>152.64780487804819</v>
      </c>
      <c r="D577">
        <f t="shared" si="132"/>
        <v>-4.9117918766569346E-2</v>
      </c>
      <c r="E577">
        <f>MIN(VLOOKUP(C576+0.01,Gearing!$A$2:$G$7,2,TRUE)+1,5)</f>
        <v>5</v>
      </c>
      <c r="F577">
        <f>Misc!$B$4*Misc!$B$5/Misc!$B$2*VLOOKUP(E577,Gearing!$B$2:$G$7,5,FALSE)</f>
        <v>8966220.9668758679</v>
      </c>
      <c r="G577">
        <f t="shared" si="120"/>
        <v>10.418371591296172</v>
      </c>
      <c r="H577">
        <f t="shared" si="121"/>
        <v>341.46341463414501</v>
      </c>
      <c r="I577">
        <f t="shared" si="123"/>
        <v>0.29700000000000004</v>
      </c>
      <c r="J577">
        <f t="shared" si="124"/>
        <v>-3648.776712496674</v>
      </c>
      <c r="K577">
        <f t="shared" si="125"/>
        <v>-24796728.622673351</v>
      </c>
      <c r="L577">
        <f t="shared" si="134"/>
        <v>17114.718865187409</v>
      </c>
      <c r="M577">
        <f>2*$Y$1*VLOOKUP(E576,Gearing!$B$3:$D$7,3)+B575</f>
        <v>16766.743810222946</v>
      </c>
      <c r="N577">
        <f>2*B576-B575+Misc!$B$6*$Y$1^2</f>
        <v>16766.884052853024</v>
      </c>
      <c r="O577">
        <f t="shared" si="126"/>
        <v>0</v>
      </c>
      <c r="P577">
        <f t="shared" si="127"/>
        <v>0</v>
      </c>
      <c r="Q577">
        <f t="shared" si="128"/>
        <v>0</v>
      </c>
      <c r="R577">
        <f t="shared" si="129"/>
        <v>0</v>
      </c>
      <c r="S577">
        <f t="shared" si="130"/>
        <v>0</v>
      </c>
      <c r="T577">
        <f>C577/Misc!$B$2*60/2/PI()</f>
        <v>4858.9305396937007</v>
      </c>
      <c r="U577">
        <f>C577/Misc!$B$2*60/2/PI()*VLOOKUP(E577,Gearing!$B$2:$G$7,5,FALSE)</f>
        <v>24199436.139307417</v>
      </c>
      <c r="V577">
        <f ca="1">FORECAST(U577,OFFSET(Engine!$E$3:$E$26,MATCH(U577,Engine!$A$3:$A$26,1)-1,0,2),OFFSET(Engine!$A$3:$A$26,MATCH(U577,Engine!$A$3:$A$26,1)-1,0,2))</f>
        <v>-603590.99674116995</v>
      </c>
    </row>
    <row r="578" spans="1:22" x14ac:dyDescent="0.25">
      <c r="A578">
        <f t="shared" si="122"/>
        <v>143.75</v>
      </c>
      <c r="B578">
        <f t="shared" si="133"/>
        <v>16804.904226507497</v>
      </c>
      <c r="C578">
        <f t="shared" si="131"/>
        <v>152.64780487804819</v>
      </c>
      <c r="D578">
        <f t="shared" si="132"/>
        <v>4.9117918766569346E-2</v>
      </c>
      <c r="E578">
        <f>MIN(VLOOKUP(C577+0.01,Gearing!$A$2:$G$7,2,TRUE)+1,5)</f>
        <v>5</v>
      </c>
      <c r="F578">
        <f>Misc!$B$4*Misc!$B$5/Misc!$B$2*VLOOKUP(E578,Gearing!$B$2:$G$7,5,FALSE)</f>
        <v>8966220.9668758679</v>
      </c>
      <c r="G578">
        <f t="shared" si="120"/>
        <v>10.442083374659177</v>
      </c>
      <c r="H578">
        <f t="shared" si="121"/>
        <v>341.46341463414501</v>
      </c>
      <c r="I578">
        <f t="shared" si="123"/>
        <v>0.29700000000000004</v>
      </c>
      <c r="J578">
        <f t="shared" si="124"/>
        <v>-3671.4458232724319</v>
      </c>
      <c r="K578">
        <f t="shared" si="125"/>
        <v>-24657007.410293449</v>
      </c>
      <c r="L578">
        <f t="shared" si="134"/>
        <v>17152.885184602783</v>
      </c>
      <c r="M578">
        <f>2*$Y$1*VLOOKUP(E577,Gearing!$B$3:$D$7,3)+B576</f>
        <v>16804.904226507497</v>
      </c>
      <c r="N578">
        <f>2*B577-B576+Misc!$B$6*$Y$1^2</f>
        <v>16805.05060887742</v>
      </c>
      <c r="O578">
        <f t="shared" si="126"/>
        <v>0</v>
      </c>
      <c r="P578">
        <f t="shared" si="127"/>
        <v>0</v>
      </c>
      <c r="Q578">
        <f t="shared" si="128"/>
        <v>0</v>
      </c>
      <c r="R578">
        <f t="shared" si="129"/>
        <v>0</v>
      </c>
      <c r="S578">
        <f t="shared" si="130"/>
        <v>0</v>
      </c>
      <c r="T578">
        <f>C578/Misc!$B$2*60/2/PI()</f>
        <v>4858.9305396937007</v>
      </c>
      <c r="U578">
        <f>C578/Misc!$B$2*60/2/PI()*VLOOKUP(E578,Gearing!$B$2:$G$7,5,FALSE)</f>
        <v>24199436.139307417</v>
      </c>
      <c r="V578">
        <f ca="1">FORECAST(U578,OFFSET(Engine!$E$3:$E$26,MATCH(U578,Engine!$A$3:$A$26,1)-1,0,2),OFFSET(Engine!$A$3:$A$26,MATCH(U578,Engine!$A$3:$A$26,1)-1,0,2))</f>
        <v>-603590.99674116995</v>
      </c>
    </row>
    <row r="579" spans="1:22" x14ac:dyDescent="0.25">
      <c r="A579">
        <f t="shared" si="122"/>
        <v>144</v>
      </c>
      <c r="B579">
        <f t="shared" si="133"/>
        <v>16843.06771266197</v>
      </c>
      <c r="C579">
        <f t="shared" si="131"/>
        <v>152.64780487804819</v>
      </c>
      <c r="D579">
        <f t="shared" si="132"/>
        <v>-4.9117918766569346E-2</v>
      </c>
      <c r="E579">
        <f>MIN(VLOOKUP(C578+0.01,Gearing!$A$2:$G$7,2,TRUE)+1,5)</f>
        <v>5</v>
      </c>
      <c r="F579">
        <f>Misc!$B$4*Misc!$B$5/Misc!$B$2*VLOOKUP(E579,Gearing!$B$2:$G$7,5,FALSE)</f>
        <v>8966220.9668758679</v>
      </c>
      <c r="G579">
        <f t="shared" ref="G579:G642" si="135">CONVERT(B579,$B$1,$G$1)</f>
        <v>10.465797065550912</v>
      </c>
      <c r="H579">
        <f t="shared" ref="H579:H642" si="136">CONVERT(C579,$C$1,$H$1)</f>
        <v>341.46341463414501</v>
      </c>
      <c r="I579">
        <f t="shared" si="123"/>
        <v>0.29700000000000004</v>
      </c>
      <c r="J579">
        <f t="shared" si="124"/>
        <v>-3694.1131105454551</v>
      </c>
      <c r="K579">
        <f t="shared" si="125"/>
        <v>-24516509.619436163</v>
      </c>
      <c r="L579">
        <f t="shared" si="134"/>
        <v>17191.042767626437</v>
      </c>
      <c r="M579">
        <f>2*$Y$1*VLOOKUP(E578,Gearing!$B$3:$D$7,3)+B577</f>
        <v>16843.06771266197</v>
      </c>
      <c r="N579">
        <f>2*B578-B577+Misc!$B$6*$Y$1^2</f>
        <v>16843.207955292048</v>
      </c>
      <c r="O579">
        <f t="shared" si="126"/>
        <v>0</v>
      </c>
      <c r="P579">
        <f t="shared" si="127"/>
        <v>0</v>
      </c>
      <c r="Q579">
        <f t="shared" si="128"/>
        <v>0</v>
      </c>
      <c r="R579">
        <f t="shared" si="129"/>
        <v>0</v>
      </c>
      <c r="S579">
        <f t="shared" si="130"/>
        <v>0</v>
      </c>
      <c r="T579">
        <f>C579/Misc!$B$2*60/2/PI()</f>
        <v>4858.9305396937007</v>
      </c>
      <c r="U579">
        <f>C579/Misc!$B$2*60/2/PI()*VLOOKUP(E579,Gearing!$B$2:$G$7,5,FALSE)</f>
        <v>24199436.139307417</v>
      </c>
      <c r="V579">
        <f ca="1">FORECAST(U579,OFFSET(Engine!$E$3:$E$26,MATCH(U579,Engine!$A$3:$A$26,1)-1,0,2),OFFSET(Engine!$A$3:$A$26,MATCH(U579,Engine!$A$3:$A$26,1)-1,0,2))</f>
        <v>-603590.99674116995</v>
      </c>
    </row>
    <row r="580" spans="1:22" x14ac:dyDescent="0.25">
      <c r="A580">
        <f t="shared" ref="A580:A643" si="137">A579+$Y$1</f>
        <v>144.25</v>
      </c>
      <c r="B580">
        <f t="shared" si="133"/>
        <v>16881.228128946521</v>
      </c>
      <c r="C580">
        <f t="shared" si="131"/>
        <v>152.64780487804819</v>
      </c>
      <c r="D580">
        <f t="shared" si="132"/>
        <v>4.9117918766569346E-2</v>
      </c>
      <c r="E580">
        <f>MIN(VLOOKUP(C579+0.01,Gearing!$A$2:$G$7,2,TRUE)+1,5)</f>
        <v>5</v>
      </c>
      <c r="F580">
        <f>Misc!$B$4*Misc!$B$5/Misc!$B$2*VLOOKUP(E580,Gearing!$B$2:$G$7,5,FALSE)</f>
        <v>8966220.9668758679</v>
      </c>
      <c r="G580">
        <f t="shared" si="135"/>
        <v>10.489508848913919</v>
      </c>
      <c r="H580">
        <f t="shared" si="136"/>
        <v>341.46341463414501</v>
      </c>
      <c r="I580">
        <f t="shared" ref="I580:I643" si="138">$Y$3</f>
        <v>0.29700000000000004</v>
      </c>
      <c r="J580">
        <f t="shared" ref="J580:J643" si="139">(4*$Y$2-2*$Y$3*B579)</f>
        <v>-3716.7822213212112</v>
      </c>
      <c r="K580">
        <f t="shared" ref="K580:K643" si="140">4*$Y$2*(B579-2*B580)+$Y$3*B579*B579-4*F580*$Y$1*$Y$1</f>
        <v>-24375058.212057043</v>
      </c>
      <c r="L580">
        <f t="shared" si="134"/>
        <v>17229.209087041807</v>
      </c>
      <c r="M580">
        <f>2*$Y$1*VLOOKUP(E579,Gearing!$B$3:$D$7,3)+B578</f>
        <v>16881.228128946521</v>
      </c>
      <c r="N580">
        <f>2*B579-B578+Misc!$B$6*$Y$1^2</f>
        <v>16881.374511316444</v>
      </c>
      <c r="O580">
        <f t="shared" ref="O580:O643" si="141">IF(AND(E580=1,G580&lt;=5),1,0)</f>
        <v>0</v>
      </c>
      <c r="P580">
        <f t="shared" ref="P580:P643" si="142">IF(AND(E580=2,G580&lt;=5),1,0)</f>
        <v>0</v>
      </c>
      <c r="Q580">
        <f t="shared" ref="Q580:Q643" si="143">IF(AND(E580=3,G580&lt;=5),1,0)</f>
        <v>0</v>
      </c>
      <c r="R580">
        <f t="shared" ref="R580:R643" si="144">IF(AND(E580=4,G580&lt;=5),1,0)</f>
        <v>0</v>
      </c>
      <c r="S580">
        <f t="shared" ref="S580:S643" si="145">IF(AND(E580=5,G580&lt;=5),1,0)</f>
        <v>0</v>
      </c>
      <c r="T580">
        <f>C580/Misc!$B$2*60/2/PI()</f>
        <v>4858.9305396937007</v>
      </c>
      <c r="U580">
        <f>C580/Misc!$B$2*60/2/PI()*VLOOKUP(E580,Gearing!$B$2:$G$7,5,FALSE)</f>
        <v>24199436.139307417</v>
      </c>
      <c r="V580">
        <f ca="1">FORECAST(U580,OFFSET(Engine!$E$3:$E$26,MATCH(U580,Engine!$A$3:$A$26,1)-1,0,2),OFFSET(Engine!$A$3:$A$26,MATCH(U580,Engine!$A$3:$A$26,1)-1,0,2))</f>
        <v>-603590.99674116995</v>
      </c>
    </row>
    <row r="581" spans="1:22" x14ac:dyDescent="0.25">
      <c r="A581">
        <f t="shared" si="137"/>
        <v>144.5</v>
      </c>
      <c r="B581">
        <f t="shared" si="133"/>
        <v>16919.391615100994</v>
      </c>
      <c r="C581">
        <f t="shared" ref="C581:C644" si="146">(B582-B580)/2/$Y$1</f>
        <v>152.64780487804819</v>
      </c>
      <c r="D581">
        <f t="shared" ref="D581:D644" si="147">(B582-2*B581+B580)/$Y$1^2</f>
        <v>-4.9117918766569346E-2</v>
      </c>
      <c r="E581">
        <f>MIN(VLOOKUP(C580+0.01,Gearing!$A$2:$G$7,2,TRUE)+1,5)</f>
        <v>5</v>
      </c>
      <c r="F581">
        <f>Misc!$B$4*Misc!$B$5/Misc!$B$2*VLOOKUP(E581,Gearing!$B$2:$G$7,5,FALSE)</f>
        <v>8966220.9668758679</v>
      </c>
      <c r="G581">
        <f t="shared" si="135"/>
        <v>10.513222539805657</v>
      </c>
      <c r="H581">
        <f t="shared" si="136"/>
        <v>341.46341463414501</v>
      </c>
      <c r="I581">
        <f t="shared" si="138"/>
        <v>0.29700000000000004</v>
      </c>
      <c r="J581">
        <f t="shared" si="139"/>
        <v>-3739.4495085942344</v>
      </c>
      <c r="K581">
        <f t="shared" si="140"/>
        <v>-24232830.365377355</v>
      </c>
      <c r="L581">
        <f t="shared" si="134"/>
        <v>17267.366670065454</v>
      </c>
      <c r="M581">
        <f>2*$Y$1*VLOOKUP(E580,Gearing!$B$3:$D$7,3)+B579</f>
        <v>16919.391615100994</v>
      </c>
      <c r="N581">
        <f>2*B580-B579+Misc!$B$6*$Y$1^2</f>
        <v>16919.531857731072</v>
      </c>
      <c r="O581">
        <f t="shared" si="141"/>
        <v>0</v>
      </c>
      <c r="P581">
        <f t="shared" si="142"/>
        <v>0</v>
      </c>
      <c r="Q581">
        <f t="shared" si="143"/>
        <v>0</v>
      </c>
      <c r="R581">
        <f t="shared" si="144"/>
        <v>0</v>
      </c>
      <c r="S581">
        <f t="shared" si="145"/>
        <v>0</v>
      </c>
      <c r="T581">
        <f>C581/Misc!$B$2*60/2/PI()</f>
        <v>4858.9305396937007</v>
      </c>
      <c r="U581">
        <f>C581/Misc!$B$2*60/2/PI()*VLOOKUP(E581,Gearing!$B$2:$G$7,5,FALSE)</f>
        <v>24199436.139307417</v>
      </c>
      <c r="V581">
        <f ca="1">FORECAST(U581,OFFSET(Engine!$E$3:$E$26,MATCH(U581,Engine!$A$3:$A$26,1)-1,0,2),OFFSET(Engine!$A$3:$A$26,MATCH(U581,Engine!$A$3:$A$26,1)-1,0,2))</f>
        <v>-603590.99674116995</v>
      </c>
    </row>
    <row r="582" spans="1:22" x14ac:dyDescent="0.25">
      <c r="A582">
        <f t="shared" si="137"/>
        <v>144.75</v>
      </c>
      <c r="B582">
        <f t="shared" ref="B582:B645" si="148">MIN(L582:N582)</f>
        <v>16957.552031385545</v>
      </c>
      <c r="C582">
        <f t="shared" si="146"/>
        <v>152.64780487804819</v>
      </c>
      <c r="D582">
        <f t="shared" si="147"/>
        <v>4.9117918766569346E-2</v>
      </c>
      <c r="E582">
        <f>MIN(VLOOKUP(C581+0.01,Gearing!$A$2:$G$7,2,TRUE)+1,5)</f>
        <v>5</v>
      </c>
      <c r="F582">
        <f>Misc!$B$4*Misc!$B$5/Misc!$B$2*VLOOKUP(E582,Gearing!$B$2:$G$7,5,FALSE)</f>
        <v>8966220.9668758679</v>
      </c>
      <c r="G582">
        <f t="shared" si="135"/>
        <v>10.53693432316866</v>
      </c>
      <c r="H582">
        <f t="shared" si="136"/>
        <v>341.46341463414501</v>
      </c>
      <c r="I582">
        <f t="shared" si="138"/>
        <v>0.29700000000000004</v>
      </c>
      <c r="J582">
        <f t="shared" si="139"/>
        <v>-3762.1186193699923</v>
      </c>
      <c r="K582">
        <f t="shared" si="140"/>
        <v>-24089648.762999017</v>
      </c>
      <c r="L582">
        <f t="shared" ref="L582:L645" si="149">(-J581+SQRT(J581^2-4*I581*K581))/2/I581</f>
        <v>17305.532989480827</v>
      </c>
      <c r="M582">
        <f>2*$Y$1*VLOOKUP(E581,Gearing!$B$3:$D$7,3)+B580</f>
        <v>16957.552031385545</v>
      </c>
      <c r="N582">
        <f>2*B581-B580+Misc!$B$6*$Y$1^2</f>
        <v>16957.698413755468</v>
      </c>
      <c r="O582">
        <f t="shared" si="141"/>
        <v>0</v>
      </c>
      <c r="P582">
        <f t="shared" si="142"/>
        <v>0</v>
      </c>
      <c r="Q582">
        <f t="shared" si="143"/>
        <v>0</v>
      </c>
      <c r="R582">
        <f t="shared" si="144"/>
        <v>0</v>
      </c>
      <c r="S582">
        <f t="shared" si="145"/>
        <v>0</v>
      </c>
      <c r="T582">
        <f>C582/Misc!$B$2*60/2/PI()</f>
        <v>4858.9305396937007</v>
      </c>
      <c r="U582">
        <f>C582/Misc!$B$2*60/2/PI()*VLOOKUP(E582,Gearing!$B$2:$G$7,5,FALSE)</f>
        <v>24199436.139307417</v>
      </c>
      <c r="V582">
        <f ca="1">FORECAST(U582,OFFSET(Engine!$E$3:$E$26,MATCH(U582,Engine!$A$3:$A$26,1)-1,0,2),OFFSET(Engine!$A$3:$A$26,MATCH(U582,Engine!$A$3:$A$26,1)-1,0,2))</f>
        <v>-603590.99674116995</v>
      </c>
    </row>
    <row r="583" spans="1:22" x14ac:dyDescent="0.25">
      <c r="A583">
        <f t="shared" si="137"/>
        <v>145</v>
      </c>
      <c r="B583">
        <f t="shared" si="148"/>
        <v>16995.715517540018</v>
      </c>
      <c r="C583">
        <f t="shared" si="146"/>
        <v>152.64780487804819</v>
      </c>
      <c r="D583">
        <f t="shared" si="147"/>
        <v>-4.9117918766569346E-2</v>
      </c>
      <c r="E583">
        <f>MIN(VLOOKUP(C582+0.01,Gearing!$A$2:$G$7,2,TRUE)+1,5)</f>
        <v>5</v>
      </c>
      <c r="F583">
        <f>Misc!$B$4*Misc!$B$5/Misc!$B$2*VLOOKUP(E583,Gearing!$B$2:$G$7,5,FALSE)</f>
        <v>8966220.9668758679</v>
      </c>
      <c r="G583">
        <f t="shared" si="135"/>
        <v>10.5606480140604</v>
      </c>
      <c r="H583">
        <f t="shared" si="136"/>
        <v>341.46341463414501</v>
      </c>
      <c r="I583">
        <f t="shared" si="138"/>
        <v>0.29700000000000004</v>
      </c>
      <c r="J583">
        <f t="shared" si="139"/>
        <v>-3784.7859066430156</v>
      </c>
      <c r="K583">
        <f t="shared" si="140"/>
        <v>-23945690.860496957</v>
      </c>
      <c r="L583">
        <f t="shared" si="149"/>
        <v>17343.690572504482</v>
      </c>
      <c r="M583">
        <f>2*$Y$1*VLOOKUP(E582,Gearing!$B$3:$D$7,3)+B581</f>
        <v>16995.715517540018</v>
      </c>
      <c r="N583">
        <f>2*B582-B581+Misc!$B$6*$Y$1^2</f>
        <v>16995.855760170096</v>
      </c>
      <c r="O583">
        <f t="shared" si="141"/>
        <v>0</v>
      </c>
      <c r="P583">
        <f t="shared" si="142"/>
        <v>0</v>
      </c>
      <c r="Q583">
        <f t="shared" si="143"/>
        <v>0</v>
      </c>
      <c r="R583">
        <f t="shared" si="144"/>
        <v>0</v>
      </c>
      <c r="S583">
        <f t="shared" si="145"/>
        <v>0</v>
      </c>
      <c r="T583">
        <f>C583/Misc!$B$2*60/2/PI()</f>
        <v>4858.9305396937007</v>
      </c>
      <c r="U583">
        <f>C583/Misc!$B$2*60/2/PI()*VLOOKUP(E583,Gearing!$B$2:$G$7,5,FALSE)</f>
        <v>24199436.139307417</v>
      </c>
      <c r="V583">
        <f ca="1">FORECAST(U583,OFFSET(Engine!$E$3:$E$26,MATCH(U583,Engine!$A$3:$A$26,1)-1,0,2),OFFSET(Engine!$A$3:$A$26,MATCH(U583,Engine!$A$3:$A$26,1)-1,0,2))</f>
        <v>-603590.99674116995</v>
      </c>
    </row>
    <row r="584" spans="1:22" x14ac:dyDescent="0.25">
      <c r="A584">
        <f t="shared" si="137"/>
        <v>145.25</v>
      </c>
      <c r="B584">
        <f t="shared" si="148"/>
        <v>17033.875933824569</v>
      </c>
      <c r="C584">
        <f t="shared" si="146"/>
        <v>152.64780487804819</v>
      </c>
      <c r="D584">
        <f t="shared" si="147"/>
        <v>4.9117918766569346E-2</v>
      </c>
      <c r="E584">
        <f>MIN(VLOOKUP(C583+0.01,Gearing!$A$2:$G$7,2,TRUE)+1,5)</f>
        <v>5</v>
      </c>
      <c r="F584">
        <f>Misc!$B$4*Misc!$B$5/Misc!$B$2*VLOOKUP(E584,Gearing!$B$2:$G$7,5,FALSE)</f>
        <v>8966220.9668758679</v>
      </c>
      <c r="G584">
        <f t="shared" si="135"/>
        <v>10.584359797423403</v>
      </c>
      <c r="H584">
        <f t="shared" si="136"/>
        <v>341.46341463414501</v>
      </c>
      <c r="I584">
        <f t="shared" si="138"/>
        <v>0.29700000000000004</v>
      </c>
      <c r="J584">
        <f t="shared" si="139"/>
        <v>-3807.4550174187716</v>
      </c>
      <c r="K584">
        <f t="shared" si="140"/>
        <v>-23800779.063119385</v>
      </c>
      <c r="L584">
        <f t="shared" si="149"/>
        <v>17381.856891919855</v>
      </c>
      <c r="M584">
        <f>2*$Y$1*VLOOKUP(E583,Gearing!$B$3:$D$7,3)+B582</f>
        <v>17033.875933824569</v>
      </c>
      <c r="N584">
        <f>2*B583-B582+Misc!$B$6*$Y$1^2</f>
        <v>17034.022316194492</v>
      </c>
      <c r="O584">
        <f t="shared" si="141"/>
        <v>0</v>
      </c>
      <c r="P584">
        <f t="shared" si="142"/>
        <v>0</v>
      </c>
      <c r="Q584">
        <f t="shared" si="143"/>
        <v>0</v>
      </c>
      <c r="R584">
        <f t="shared" si="144"/>
        <v>0</v>
      </c>
      <c r="S584">
        <f t="shared" si="145"/>
        <v>0</v>
      </c>
      <c r="T584">
        <f>C584/Misc!$B$2*60/2/PI()</f>
        <v>4858.9305396937007</v>
      </c>
      <c r="U584">
        <f>C584/Misc!$B$2*60/2/PI()*VLOOKUP(E584,Gearing!$B$2:$G$7,5,FALSE)</f>
        <v>24199436.139307417</v>
      </c>
      <c r="V584">
        <f ca="1">FORECAST(U584,OFFSET(Engine!$E$3:$E$26,MATCH(U584,Engine!$A$3:$A$26,1)-1,0,2),OFFSET(Engine!$A$3:$A$26,MATCH(U584,Engine!$A$3:$A$26,1)-1,0,2))</f>
        <v>-603590.99674116995</v>
      </c>
    </row>
    <row r="585" spans="1:22" x14ac:dyDescent="0.25">
      <c r="A585">
        <f t="shared" si="137"/>
        <v>145.5</v>
      </c>
      <c r="B585">
        <f t="shared" si="148"/>
        <v>17072.039419979043</v>
      </c>
      <c r="C585">
        <f t="shared" si="146"/>
        <v>152.64780487804819</v>
      </c>
      <c r="D585">
        <f t="shared" si="147"/>
        <v>-4.9117918766569346E-2</v>
      </c>
      <c r="E585">
        <f>MIN(VLOOKUP(C584+0.01,Gearing!$A$2:$G$7,2,TRUE)+1,5)</f>
        <v>5</v>
      </c>
      <c r="F585">
        <f>Misc!$B$4*Misc!$B$5/Misc!$B$2*VLOOKUP(E585,Gearing!$B$2:$G$7,5,FALSE)</f>
        <v>8966220.9668758679</v>
      </c>
      <c r="G585">
        <f t="shared" si="135"/>
        <v>10.608073488315142</v>
      </c>
      <c r="H585">
        <f t="shared" si="136"/>
        <v>341.46341463414501</v>
      </c>
      <c r="I585">
        <f t="shared" si="138"/>
        <v>0.29700000000000004</v>
      </c>
      <c r="J585">
        <f t="shared" si="139"/>
        <v>-3830.1223046917949</v>
      </c>
      <c r="K585">
        <f t="shared" si="140"/>
        <v>-23655091.104794953</v>
      </c>
      <c r="L585">
        <f t="shared" si="149"/>
        <v>17420.014474943506</v>
      </c>
      <c r="M585">
        <f>2*$Y$1*VLOOKUP(E584,Gearing!$B$3:$D$7,3)+B583</f>
        <v>17072.039419979043</v>
      </c>
      <c r="N585">
        <f>2*B584-B583+Misc!$B$6*$Y$1^2</f>
        <v>17072.17966260912</v>
      </c>
      <c r="O585">
        <f t="shared" si="141"/>
        <v>0</v>
      </c>
      <c r="P585">
        <f t="shared" si="142"/>
        <v>0</v>
      </c>
      <c r="Q585">
        <f t="shared" si="143"/>
        <v>0</v>
      </c>
      <c r="R585">
        <f t="shared" si="144"/>
        <v>0</v>
      </c>
      <c r="S585">
        <f t="shared" si="145"/>
        <v>0</v>
      </c>
      <c r="T585">
        <f>C585/Misc!$B$2*60/2/PI()</f>
        <v>4858.9305396937007</v>
      </c>
      <c r="U585">
        <f>C585/Misc!$B$2*60/2/PI()*VLOOKUP(E585,Gearing!$B$2:$G$7,5,FALSE)</f>
        <v>24199436.139307417</v>
      </c>
      <c r="V585">
        <f ca="1">FORECAST(U585,OFFSET(Engine!$E$3:$E$26,MATCH(U585,Engine!$A$3:$A$26,1)-1,0,2),OFFSET(Engine!$A$3:$A$26,MATCH(U585,Engine!$A$3:$A$26,1)-1,0,2))</f>
        <v>-603590.99674116995</v>
      </c>
    </row>
    <row r="586" spans="1:22" x14ac:dyDescent="0.25">
      <c r="A586">
        <f t="shared" si="137"/>
        <v>145.75</v>
      </c>
      <c r="B586">
        <f t="shared" si="148"/>
        <v>17110.199836263593</v>
      </c>
      <c r="C586">
        <f t="shared" si="146"/>
        <v>152.64780487804819</v>
      </c>
      <c r="D586">
        <f t="shared" si="147"/>
        <v>4.9117918766569346E-2</v>
      </c>
      <c r="E586">
        <f>MIN(VLOOKUP(C585+0.01,Gearing!$A$2:$G$7,2,TRUE)+1,5)</f>
        <v>5</v>
      </c>
      <c r="F586">
        <f>Misc!$B$4*Misc!$B$5/Misc!$B$2*VLOOKUP(E586,Gearing!$B$2:$G$7,5,FALSE)</f>
        <v>8966220.9668758679</v>
      </c>
      <c r="G586">
        <f t="shared" si="135"/>
        <v>10.631785271678146</v>
      </c>
      <c r="H586">
        <f t="shared" si="136"/>
        <v>341.46341463414501</v>
      </c>
      <c r="I586">
        <f t="shared" si="138"/>
        <v>0.29700000000000004</v>
      </c>
      <c r="J586">
        <f t="shared" si="139"/>
        <v>-3852.7914154675527</v>
      </c>
      <c r="K586">
        <f t="shared" si="140"/>
        <v>-23508449.112418134</v>
      </c>
      <c r="L586">
        <f t="shared" si="149"/>
        <v>17458.180794358876</v>
      </c>
      <c r="M586">
        <f>2*$Y$1*VLOOKUP(E585,Gearing!$B$3:$D$7,3)+B584</f>
        <v>17110.199836263593</v>
      </c>
      <c r="N586">
        <f>2*B585-B584+Misc!$B$6*$Y$1^2</f>
        <v>17110.346218633516</v>
      </c>
      <c r="O586">
        <f t="shared" si="141"/>
        <v>0</v>
      </c>
      <c r="P586">
        <f t="shared" si="142"/>
        <v>0</v>
      </c>
      <c r="Q586">
        <f t="shared" si="143"/>
        <v>0</v>
      </c>
      <c r="R586">
        <f t="shared" si="144"/>
        <v>0</v>
      </c>
      <c r="S586">
        <f t="shared" si="145"/>
        <v>0</v>
      </c>
      <c r="T586">
        <f>C586/Misc!$B$2*60/2/PI()</f>
        <v>4858.9305396937007</v>
      </c>
      <c r="U586">
        <f>C586/Misc!$B$2*60/2/PI()*VLOOKUP(E586,Gearing!$B$2:$G$7,5,FALSE)</f>
        <v>24199436.139307417</v>
      </c>
      <c r="V586">
        <f ca="1">FORECAST(U586,OFFSET(Engine!$E$3:$E$26,MATCH(U586,Engine!$A$3:$A$26,1)-1,0,2),OFFSET(Engine!$A$3:$A$26,MATCH(U586,Engine!$A$3:$A$26,1)-1,0,2))</f>
        <v>-603590.99674116995</v>
      </c>
    </row>
    <row r="587" spans="1:22" x14ac:dyDescent="0.25">
      <c r="A587">
        <f t="shared" si="137"/>
        <v>146</v>
      </c>
      <c r="B587">
        <f t="shared" si="148"/>
        <v>17148.363322418067</v>
      </c>
      <c r="C587">
        <f t="shared" si="146"/>
        <v>152.64780487804819</v>
      </c>
      <c r="D587">
        <f t="shared" si="147"/>
        <v>-4.9117918766569346E-2</v>
      </c>
      <c r="E587">
        <f>MIN(VLOOKUP(C586+0.01,Gearing!$A$2:$G$7,2,TRUE)+1,5)</f>
        <v>5</v>
      </c>
      <c r="F587">
        <f>Misc!$B$4*Misc!$B$5/Misc!$B$2*VLOOKUP(E587,Gearing!$B$2:$G$7,5,FALSE)</f>
        <v>8966220.9668758679</v>
      </c>
      <c r="G587">
        <f t="shared" si="135"/>
        <v>10.655498962569883</v>
      </c>
      <c r="H587">
        <f t="shared" si="136"/>
        <v>341.46341463414501</v>
      </c>
      <c r="I587">
        <f t="shared" si="138"/>
        <v>0.29700000000000004</v>
      </c>
      <c r="J587">
        <f t="shared" si="139"/>
        <v>-3875.458702740576</v>
      </c>
      <c r="K587">
        <f t="shared" si="140"/>
        <v>-23361031.098271299</v>
      </c>
      <c r="L587">
        <f t="shared" si="149"/>
        <v>17496.338377382534</v>
      </c>
      <c r="M587">
        <f>2*$Y$1*VLOOKUP(E586,Gearing!$B$3:$D$7,3)+B585</f>
        <v>17148.363322418067</v>
      </c>
      <c r="N587">
        <f>2*B586-B585+Misc!$B$6*$Y$1^2</f>
        <v>17148.503565048144</v>
      </c>
      <c r="O587">
        <f t="shared" si="141"/>
        <v>0</v>
      </c>
      <c r="P587">
        <f t="shared" si="142"/>
        <v>0</v>
      </c>
      <c r="Q587">
        <f t="shared" si="143"/>
        <v>0</v>
      </c>
      <c r="R587">
        <f t="shared" si="144"/>
        <v>0</v>
      </c>
      <c r="S587">
        <f t="shared" si="145"/>
        <v>0</v>
      </c>
      <c r="T587">
        <f>C587/Misc!$B$2*60/2/PI()</f>
        <v>4858.9305396937007</v>
      </c>
      <c r="U587">
        <f>C587/Misc!$B$2*60/2/PI()*VLOOKUP(E587,Gearing!$B$2:$G$7,5,FALSE)</f>
        <v>24199436.139307417</v>
      </c>
      <c r="V587">
        <f ca="1">FORECAST(U587,OFFSET(Engine!$E$3:$E$26,MATCH(U587,Engine!$A$3:$A$26,1)-1,0,2),OFFSET(Engine!$A$3:$A$26,MATCH(U587,Engine!$A$3:$A$26,1)-1,0,2))</f>
        <v>-603590.99674116995</v>
      </c>
    </row>
    <row r="588" spans="1:22" x14ac:dyDescent="0.25">
      <c r="A588">
        <f t="shared" si="137"/>
        <v>146.25</v>
      </c>
      <c r="B588">
        <f t="shared" si="148"/>
        <v>17186.523738702617</v>
      </c>
      <c r="C588">
        <f t="shared" si="146"/>
        <v>152.64780487804819</v>
      </c>
      <c r="D588">
        <f t="shared" si="147"/>
        <v>4.9117918766569346E-2</v>
      </c>
      <c r="E588">
        <f>MIN(VLOOKUP(C587+0.01,Gearing!$A$2:$G$7,2,TRUE)+1,5)</f>
        <v>5</v>
      </c>
      <c r="F588">
        <f>Misc!$B$4*Misc!$B$5/Misc!$B$2*VLOOKUP(E588,Gearing!$B$2:$G$7,5,FALSE)</f>
        <v>8966220.9668758679</v>
      </c>
      <c r="G588">
        <f t="shared" si="135"/>
        <v>10.679210745932888</v>
      </c>
      <c r="H588">
        <f t="shared" si="136"/>
        <v>341.46341463414501</v>
      </c>
      <c r="I588">
        <f t="shared" si="138"/>
        <v>0.29700000000000004</v>
      </c>
      <c r="J588">
        <f t="shared" si="139"/>
        <v>-3898.1278135163338</v>
      </c>
      <c r="K588">
        <f t="shared" si="140"/>
        <v>-23212658.910895247</v>
      </c>
      <c r="L588">
        <f t="shared" si="149"/>
        <v>17534.504696797903</v>
      </c>
      <c r="M588">
        <f>2*$Y$1*VLOOKUP(E587,Gearing!$B$3:$D$7,3)+B586</f>
        <v>17186.523738702617</v>
      </c>
      <c r="N588">
        <f>2*B587-B586+Misc!$B$6*$Y$1^2</f>
        <v>17186.67012107254</v>
      </c>
      <c r="O588">
        <f t="shared" si="141"/>
        <v>0</v>
      </c>
      <c r="P588">
        <f t="shared" si="142"/>
        <v>0</v>
      </c>
      <c r="Q588">
        <f t="shared" si="143"/>
        <v>0</v>
      </c>
      <c r="R588">
        <f t="shared" si="144"/>
        <v>0</v>
      </c>
      <c r="S588">
        <f t="shared" si="145"/>
        <v>0</v>
      </c>
      <c r="T588">
        <f>C588/Misc!$B$2*60/2/PI()</f>
        <v>4858.9305396937007</v>
      </c>
      <c r="U588">
        <f>C588/Misc!$B$2*60/2/PI()*VLOOKUP(E588,Gearing!$B$2:$G$7,5,FALSE)</f>
        <v>24199436.139307417</v>
      </c>
      <c r="V588">
        <f ca="1">FORECAST(U588,OFFSET(Engine!$E$3:$E$26,MATCH(U588,Engine!$A$3:$A$26,1)-1,0,2),OFFSET(Engine!$A$3:$A$26,MATCH(U588,Engine!$A$3:$A$26,1)-1,0,2))</f>
        <v>-603590.99674116995</v>
      </c>
    </row>
    <row r="589" spans="1:22" x14ac:dyDescent="0.25">
      <c r="A589">
        <f t="shared" si="137"/>
        <v>146.5</v>
      </c>
      <c r="B589">
        <f t="shared" si="148"/>
        <v>17224.687224857091</v>
      </c>
      <c r="C589">
        <f t="shared" si="146"/>
        <v>152.64780487804819</v>
      </c>
      <c r="D589">
        <f t="shared" si="147"/>
        <v>-4.9117918766569346E-2</v>
      </c>
      <c r="E589">
        <f>MIN(VLOOKUP(C588+0.01,Gearing!$A$2:$G$7,2,TRUE)+1,5)</f>
        <v>5</v>
      </c>
      <c r="F589">
        <f>Misc!$B$4*Misc!$B$5/Misc!$B$2*VLOOKUP(E589,Gearing!$B$2:$G$7,5,FALSE)</f>
        <v>8966220.9668758679</v>
      </c>
      <c r="G589">
        <f t="shared" si="135"/>
        <v>10.702924436824626</v>
      </c>
      <c r="H589">
        <f t="shared" si="136"/>
        <v>341.46341463414501</v>
      </c>
      <c r="I589">
        <f t="shared" si="138"/>
        <v>0.29700000000000004</v>
      </c>
      <c r="J589">
        <f t="shared" si="139"/>
        <v>-3920.7951007893553</v>
      </c>
      <c r="K589">
        <f t="shared" si="140"/>
        <v>-23063510.84092607</v>
      </c>
      <c r="L589">
        <f t="shared" si="149"/>
        <v>17572.662279821554</v>
      </c>
      <c r="M589">
        <f>2*$Y$1*VLOOKUP(E588,Gearing!$B$3:$D$7,3)+B587</f>
        <v>17224.687224857091</v>
      </c>
      <c r="N589">
        <f>2*B588-B587+Misc!$B$6*$Y$1^2</f>
        <v>17224.827467487168</v>
      </c>
      <c r="O589">
        <f t="shared" si="141"/>
        <v>0</v>
      </c>
      <c r="P589">
        <f t="shared" si="142"/>
        <v>0</v>
      </c>
      <c r="Q589">
        <f t="shared" si="143"/>
        <v>0</v>
      </c>
      <c r="R589">
        <f t="shared" si="144"/>
        <v>0</v>
      </c>
      <c r="S589">
        <f t="shared" si="145"/>
        <v>0</v>
      </c>
      <c r="T589">
        <f>C589/Misc!$B$2*60/2/PI()</f>
        <v>4858.9305396937007</v>
      </c>
      <c r="U589">
        <f>C589/Misc!$B$2*60/2/PI()*VLOOKUP(E589,Gearing!$B$2:$G$7,5,FALSE)</f>
        <v>24199436.139307417</v>
      </c>
      <c r="V589">
        <f ca="1">FORECAST(U589,OFFSET(Engine!$E$3:$E$26,MATCH(U589,Engine!$A$3:$A$26,1)-1,0,2),OFFSET(Engine!$A$3:$A$26,MATCH(U589,Engine!$A$3:$A$26,1)-1,0,2))</f>
        <v>-603590.99674116995</v>
      </c>
    </row>
    <row r="590" spans="1:22" x14ac:dyDescent="0.25">
      <c r="A590">
        <f t="shared" si="137"/>
        <v>146.75</v>
      </c>
      <c r="B590">
        <f t="shared" si="148"/>
        <v>17262.847641141641</v>
      </c>
      <c r="C590">
        <f t="shared" si="146"/>
        <v>152.64780487804819</v>
      </c>
      <c r="D590">
        <f t="shared" si="147"/>
        <v>4.9117918766569346E-2</v>
      </c>
      <c r="E590">
        <f>MIN(VLOOKUP(C589+0.01,Gearing!$A$2:$G$7,2,TRUE)+1,5)</f>
        <v>5</v>
      </c>
      <c r="F590">
        <f>Misc!$B$4*Misc!$B$5/Misc!$B$2*VLOOKUP(E590,Gearing!$B$2:$G$7,5,FALSE)</f>
        <v>8966220.9668758679</v>
      </c>
      <c r="G590">
        <f t="shared" si="135"/>
        <v>10.726636220187629</v>
      </c>
      <c r="H590">
        <f t="shared" si="136"/>
        <v>341.46341463414501</v>
      </c>
      <c r="I590">
        <f t="shared" si="138"/>
        <v>0.29700000000000004</v>
      </c>
      <c r="J590">
        <f t="shared" si="139"/>
        <v>-3943.4642115651131</v>
      </c>
      <c r="K590">
        <f t="shared" si="140"/>
        <v>-22913408.4585508</v>
      </c>
      <c r="L590">
        <f t="shared" si="149"/>
        <v>17610.828599236924</v>
      </c>
      <c r="M590">
        <f>2*$Y$1*VLOOKUP(E589,Gearing!$B$3:$D$7,3)+B588</f>
        <v>17262.847641141641</v>
      </c>
      <c r="N590">
        <f>2*B589-B588+Misc!$B$6*$Y$1^2</f>
        <v>17262.994023511565</v>
      </c>
      <c r="O590">
        <f t="shared" si="141"/>
        <v>0</v>
      </c>
      <c r="P590">
        <f t="shared" si="142"/>
        <v>0</v>
      </c>
      <c r="Q590">
        <f t="shared" si="143"/>
        <v>0</v>
      </c>
      <c r="R590">
        <f t="shared" si="144"/>
        <v>0</v>
      </c>
      <c r="S590">
        <f t="shared" si="145"/>
        <v>0</v>
      </c>
      <c r="T590">
        <f>C590/Misc!$B$2*60/2/PI()</f>
        <v>4858.9305396937007</v>
      </c>
      <c r="U590">
        <f>C590/Misc!$B$2*60/2/PI()*VLOOKUP(E590,Gearing!$B$2:$G$7,5,FALSE)</f>
        <v>24199436.139307417</v>
      </c>
      <c r="V590">
        <f ca="1">FORECAST(U590,OFFSET(Engine!$E$3:$E$26,MATCH(U590,Engine!$A$3:$A$26,1)-1,0,2),OFFSET(Engine!$A$3:$A$26,MATCH(U590,Engine!$A$3:$A$26,1)-1,0,2))</f>
        <v>-603590.99674116995</v>
      </c>
    </row>
    <row r="591" spans="1:22" x14ac:dyDescent="0.25">
      <c r="A591">
        <f t="shared" si="137"/>
        <v>147</v>
      </c>
      <c r="B591">
        <f t="shared" si="148"/>
        <v>17301.011127296115</v>
      </c>
      <c r="C591">
        <f t="shared" si="146"/>
        <v>152.64780487804819</v>
      </c>
      <c r="D591">
        <f t="shared" si="147"/>
        <v>-4.9117918766569346E-2</v>
      </c>
      <c r="E591">
        <f>MIN(VLOOKUP(C590+0.01,Gearing!$A$2:$G$7,2,TRUE)+1,5)</f>
        <v>5</v>
      </c>
      <c r="F591">
        <f>Misc!$B$4*Misc!$B$5/Misc!$B$2*VLOOKUP(E591,Gearing!$B$2:$G$7,5,FALSE)</f>
        <v>8966220.9668758679</v>
      </c>
      <c r="G591">
        <f t="shared" si="135"/>
        <v>10.750349911079368</v>
      </c>
      <c r="H591">
        <f t="shared" si="136"/>
        <v>341.46341463414501</v>
      </c>
      <c r="I591">
        <f t="shared" si="138"/>
        <v>0.29700000000000004</v>
      </c>
      <c r="J591">
        <f t="shared" si="139"/>
        <v>-3966.1314988381364</v>
      </c>
      <c r="K591">
        <f t="shared" si="140"/>
        <v>-22762530.33275919</v>
      </c>
      <c r="L591">
        <f t="shared" si="149"/>
        <v>17648.986182260578</v>
      </c>
      <c r="M591">
        <f>2*$Y$1*VLOOKUP(E590,Gearing!$B$3:$D$7,3)+B589</f>
        <v>17301.011127296115</v>
      </c>
      <c r="N591">
        <f>2*B590-B589+Misc!$B$6*$Y$1^2</f>
        <v>17301.151369926192</v>
      </c>
      <c r="O591">
        <f t="shared" si="141"/>
        <v>0</v>
      </c>
      <c r="P591">
        <f t="shared" si="142"/>
        <v>0</v>
      </c>
      <c r="Q591">
        <f t="shared" si="143"/>
        <v>0</v>
      </c>
      <c r="R591">
        <f t="shared" si="144"/>
        <v>0</v>
      </c>
      <c r="S591">
        <f t="shared" si="145"/>
        <v>0</v>
      </c>
      <c r="T591">
        <f>C591/Misc!$B$2*60/2/PI()</f>
        <v>4858.9305396937007</v>
      </c>
      <c r="U591">
        <f>C591/Misc!$B$2*60/2/PI()*VLOOKUP(E591,Gearing!$B$2:$G$7,5,FALSE)</f>
        <v>24199436.139307417</v>
      </c>
      <c r="V591">
        <f ca="1">FORECAST(U591,OFFSET(Engine!$E$3:$E$26,MATCH(U591,Engine!$A$3:$A$26,1)-1,0,2),OFFSET(Engine!$A$3:$A$26,MATCH(U591,Engine!$A$3:$A$26,1)-1,0,2))</f>
        <v>-603590.99674116995</v>
      </c>
    </row>
    <row r="592" spans="1:22" x14ac:dyDescent="0.25">
      <c r="A592">
        <f t="shared" si="137"/>
        <v>147.25</v>
      </c>
      <c r="B592">
        <f t="shared" si="148"/>
        <v>17339.171543580665</v>
      </c>
      <c r="C592">
        <f t="shared" si="146"/>
        <v>152.64780487804819</v>
      </c>
      <c r="D592">
        <f t="shared" si="147"/>
        <v>4.9117918766569346E-2</v>
      </c>
      <c r="E592">
        <f>MIN(VLOOKUP(C591+0.01,Gearing!$A$2:$G$7,2,TRUE)+1,5)</f>
        <v>5</v>
      </c>
      <c r="F592">
        <f>Misc!$B$4*Misc!$B$5/Misc!$B$2*VLOOKUP(E592,Gearing!$B$2:$G$7,5,FALSE)</f>
        <v>8966220.9668758679</v>
      </c>
      <c r="G592">
        <f t="shared" si="135"/>
        <v>10.774061694442372</v>
      </c>
      <c r="H592">
        <f t="shared" si="136"/>
        <v>341.46341463414501</v>
      </c>
      <c r="I592">
        <f t="shared" si="138"/>
        <v>0.29700000000000004</v>
      </c>
      <c r="J592">
        <f t="shared" si="139"/>
        <v>-3988.8006096138943</v>
      </c>
      <c r="K592">
        <f t="shared" si="140"/>
        <v>-22610697.755384717</v>
      </c>
      <c r="L592">
        <f t="shared" si="149"/>
        <v>17687.152501675948</v>
      </c>
      <c r="M592">
        <f>2*$Y$1*VLOOKUP(E591,Gearing!$B$3:$D$7,3)+B590</f>
        <v>17339.171543580665</v>
      </c>
      <c r="N592">
        <f>2*B591-B590+Misc!$B$6*$Y$1^2</f>
        <v>17339.317925950589</v>
      </c>
      <c r="O592">
        <f t="shared" si="141"/>
        <v>0</v>
      </c>
      <c r="P592">
        <f t="shared" si="142"/>
        <v>0</v>
      </c>
      <c r="Q592">
        <f t="shared" si="143"/>
        <v>0</v>
      </c>
      <c r="R592">
        <f t="shared" si="144"/>
        <v>0</v>
      </c>
      <c r="S592">
        <f t="shared" si="145"/>
        <v>0</v>
      </c>
      <c r="T592">
        <f>C592/Misc!$B$2*60/2/PI()</f>
        <v>4858.9305396937007</v>
      </c>
      <c r="U592">
        <f>C592/Misc!$B$2*60/2/PI()*VLOOKUP(E592,Gearing!$B$2:$G$7,5,FALSE)</f>
        <v>24199436.139307417</v>
      </c>
      <c r="V592">
        <f ca="1">FORECAST(U592,OFFSET(Engine!$E$3:$E$26,MATCH(U592,Engine!$A$3:$A$26,1)-1,0,2),OFFSET(Engine!$A$3:$A$26,MATCH(U592,Engine!$A$3:$A$26,1)-1,0,2))</f>
        <v>-603590.99674116995</v>
      </c>
    </row>
    <row r="593" spans="1:22" x14ac:dyDescent="0.25">
      <c r="A593">
        <f t="shared" si="137"/>
        <v>147.5</v>
      </c>
      <c r="B593">
        <f t="shared" si="148"/>
        <v>17377.335029735139</v>
      </c>
      <c r="C593">
        <f t="shared" si="146"/>
        <v>152.64780487804819</v>
      </c>
      <c r="D593">
        <f t="shared" si="147"/>
        <v>-4.9117918766569346E-2</v>
      </c>
      <c r="E593">
        <f>MIN(VLOOKUP(C592+0.01,Gearing!$A$2:$G$7,2,TRUE)+1,5)</f>
        <v>5</v>
      </c>
      <c r="F593">
        <f>Misc!$B$4*Misc!$B$5/Misc!$B$2*VLOOKUP(E593,Gearing!$B$2:$G$7,5,FALSE)</f>
        <v>8966220.9668758679</v>
      </c>
      <c r="G593">
        <f t="shared" si="135"/>
        <v>10.797775385334109</v>
      </c>
      <c r="H593">
        <f t="shared" si="136"/>
        <v>341.46341463414501</v>
      </c>
      <c r="I593">
        <f t="shared" si="138"/>
        <v>0.29700000000000004</v>
      </c>
      <c r="J593">
        <f t="shared" si="139"/>
        <v>-4011.4678968869175</v>
      </c>
      <c r="K593">
        <f t="shared" si="140"/>
        <v>-22458089.573770735</v>
      </c>
      <c r="L593">
        <f t="shared" si="149"/>
        <v>17725.310084699606</v>
      </c>
      <c r="M593">
        <f>2*$Y$1*VLOOKUP(E592,Gearing!$B$3:$D$7,3)+B591</f>
        <v>17377.335029735139</v>
      </c>
      <c r="N593">
        <f>2*B592-B591+Misc!$B$6*$Y$1^2</f>
        <v>17377.475272365216</v>
      </c>
      <c r="O593">
        <f t="shared" si="141"/>
        <v>0</v>
      </c>
      <c r="P593">
        <f t="shared" si="142"/>
        <v>0</v>
      </c>
      <c r="Q593">
        <f t="shared" si="143"/>
        <v>0</v>
      </c>
      <c r="R593">
        <f t="shared" si="144"/>
        <v>0</v>
      </c>
      <c r="S593">
        <f t="shared" si="145"/>
        <v>0</v>
      </c>
      <c r="T593">
        <f>C593/Misc!$B$2*60/2/PI()</f>
        <v>4858.9305396937007</v>
      </c>
      <c r="U593">
        <f>C593/Misc!$B$2*60/2/PI()*VLOOKUP(E593,Gearing!$B$2:$G$7,5,FALSE)</f>
        <v>24199436.139307417</v>
      </c>
      <c r="V593">
        <f ca="1">FORECAST(U593,OFFSET(Engine!$E$3:$E$26,MATCH(U593,Engine!$A$3:$A$26,1)-1,0,2),OFFSET(Engine!$A$3:$A$26,MATCH(U593,Engine!$A$3:$A$26,1)-1,0,2))</f>
        <v>-603590.99674116995</v>
      </c>
    </row>
    <row r="594" spans="1:22" x14ac:dyDescent="0.25">
      <c r="A594">
        <f t="shared" si="137"/>
        <v>147.75</v>
      </c>
      <c r="B594">
        <f t="shared" si="148"/>
        <v>17415.49544601969</v>
      </c>
      <c r="C594">
        <f t="shared" si="146"/>
        <v>152.64780487804819</v>
      </c>
      <c r="D594">
        <f t="shared" si="147"/>
        <v>4.9117918766569346E-2</v>
      </c>
      <c r="E594">
        <f>MIN(VLOOKUP(C593+0.01,Gearing!$A$2:$G$7,2,TRUE)+1,5)</f>
        <v>5</v>
      </c>
      <c r="F594">
        <f>Misc!$B$4*Misc!$B$5/Misc!$B$2*VLOOKUP(E594,Gearing!$B$2:$G$7,5,FALSE)</f>
        <v>8966220.9668758679</v>
      </c>
      <c r="G594">
        <f t="shared" si="135"/>
        <v>10.821487168697116</v>
      </c>
      <c r="H594">
        <f t="shared" si="136"/>
        <v>341.46341463414501</v>
      </c>
      <c r="I594">
        <f t="shared" si="138"/>
        <v>0.29700000000000004</v>
      </c>
      <c r="J594">
        <f t="shared" si="139"/>
        <v>-4034.1370076626736</v>
      </c>
      <c r="K594">
        <f t="shared" si="140"/>
        <v>-22304526.801397014</v>
      </c>
      <c r="L594">
        <f t="shared" si="149"/>
        <v>17763.476404114979</v>
      </c>
      <c r="M594">
        <f>2*$Y$1*VLOOKUP(E593,Gearing!$B$3:$D$7,3)+B592</f>
        <v>17415.49544601969</v>
      </c>
      <c r="N594">
        <f>2*B593-B592+Misc!$B$6*$Y$1^2</f>
        <v>17415.641828389613</v>
      </c>
      <c r="O594">
        <f t="shared" si="141"/>
        <v>0</v>
      </c>
      <c r="P594">
        <f t="shared" si="142"/>
        <v>0</v>
      </c>
      <c r="Q594">
        <f t="shared" si="143"/>
        <v>0</v>
      </c>
      <c r="R594">
        <f t="shared" si="144"/>
        <v>0</v>
      </c>
      <c r="S594">
        <f t="shared" si="145"/>
        <v>0</v>
      </c>
      <c r="T594">
        <f>C594/Misc!$B$2*60/2/PI()</f>
        <v>4858.9305396937007</v>
      </c>
      <c r="U594">
        <f>C594/Misc!$B$2*60/2/PI()*VLOOKUP(E594,Gearing!$B$2:$G$7,5,FALSE)</f>
        <v>24199436.139307417</v>
      </c>
      <c r="V594">
        <f ca="1">FORECAST(U594,OFFSET(Engine!$E$3:$E$26,MATCH(U594,Engine!$A$3:$A$26,1)-1,0,2),OFFSET(Engine!$A$3:$A$26,MATCH(U594,Engine!$A$3:$A$26,1)-1,0,2))</f>
        <v>-603590.99674116995</v>
      </c>
    </row>
    <row r="595" spans="1:22" x14ac:dyDescent="0.25">
      <c r="A595">
        <f t="shared" si="137"/>
        <v>148</v>
      </c>
      <c r="B595">
        <f t="shared" si="148"/>
        <v>17453.658932174163</v>
      </c>
      <c r="C595">
        <f t="shared" si="146"/>
        <v>152.64780487804819</v>
      </c>
      <c r="D595">
        <f t="shared" si="147"/>
        <v>-4.9117918766569346E-2</v>
      </c>
      <c r="E595">
        <f>MIN(VLOOKUP(C594+0.01,Gearing!$A$2:$G$7,2,TRUE)+1,5)</f>
        <v>5</v>
      </c>
      <c r="F595">
        <f>Misc!$B$4*Misc!$B$5/Misc!$B$2*VLOOKUP(E595,Gearing!$B$2:$G$7,5,FALSE)</f>
        <v>8966220.9668758679</v>
      </c>
      <c r="G595">
        <f t="shared" si="135"/>
        <v>10.845200859588852</v>
      </c>
      <c r="H595">
        <f t="shared" si="136"/>
        <v>341.46341463414501</v>
      </c>
      <c r="I595">
        <f t="shared" si="138"/>
        <v>0.29700000000000004</v>
      </c>
      <c r="J595">
        <f t="shared" si="139"/>
        <v>-4056.8042949356968</v>
      </c>
      <c r="K595">
        <f t="shared" si="140"/>
        <v>-22150188.56396066</v>
      </c>
      <c r="L595">
        <f t="shared" si="149"/>
        <v>17801.633987138626</v>
      </c>
      <c r="M595">
        <f>2*$Y$1*VLOOKUP(E594,Gearing!$B$3:$D$7,3)+B593</f>
        <v>17453.658932174163</v>
      </c>
      <c r="N595">
        <f>2*B594-B593+Misc!$B$6*$Y$1^2</f>
        <v>17453.79917480424</v>
      </c>
      <c r="O595">
        <f t="shared" si="141"/>
        <v>0</v>
      </c>
      <c r="P595">
        <f t="shared" si="142"/>
        <v>0</v>
      </c>
      <c r="Q595">
        <f t="shared" si="143"/>
        <v>0</v>
      </c>
      <c r="R595">
        <f t="shared" si="144"/>
        <v>0</v>
      </c>
      <c r="S595">
        <f t="shared" si="145"/>
        <v>0</v>
      </c>
      <c r="T595">
        <f>C595/Misc!$B$2*60/2/PI()</f>
        <v>4858.9305396937007</v>
      </c>
      <c r="U595">
        <f>C595/Misc!$B$2*60/2/PI()*VLOOKUP(E595,Gearing!$B$2:$G$7,5,FALSE)</f>
        <v>24199436.139307417</v>
      </c>
      <c r="V595">
        <f ca="1">FORECAST(U595,OFFSET(Engine!$E$3:$E$26,MATCH(U595,Engine!$A$3:$A$26,1)-1,0,2),OFFSET(Engine!$A$3:$A$26,MATCH(U595,Engine!$A$3:$A$26,1)-1,0,2))</f>
        <v>-603590.99674116995</v>
      </c>
    </row>
    <row r="596" spans="1:22" x14ac:dyDescent="0.25">
      <c r="A596">
        <f t="shared" si="137"/>
        <v>148.25</v>
      </c>
      <c r="B596">
        <f t="shared" si="148"/>
        <v>17491.819348458714</v>
      </c>
      <c r="C596">
        <f t="shared" si="146"/>
        <v>152.64780487804819</v>
      </c>
      <c r="D596">
        <f t="shared" si="147"/>
        <v>4.9117918766569346E-2</v>
      </c>
      <c r="E596">
        <f>MIN(VLOOKUP(C595+0.01,Gearing!$A$2:$G$7,2,TRUE)+1,5)</f>
        <v>5</v>
      </c>
      <c r="F596">
        <f>Misc!$B$4*Misc!$B$5/Misc!$B$2*VLOOKUP(E596,Gearing!$B$2:$G$7,5,FALSE)</f>
        <v>8966220.9668758679</v>
      </c>
      <c r="G596">
        <f t="shared" si="135"/>
        <v>10.868912642951857</v>
      </c>
      <c r="H596">
        <f t="shared" si="136"/>
        <v>341.46341463414501</v>
      </c>
      <c r="I596">
        <f t="shared" si="138"/>
        <v>0.29700000000000004</v>
      </c>
      <c r="J596">
        <f t="shared" si="139"/>
        <v>-4079.4734057114547</v>
      </c>
      <c r="K596">
        <f t="shared" si="140"/>
        <v>-21994895.596587706</v>
      </c>
      <c r="L596">
        <f t="shared" si="149"/>
        <v>17839.800306554</v>
      </c>
      <c r="M596">
        <f>2*$Y$1*VLOOKUP(E595,Gearing!$B$3:$D$7,3)+B594</f>
        <v>17491.819348458714</v>
      </c>
      <c r="N596">
        <f>2*B595-B594+Misc!$B$6*$Y$1^2</f>
        <v>17491.965730828637</v>
      </c>
      <c r="O596">
        <f t="shared" si="141"/>
        <v>0</v>
      </c>
      <c r="P596">
        <f t="shared" si="142"/>
        <v>0</v>
      </c>
      <c r="Q596">
        <f t="shared" si="143"/>
        <v>0</v>
      </c>
      <c r="R596">
        <f t="shared" si="144"/>
        <v>0</v>
      </c>
      <c r="S596">
        <f t="shared" si="145"/>
        <v>0</v>
      </c>
      <c r="T596">
        <f>C596/Misc!$B$2*60/2/PI()</f>
        <v>4858.9305396937007</v>
      </c>
      <c r="U596">
        <f>C596/Misc!$B$2*60/2/PI()*VLOOKUP(E596,Gearing!$B$2:$G$7,5,FALSE)</f>
        <v>24199436.139307417</v>
      </c>
      <c r="V596">
        <f ca="1">FORECAST(U596,OFFSET(Engine!$E$3:$E$26,MATCH(U596,Engine!$A$3:$A$26,1)-1,0,2),OFFSET(Engine!$A$3:$A$26,MATCH(U596,Engine!$A$3:$A$26,1)-1,0,2))</f>
        <v>-603590.99674116995</v>
      </c>
    </row>
    <row r="597" spans="1:22" x14ac:dyDescent="0.25">
      <c r="A597">
        <f t="shared" si="137"/>
        <v>148.5</v>
      </c>
      <c r="B597">
        <f t="shared" si="148"/>
        <v>17529.982834613187</v>
      </c>
      <c r="C597">
        <f t="shared" si="146"/>
        <v>152.64780487804819</v>
      </c>
      <c r="D597">
        <f t="shared" si="147"/>
        <v>-4.9117918766569346E-2</v>
      </c>
      <c r="E597">
        <f>MIN(VLOOKUP(C596+0.01,Gearing!$A$2:$G$7,2,TRUE)+1,5)</f>
        <v>5</v>
      </c>
      <c r="F597">
        <f>Misc!$B$4*Misc!$B$5/Misc!$B$2*VLOOKUP(E597,Gearing!$B$2:$G$7,5,FALSE)</f>
        <v>8966220.9668758679</v>
      </c>
      <c r="G597">
        <f t="shared" si="135"/>
        <v>10.892626333843596</v>
      </c>
      <c r="H597">
        <f t="shared" si="136"/>
        <v>341.46341463414501</v>
      </c>
      <c r="I597">
        <f t="shared" si="138"/>
        <v>0.29700000000000004</v>
      </c>
      <c r="J597">
        <f t="shared" si="139"/>
        <v>-4102.1406929844779</v>
      </c>
      <c r="K597">
        <f t="shared" si="140"/>
        <v>-21838827.30332895</v>
      </c>
      <c r="L597">
        <f t="shared" si="149"/>
        <v>17877.957889577654</v>
      </c>
      <c r="M597">
        <f>2*$Y$1*VLOOKUP(E596,Gearing!$B$3:$D$7,3)+B595</f>
        <v>17529.982834613187</v>
      </c>
      <c r="N597">
        <f>2*B596-B595+Misc!$B$6*$Y$1^2</f>
        <v>17530.123077243265</v>
      </c>
      <c r="O597">
        <f t="shared" si="141"/>
        <v>0</v>
      </c>
      <c r="P597">
        <f t="shared" si="142"/>
        <v>0</v>
      </c>
      <c r="Q597">
        <f t="shared" si="143"/>
        <v>0</v>
      </c>
      <c r="R597">
        <f t="shared" si="144"/>
        <v>0</v>
      </c>
      <c r="S597">
        <f t="shared" si="145"/>
        <v>0</v>
      </c>
      <c r="T597">
        <f>C597/Misc!$B$2*60/2/PI()</f>
        <v>4858.9305396937007</v>
      </c>
      <c r="U597">
        <f>C597/Misc!$B$2*60/2/PI()*VLOOKUP(E597,Gearing!$B$2:$G$7,5,FALSE)</f>
        <v>24199436.139307417</v>
      </c>
      <c r="V597">
        <f ca="1">FORECAST(U597,OFFSET(Engine!$E$3:$E$26,MATCH(U597,Engine!$A$3:$A$26,1)-1,0,2),OFFSET(Engine!$A$3:$A$26,MATCH(U597,Engine!$A$3:$A$26,1)-1,0,2))</f>
        <v>-603590.99674116995</v>
      </c>
    </row>
    <row r="598" spans="1:22" x14ac:dyDescent="0.25">
      <c r="A598">
        <f t="shared" si="137"/>
        <v>148.75</v>
      </c>
      <c r="B598">
        <f t="shared" si="148"/>
        <v>17568.143250897738</v>
      </c>
      <c r="C598">
        <f t="shared" si="146"/>
        <v>152.64780487804819</v>
      </c>
      <c r="D598">
        <f t="shared" si="147"/>
        <v>4.9117918766569346E-2</v>
      </c>
      <c r="E598">
        <f>MIN(VLOOKUP(C597+0.01,Gearing!$A$2:$G$7,2,TRUE)+1,5)</f>
        <v>5</v>
      </c>
      <c r="F598">
        <f>Misc!$B$4*Misc!$B$5/Misc!$B$2*VLOOKUP(E598,Gearing!$B$2:$G$7,5,FALSE)</f>
        <v>8966220.9668758679</v>
      </c>
      <c r="G598">
        <f t="shared" si="135"/>
        <v>10.9163381172066</v>
      </c>
      <c r="H598">
        <f t="shared" si="136"/>
        <v>341.46341463414501</v>
      </c>
      <c r="I598">
        <f t="shared" si="138"/>
        <v>0.29700000000000004</v>
      </c>
      <c r="J598">
        <f t="shared" si="139"/>
        <v>-4124.809803760234</v>
      </c>
      <c r="K598">
        <f t="shared" si="140"/>
        <v>-21681804.140956778</v>
      </c>
      <c r="L598">
        <f t="shared" si="149"/>
        <v>17916.124208993024</v>
      </c>
      <c r="M598">
        <f>2*$Y$1*VLOOKUP(E597,Gearing!$B$3:$D$7,3)+B596</f>
        <v>17568.143250897738</v>
      </c>
      <c r="N598">
        <f>2*B597-B596+Misc!$B$6*$Y$1^2</f>
        <v>17568.289633267661</v>
      </c>
      <c r="O598">
        <f t="shared" si="141"/>
        <v>0</v>
      </c>
      <c r="P598">
        <f t="shared" si="142"/>
        <v>0</v>
      </c>
      <c r="Q598">
        <f t="shared" si="143"/>
        <v>0</v>
      </c>
      <c r="R598">
        <f t="shared" si="144"/>
        <v>0</v>
      </c>
      <c r="S598">
        <f t="shared" si="145"/>
        <v>0</v>
      </c>
      <c r="T598">
        <f>C598/Misc!$B$2*60/2/PI()</f>
        <v>4858.9305396937007</v>
      </c>
      <c r="U598">
        <f>C598/Misc!$B$2*60/2/PI()*VLOOKUP(E598,Gearing!$B$2:$G$7,5,FALSE)</f>
        <v>24199436.139307417</v>
      </c>
      <c r="V598">
        <f ca="1">FORECAST(U598,OFFSET(Engine!$E$3:$E$26,MATCH(U598,Engine!$A$3:$A$26,1)-1,0,2),OFFSET(Engine!$A$3:$A$26,MATCH(U598,Engine!$A$3:$A$26,1)-1,0,2))</f>
        <v>-603590.99674116995</v>
      </c>
    </row>
    <row r="599" spans="1:22" x14ac:dyDescent="0.25">
      <c r="A599">
        <f t="shared" si="137"/>
        <v>149</v>
      </c>
      <c r="B599">
        <f t="shared" si="148"/>
        <v>17606.306737052211</v>
      </c>
      <c r="C599">
        <f t="shared" si="146"/>
        <v>152.64780487804819</v>
      </c>
      <c r="D599">
        <f t="shared" si="147"/>
        <v>-4.9117918766569346E-2</v>
      </c>
      <c r="E599">
        <f>MIN(VLOOKUP(C598+0.01,Gearing!$A$2:$G$7,2,TRUE)+1,5)</f>
        <v>5</v>
      </c>
      <c r="F599">
        <f>Misc!$B$4*Misc!$B$5/Misc!$B$2*VLOOKUP(E599,Gearing!$B$2:$G$7,5,FALSE)</f>
        <v>8966220.9668758679</v>
      </c>
      <c r="G599">
        <f t="shared" si="135"/>
        <v>10.940051808098339</v>
      </c>
      <c r="H599">
        <f t="shared" si="136"/>
        <v>341.46341463414501</v>
      </c>
      <c r="I599">
        <f t="shared" si="138"/>
        <v>0.29700000000000004</v>
      </c>
      <c r="J599">
        <f t="shared" si="139"/>
        <v>-4147.4770910332572</v>
      </c>
      <c r="K599">
        <f t="shared" si="140"/>
        <v>-21524005.791875664</v>
      </c>
      <c r="L599">
        <f t="shared" si="149"/>
        <v>17954.281792016671</v>
      </c>
      <c r="M599">
        <f>2*$Y$1*VLOOKUP(E598,Gearing!$B$3:$D$7,3)+B597</f>
        <v>17606.306737052211</v>
      </c>
      <c r="N599">
        <f>2*B598-B597+Misc!$B$6*$Y$1^2</f>
        <v>17606.446979682289</v>
      </c>
      <c r="O599">
        <f t="shared" si="141"/>
        <v>0</v>
      </c>
      <c r="P599">
        <f t="shared" si="142"/>
        <v>0</v>
      </c>
      <c r="Q599">
        <f t="shared" si="143"/>
        <v>0</v>
      </c>
      <c r="R599">
        <f t="shared" si="144"/>
        <v>0</v>
      </c>
      <c r="S599">
        <f t="shared" si="145"/>
        <v>0</v>
      </c>
      <c r="T599">
        <f>C599/Misc!$B$2*60/2/PI()</f>
        <v>4858.9305396937007</v>
      </c>
      <c r="U599">
        <f>C599/Misc!$B$2*60/2/PI()*VLOOKUP(E599,Gearing!$B$2:$G$7,5,FALSE)</f>
        <v>24199436.139307417</v>
      </c>
      <c r="V599">
        <f ca="1">FORECAST(U599,OFFSET(Engine!$E$3:$E$26,MATCH(U599,Engine!$A$3:$A$26,1)-1,0,2),OFFSET(Engine!$A$3:$A$26,MATCH(U599,Engine!$A$3:$A$26,1)-1,0,2))</f>
        <v>-603590.99674116995</v>
      </c>
    </row>
    <row r="600" spans="1:22" x14ac:dyDescent="0.25">
      <c r="A600">
        <f t="shared" si="137"/>
        <v>149.25</v>
      </c>
      <c r="B600">
        <f t="shared" si="148"/>
        <v>17644.467153336762</v>
      </c>
      <c r="C600">
        <f t="shared" si="146"/>
        <v>152.64780487804819</v>
      </c>
      <c r="D600">
        <f t="shared" si="147"/>
        <v>4.9117918766569346E-2</v>
      </c>
      <c r="E600">
        <f>MIN(VLOOKUP(C599+0.01,Gearing!$A$2:$G$7,2,TRUE)+1,5)</f>
        <v>5</v>
      </c>
      <c r="F600">
        <f>Misc!$B$4*Misc!$B$5/Misc!$B$2*VLOOKUP(E600,Gearing!$B$2:$G$7,5,FALSE)</f>
        <v>8966220.9668758679</v>
      </c>
      <c r="G600">
        <f t="shared" si="135"/>
        <v>10.963763591461342</v>
      </c>
      <c r="H600">
        <f t="shared" si="136"/>
        <v>341.46341463414501</v>
      </c>
      <c r="I600">
        <f t="shared" si="138"/>
        <v>0.29700000000000004</v>
      </c>
      <c r="J600">
        <f t="shared" si="139"/>
        <v>-4170.1462018090151</v>
      </c>
      <c r="K600">
        <f t="shared" si="140"/>
        <v>-21365252.434504259</v>
      </c>
      <c r="L600">
        <f t="shared" si="149"/>
        <v>17992.448111432044</v>
      </c>
      <c r="M600">
        <f>2*$Y$1*VLOOKUP(E599,Gearing!$B$3:$D$7,3)+B598</f>
        <v>17644.467153336762</v>
      </c>
      <c r="N600">
        <f>2*B599-B598+Misc!$B$6*$Y$1^2</f>
        <v>17644.613535706685</v>
      </c>
      <c r="O600">
        <f t="shared" si="141"/>
        <v>0</v>
      </c>
      <c r="P600">
        <f t="shared" si="142"/>
        <v>0</v>
      </c>
      <c r="Q600">
        <f t="shared" si="143"/>
        <v>0</v>
      </c>
      <c r="R600">
        <f t="shared" si="144"/>
        <v>0</v>
      </c>
      <c r="S600">
        <f t="shared" si="145"/>
        <v>0</v>
      </c>
      <c r="T600">
        <f>C600/Misc!$B$2*60/2/PI()</f>
        <v>4858.9305396937007</v>
      </c>
      <c r="U600">
        <f>C600/Misc!$B$2*60/2/PI()*VLOOKUP(E600,Gearing!$B$2:$G$7,5,FALSE)</f>
        <v>24199436.139307417</v>
      </c>
      <c r="V600">
        <f ca="1">FORECAST(U600,OFFSET(Engine!$E$3:$E$26,MATCH(U600,Engine!$A$3:$A$26,1)-1,0,2),OFFSET(Engine!$A$3:$A$26,MATCH(U600,Engine!$A$3:$A$26,1)-1,0,2))</f>
        <v>-603590.99674116995</v>
      </c>
    </row>
    <row r="601" spans="1:22" x14ac:dyDescent="0.25">
      <c r="A601">
        <f t="shared" si="137"/>
        <v>149.5</v>
      </c>
      <c r="B601">
        <f t="shared" si="148"/>
        <v>17682.630639491235</v>
      </c>
      <c r="C601">
        <f t="shared" si="146"/>
        <v>152.64780487804819</v>
      </c>
      <c r="D601">
        <f t="shared" si="147"/>
        <v>-4.9117918766569346E-2</v>
      </c>
      <c r="E601">
        <f>MIN(VLOOKUP(C600+0.01,Gearing!$A$2:$G$7,2,TRUE)+1,5)</f>
        <v>5</v>
      </c>
      <c r="F601">
        <f>Misc!$B$4*Misc!$B$5/Misc!$B$2*VLOOKUP(E601,Gearing!$B$2:$G$7,5,FALSE)</f>
        <v>8966220.9668758679</v>
      </c>
      <c r="G601">
        <f t="shared" si="135"/>
        <v>10.98747728235308</v>
      </c>
      <c r="H601">
        <f t="shared" si="136"/>
        <v>341.46341463414501</v>
      </c>
      <c r="I601">
        <f t="shared" si="138"/>
        <v>0.29700000000000004</v>
      </c>
      <c r="J601">
        <f t="shared" si="139"/>
        <v>-4192.8134890820384</v>
      </c>
      <c r="K601">
        <f t="shared" si="140"/>
        <v>-21205724.029600728</v>
      </c>
      <c r="L601">
        <f t="shared" si="149"/>
        <v>18030.605694455702</v>
      </c>
      <c r="M601">
        <f>2*$Y$1*VLOOKUP(E600,Gearing!$B$3:$D$7,3)+B599</f>
        <v>17682.630639491235</v>
      </c>
      <c r="N601">
        <f>2*B600-B599+Misc!$B$6*$Y$1^2</f>
        <v>17682.770882121313</v>
      </c>
      <c r="O601">
        <f t="shared" si="141"/>
        <v>0</v>
      </c>
      <c r="P601">
        <f t="shared" si="142"/>
        <v>0</v>
      </c>
      <c r="Q601">
        <f t="shared" si="143"/>
        <v>0</v>
      </c>
      <c r="R601">
        <f t="shared" si="144"/>
        <v>0</v>
      </c>
      <c r="S601">
        <f t="shared" si="145"/>
        <v>0</v>
      </c>
      <c r="T601">
        <f>C601/Misc!$B$2*60/2/PI()</f>
        <v>4858.9305396937007</v>
      </c>
      <c r="U601">
        <f>C601/Misc!$B$2*60/2/PI()*VLOOKUP(E601,Gearing!$B$2:$G$7,5,FALSE)</f>
        <v>24199436.139307417</v>
      </c>
      <c r="V601">
        <f ca="1">FORECAST(U601,OFFSET(Engine!$E$3:$E$26,MATCH(U601,Engine!$A$3:$A$26,1)-1,0,2),OFFSET(Engine!$A$3:$A$26,MATCH(U601,Engine!$A$3:$A$26,1)-1,0,2))</f>
        <v>-603590.99674116995</v>
      </c>
    </row>
    <row r="602" spans="1:22" x14ac:dyDescent="0.25">
      <c r="A602">
        <f t="shared" si="137"/>
        <v>149.75</v>
      </c>
      <c r="B602">
        <f t="shared" si="148"/>
        <v>17720.791055775786</v>
      </c>
      <c r="C602">
        <f t="shared" si="146"/>
        <v>152.64780487804819</v>
      </c>
      <c r="D602">
        <f t="shared" si="147"/>
        <v>4.9117918766569346E-2</v>
      </c>
      <c r="E602">
        <f>MIN(VLOOKUP(C601+0.01,Gearing!$A$2:$G$7,2,TRUE)+1,5)</f>
        <v>5</v>
      </c>
      <c r="F602">
        <f>Misc!$B$4*Misc!$B$5/Misc!$B$2*VLOOKUP(E602,Gearing!$B$2:$G$7,5,FALSE)</f>
        <v>8966220.9668758679</v>
      </c>
      <c r="G602">
        <f t="shared" si="135"/>
        <v>11.011189065716083</v>
      </c>
      <c r="H602">
        <f t="shared" si="136"/>
        <v>341.46341463414501</v>
      </c>
      <c r="I602">
        <f t="shared" si="138"/>
        <v>0.29700000000000004</v>
      </c>
      <c r="J602">
        <f t="shared" si="139"/>
        <v>-4215.4825998577944</v>
      </c>
      <c r="K602">
        <f t="shared" si="140"/>
        <v>-21045240.477230106</v>
      </c>
      <c r="L602">
        <f t="shared" si="149"/>
        <v>18068.772013871068</v>
      </c>
      <c r="M602">
        <f>2*$Y$1*VLOOKUP(E601,Gearing!$B$3:$D$7,3)+B600</f>
        <v>17720.791055775786</v>
      </c>
      <c r="N602">
        <f>2*B601-B600+Misc!$B$6*$Y$1^2</f>
        <v>17720.937438145709</v>
      </c>
      <c r="O602">
        <f t="shared" si="141"/>
        <v>0</v>
      </c>
      <c r="P602">
        <f t="shared" si="142"/>
        <v>0</v>
      </c>
      <c r="Q602">
        <f t="shared" si="143"/>
        <v>0</v>
      </c>
      <c r="R602">
        <f t="shared" si="144"/>
        <v>0</v>
      </c>
      <c r="S602">
        <f t="shared" si="145"/>
        <v>0</v>
      </c>
      <c r="T602">
        <f>C602/Misc!$B$2*60/2/PI()</f>
        <v>4858.9305396937007</v>
      </c>
      <c r="U602">
        <f>C602/Misc!$B$2*60/2/PI()*VLOOKUP(E602,Gearing!$B$2:$G$7,5,FALSE)</f>
        <v>24199436.139307417</v>
      </c>
      <c r="V602">
        <f ca="1">FORECAST(U602,OFFSET(Engine!$E$3:$E$26,MATCH(U602,Engine!$A$3:$A$26,1)-1,0,2),OFFSET(Engine!$A$3:$A$26,MATCH(U602,Engine!$A$3:$A$26,1)-1,0,2))</f>
        <v>-603590.99674116995</v>
      </c>
    </row>
    <row r="603" spans="1:22" x14ac:dyDescent="0.25">
      <c r="A603">
        <f t="shared" si="137"/>
        <v>150</v>
      </c>
      <c r="B603">
        <f t="shared" si="148"/>
        <v>17758.954541930259</v>
      </c>
      <c r="C603">
        <f t="shared" si="146"/>
        <v>152.64780487804819</v>
      </c>
      <c r="D603">
        <f t="shared" si="147"/>
        <v>-4.9117918766569346E-2</v>
      </c>
      <c r="E603">
        <f>MIN(VLOOKUP(C602+0.01,Gearing!$A$2:$G$7,2,TRUE)+1,5)</f>
        <v>5</v>
      </c>
      <c r="F603">
        <f>Misc!$B$4*Misc!$B$5/Misc!$B$2*VLOOKUP(E603,Gearing!$B$2:$G$7,5,FALSE)</f>
        <v>8966220.9668758679</v>
      </c>
      <c r="G603">
        <f t="shared" si="135"/>
        <v>11.034902756607822</v>
      </c>
      <c r="H603">
        <f t="shared" si="136"/>
        <v>341.46341463414501</v>
      </c>
      <c r="I603">
        <f t="shared" si="138"/>
        <v>0.29700000000000004</v>
      </c>
      <c r="J603">
        <f t="shared" si="139"/>
        <v>-4238.1498871308177</v>
      </c>
      <c r="K603">
        <f t="shared" si="140"/>
        <v>-20883982.016504217</v>
      </c>
      <c r="L603">
        <f t="shared" si="149"/>
        <v>18106.929596894719</v>
      </c>
      <c r="M603">
        <f>2*$Y$1*VLOOKUP(E602,Gearing!$B$3:$D$7,3)+B601</f>
        <v>17758.954541930259</v>
      </c>
      <c r="N603">
        <f>2*B602-B601+Misc!$B$6*$Y$1^2</f>
        <v>17759.094784560337</v>
      </c>
      <c r="O603">
        <f t="shared" si="141"/>
        <v>0</v>
      </c>
      <c r="P603">
        <f t="shared" si="142"/>
        <v>0</v>
      </c>
      <c r="Q603">
        <f t="shared" si="143"/>
        <v>0</v>
      </c>
      <c r="R603">
        <f t="shared" si="144"/>
        <v>0</v>
      </c>
      <c r="S603">
        <f t="shared" si="145"/>
        <v>0</v>
      </c>
      <c r="T603">
        <f>C603/Misc!$B$2*60/2/PI()</f>
        <v>4858.9305396937007</v>
      </c>
      <c r="U603">
        <f>C603/Misc!$B$2*60/2/PI()*VLOOKUP(E603,Gearing!$B$2:$G$7,5,FALSE)</f>
        <v>24199436.139307417</v>
      </c>
      <c r="V603">
        <f ca="1">FORECAST(U603,OFFSET(Engine!$E$3:$E$26,MATCH(U603,Engine!$A$3:$A$26,1)-1,0,2),OFFSET(Engine!$A$3:$A$26,MATCH(U603,Engine!$A$3:$A$26,1)-1,0,2))</f>
        <v>-603590.99674116995</v>
      </c>
    </row>
    <row r="604" spans="1:22" x14ac:dyDescent="0.25">
      <c r="A604">
        <f t="shared" si="137"/>
        <v>150.25</v>
      </c>
      <c r="B604">
        <f t="shared" si="148"/>
        <v>17797.11495821481</v>
      </c>
      <c r="C604">
        <f t="shared" si="146"/>
        <v>152.64780487804819</v>
      </c>
      <c r="D604">
        <f t="shared" si="147"/>
        <v>4.9117918766569346E-2</v>
      </c>
      <c r="E604">
        <f>MIN(VLOOKUP(C603+0.01,Gearing!$A$2:$G$7,2,TRUE)+1,5)</f>
        <v>5</v>
      </c>
      <c r="F604">
        <f>Misc!$B$4*Misc!$B$5/Misc!$B$2*VLOOKUP(E604,Gearing!$B$2:$G$7,5,FALSE)</f>
        <v>8966220.9668758679</v>
      </c>
      <c r="G604">
        <f t="shared" si="135"/>
        <v>11.058614539970826</v>
      </c>
      <c r="H604">
        <f t="shared" si="136"/>
        <v>341.46341463414501</v>
      </c>
      <c r="I604">
        <f t="shared" si="138"/>
        <v>0.29700000000000004</v>
      </c>
      <c r="J604">
        <f t="shared" si="139"/>
        <v>-4260.8189979065755</v>
      </c>
      <c r="K604">
        <f t="shared" si="140"/>
        <v>-20721768.269134346</v>
      </c>
      <c r="L604">
        <f t="shared" si="149"/>
        <v>18145.095916310092</v>
      </c>
      <c r="M604">
        <f>2*$Y$1*VLOOKUP(E603,Gearing!$B$3:$D$7,3)+B602</f>
        <v>17797.11495821481</v>
      </c>
      <c r="N604">
        <f>2*B603-B602+Misc!$B$6*$Y$1^2</f>
        <v>17797.261340584733</v>
      </c>
      <c r="O604">
        <f t="shared" si="141"/>
        <v>0</v>
      </c>
      <c r="P604">
        <f t="shared" si="142"/>
        <v>0</v>
      </c>
      <c r="Q604">
        <f t="shared" si="143"/>
        <v>0</v>
      </c>
      <c r="R604">
        <f t="shared" si="144"/>
        <v>0</v>
      </c>
      <c r="S604">
        <f t="shared" si="145"/>
        <v>0</v>
      </c>
      <c r="T604">
        <f>C604/Misc!$B$2*60/2/PI()</f>
        <v>4858.9305396937007</v>
      </c>
      <c r="U604">
        <f>C604/Misc!$B$2*60/2/PI()*VLOOKUP(E604,Gearing!$B$2:$G$7,5,FALSE)</f>
        <v>24199436.139307417</v>
      </c>
      <c r="V604">
        <f ca="1">FORECAST(U604,OFFSET(Engine!$E$3:$E$26,MATCH(U604,Engine!$A$3:$A$26,1)-1,0,2),OFFSET(Engine!$A$3:$A$26,MATCH(U604,Engine!$A$3:$A$26,1)-1,0,2))</f>
        <v>-603590.99674116995</v>
      </c>
    </row>
    <row r="605" spans="1:22" x14ac:dyDescent="0.25">
      <c r="A605">
        <f t="shared" si="137"/>
        <v>150.5</v>
      </c>
      <c r="B605">
        <f t="shared" si="148"/>
        <v>17835.278444369284</v>
      </c>
      <c r="C605">
        <f t="shared" si="146"/>
        <v>152.64780487804819</v>
      </c>
      <c r="D605">
        <f t="shared" si="147"/>
        <v>-4.9117918766569346E-2</v>
      </c>
      <c r="E605">
        <f>MIN(VLOOKUP(C604+0.01,Gearing!$A$2:$G$7,2,TRUE)+1,5)</f>
        <v>5</v>
      </c>
      <c r="F605">
        <f>Misc!$B$4*Misc!$B$5/Misc!$B$2*VLOOKUP(E605,Gearing!$B$2:$G$7,5,FALSE)</f>
        <v>8966220.9668758679</v>
      </c>
      <c r="G605">
        <f t="shared" si="135"/>
        <v>11.082328230862565</v>
      </c>
      <c r="H605">
        <f t="shared" si="136"/>
        <v>341.46341463414501</v>
      </c>
      <c r="I605">
        <f t="shared" si="138"/>
        <v>0.29700000000000004</v>
      </c>
      <c r="J605">
        <f t="shared" si="139"/>
        <v>-4283.4862851795988</v>
      </c>
      <c r="K605">
        <f t="shared" si="140"/>
        <v>-20558779.75258607</v>
      </c>
      <c r="L605">
        <f t="shared" si="149"/>
        <v>18183.253499333747</v>
      </c>
      <c r="M605">
        <f>2*$Y$1*VLOOKUP(E604,Gearing!$B$3:$D$7,3)+B603</f>
        <v>17835.278444369284</v>
      </c>
      <c r="N605">
        <f>2*B604-B603+Misc!$B$6*$Y$1^2</f>
        <v>17835.418686999361</v>
      </c>
      <c r="O605">
        <f t="shared" si="141"/>
        <v>0</v>
      </c>
      <c r="P605">
        <f t="shared" si="142"/>
        <v>0</v>
      </c>
      <c r="Q605">
        <f t="shared" si="143"/>
        <v>0</v>
      </c>
      <c r="R605">
        <f t="shared" si="144"/>
        <v>0</v>
      </c>
      <c r="S605">
        <f t="shared" si="145"/>
        <v>0</v>
      </c>
      <c r="T605">
        <f>C605/Misc!$B$2*60/2/PI()</f>
        <v>4858.9305396937007</v>
      </c>
      <c r="U605">
        <f>C605/Misc!$B$2*60/2/PI()*VLOOKUP(E605,Gearing!$B$2:$G$7,5,FALSE)</f>
        <v>24199436.139307417</v>
      </c>
      <c r="V605">
        <f ca="1">FORECAST(U605,OFFSET(Engine!$E$3:$E$26,MATCH(U605,Engine!$A$3:$A$26,1)-1,0,2),OFFSET(Engine!$A$3:$A$26,MATCH(U605,Engine!$A$3:$A$26,1)-1,0,2))</f>
        <v>-603590.99674116995</v>
      </c>
    </row>
    <row r="606" spans="1:22" x14ac:dyDescent="0.25">
      <c r="A606">
        <f t="shared" si="137"/>
        <v>150.75</v>
      </c>
      <c r="B606">
        <f t="shared" si="148"/>
        <v>17873.438860653834</v>
      </c>
      <c r="C606">
        <f t="shared" si="146"/>
        <v>152.64780487804819</v>
      </c>
      <c r="D606">
        <f t="shared" si="147"/>
        <v>4.9117918766569346E-2</v>
      </c>
      <c r="E606">
        <f>MIN(VLOOKUP(C605+0.01,Gearing!$A$2:$G$7,2,TRUE)+1,5)</f>
        <v>5</v>
      </c>
      <c r="F606">
        <f>Misc!$B$4*Misc!$B$5/Misc!$B$2*VLOOKUP(E606,Gearing!$B$2:$G$7,5,FALSE)</f>
        <v>8966220.9668758679</v>
      </c>
      <c r="G606">
        <f t="shared" si="135"/>
        <v>11.106040014225568</v>
      </c>
      <c r="H606">
        <f t="shared" si="136"/>
        <v>341.46341463414501</v>
      </c>
      <c r="I606">
        <f t="shared" si="138"/>
        <v>0.29700000000000004</v>
      </c>
      <c r="J606">
        <f t="shared" si="139"/>
        <v>-4306.1553959553567</v>
      </c>
      <c r="K606">
        <f t="shared" si="140"/>
        <v>-20394835.810216982</v>
      </c>
      <c r="L606">
        <f t="shared" si="149"/>
        <v>18221.41981874912</v>
      </c>
      <c r="M606">
        <f>2*$Y$1*VLOOKUP(E605,Gearing!$B$3:$D$7,3)+B604</f>
        <v>17873.438860653834</v>
      </c>
      <c r="N606">
        <f>2*B605-B604+Misc!$B$6*$Y$1^2</f>
        <v>17873.585243023757</v>
      </c>
      <c r="O606">
        <f t="shared" si="141"/>
        <v>0</v>
      </c>
      <c r="P606">
        <f t="shared" si="142"/>
        <v>0</v>
      </c>
      <c r="Q606">
        <f t="shared" si="143"/>
        <v>0</v>
      </c>
      <c r="R606">
        <f t="shared" si="144"/>
        <v>0</v>
      </c>
      <c r="S606">
        <f t="shared" si="145"/>
        <v>0</v>
      </c>
      <c r="T606">
        <f>C606/Misc!$B$2*60/2/PI()</f>
        <v>4858.9305396937007</v>
      </c>
      <c r="U606">
        <f>C606/Misc!$B$2*60/2/PI()*VLOOKUP(E606,Gearing!$B$2:$G$7,5,FALSE)</f>
        <v>24199436.139307417</v>
      </c>
      <c r="V606">
        <f ca="1">FORECAST(U606,OFFSET(Engine!$E$3:$E$26,MATCH(U606,Engine!$A$3:$A$26,1)-1,0,2),OFFSET(Engine!$A$3:$A$26,MATCH(U606,Engine!$A$3:$A$26,1)-1,0,2))</f>
        <v>-603590.99674116995</v>
      </c>
    </row>
    <row r="607" spans="1:22" x14ac:dyDescent="0.25">
      <c r="A607">
        <f t="shared" si="137"/>
        <v>151</v>
      </c>
      <c r="B607">
        <f t="shared" si="148"/>
        <v>17911.602346808308</v>
      </c>
      <c r="C607">
        <f t="shared" si="146"/>
        <v>152.64780487804819</v>
      </c>
      <c r="D607">
        <f t="shared" si="147"/>
        <v>-4.9117918766569346E-2</v>
      </c>
      <c r="E607">
        <f>MIN(VLOOKUP(C606+0.01,Gearing!$A$2:$G$7,2,TRUE)+1,5)</f>
        <v>5</v>
      </c>
      <c r="F607">
        <f>Misc!$B$4*Misc!$B$5/Misc!$B$2*VLOOKUP(E607,Gearing!$B$2:$G$7,5,FALSE)</f>
        <v>8966220.9668758679</v>
      </c>
      <c r="G607">
        <f t="shared" si="135"/>
        <v>11.129753705117306</v>
      </c>
      <c r="H607">
        <f t="shared" si="136"/>
        <v>341.46341463414501</v>
      </c>
      <c r="I607">
        <f t="shared" si="138"/>
        <v>0.29700000000000004</v>
      </c>
      <c r="J607">
        <f t="shared" si="139"/>
        <v>-4328.8226832283781</v>
      </c>
      <c r="K607">
        <f t="shared" si="140"/>
        <v>-20230117.237846334</v>
      </c>
      <c r="L607">
        <f t="shared" si="149"/>
        <v>18259.577401772774</v>
      </c>
      <c r="M607">
        <f>2*$Y$1*VLOOKUP(E606,Gearing!$B$3:$D$7,3)+B605</f>
        <v>17911.602346808308</v>
      </c>
      <c r="N607">
        <f>2*B606-B605+Misc!$B$6*$Y$1^2</f>
        <v>17911.742589438385</v>
      </c>
      <c r="O607">
        <f t="shared" si="141"/>
        <v>0</v>
      </c>
      <c r="P607">
        <f t="shared" si="142"/>
        <v>0</v>
      </c>
      <c r="Q607">
        <f t="shared" si="143"/>
        <v>0</v>
      </c>
      <c r="R607">
        <f t="shared" si="144"/>
        <v>0</v>
      </c>
      <c r="S607">
        <f t="shared" si="145"/>
        <v>0</v>
      </c>
      <c r="T607">
        <f>C607/Misc!$B$2*60/2/PI()</f>
        <v>4858.9305396937007</v>
      </c>
      <c r="U607">
        <f>C607/Misc!$B$2*60/2/PI()*VLOOKUP(E607,Gearing!$B$2:$G$7,5,FALSE)</f>
        <v>24199436.139307417</v>
      </c>
      <c r="V607">
        <f ca="1">FORECAST(U607,OFFSET(Engine!$E$3:$E$26,MATCH(U607,Engine!$A$3:$A$26,1)-1,0,2),OFFSET(Engine!$A$3:$A$26,MATCH(U607,Engine!$A$3:$A$26,1)-1,0,2))</f>
        <v>-603590.99674116995</v>
      </c>
    </row>
    <row r="608" spans="1:22" x14ac:dyDescent="0.25">
      <c r="A608">
        <f t="shared" si="137"/>
        <v>151.25</v>
      </c>
      <c r="B608">
        <f t="shared" si="148"/>
        <v>17949.762763092858</v>
      </c>
      <c r="C608">
        <f t="shared" si="146"/>
        <v>152.64780487804819</v>
      </c>
      <c r="D608">
        <f t="shared" si="147"/>
        <v>4.9117918766569346E-2</v>
      </c>
      <c r="E608">
        <f>MIN(VLOOKUP(C607+0.01,Gearing!$A$2:$G$7,2,TRUE)+1,5)</f>
        <v>5</v>
      </c>
      <c r="F608">
        <f>Misc!$B$4*Misc!$B$5/Misc!$B$2*VLOOKUP(E608,Gearing!$B$2:$G$7,5,FALSE)</f>
        <v>8966220.9668758679</v>
      </c>
      <c r="G608">
        <f t="shared" si="135"/>
        <v>11.153465488480313</v>
      </c>
      <c r="H608">
        <f t="shared" si="136"/>
        <v>341.46341463414501</v>
      </c>
      <c r="I608">
        <f t="shared" si="138"/>
        <v>0.29700000000000004</v>
      </c>
      <c r="J608">
        <f t="shared" si="139"/>
        <v>-4351.491794004136</v>
      </c>
      <c r="K608">
        <f t="shared" si="140"/>
        <v>-20064443.100477997</v>
      </c>
      <c r="L608">
        <f t="shared" si="149"/>
        <v>18297.743721188141</v>
      </c>
      <c r="M608">
        <f>2*$Y$1*VLOOKUP(E607,Gearing!$B$3:$D$7,3)+B606</f>
        <v>17949.762763092858</v>
      </c>
      <c r="N608">
        <f>2*B607-B606+Misc!$B$6*$Y$1^2</f>
        <v>17949.909145462781</v>
      </c>
      <c r="O608">
        <f t="shared" si="141"/>
        <v>0</v>
      </c>
      <c r="P608">
        <f t="shared" si="142"/>
        <v>0</v>
      </c>
      <c r="Q608">
        <f t="shared" si="143"/>
        <v>0</v>
      </c>
      <c r="R608">
        <f t="shared" si="144"/>
        <v>0</v>
      </c>
      <c r="S608">
        <f t="shared" si="145"/>
        <v>0</v>
      </c>
      <c r="T608">
        <f>C608/Misc!$B$2*60/2/PI()</f>
        <v>4858.9305396937007</v>
      </c>
      <c r="U608">
        <f>C608/Misc!$B$2*60/2/PI()*VLOOKUP(E608,Gearing!$B$2:$G$7,5,FALSE)</f>
        <v>24199436.139307417</v>
      </c>
      <c r="V608">
        <f ca="1">FORECAST(U608,OFFSET(Engine!$E$3:$E$26,MATCH(U608,Engine!$A$3:$A$26,1)-1,0,2),OFFSET(Engine!$A$3:$A$26,MATCH(U608,Engine!$A$3:$A$26,1)-1,0,2))</f>
        <v>-603590.99674116995</v>
      </c>
    </row>
    <row r="609" spans="1:22" x14ac:dyDescent="0.25">
      <c r="A609">
        <f t="shared" si="137"/>
        <v>151.5</v>
      </c>
      <c r="B609">
        <f t="shared" si="148"/>
        <v>17987.926249247332</v>
      </c>
      <c r="C609">
        <f t="shared" si="146"/>
        <v>152.64780487804819</v>
      </c>
      <c r="D609">
        <f t="shared" si="147"/>
        <v>-4.9117918766569346E-2</v>
      </c>
      <c r="E609">
        <f>MIN(VLOOKUP(C608+0.01,Gearing!$A$2:$G$7,2,TRUE)+1,5)</f>
        <v>5</v>
      </c>
      <c r="F609">
        <f>Misc!$B$4*Misc!$B$5/Misc!$B$2*VLOOKUP(E609,Gearing!$B$2:$G$7,5,FALSE)</f>
        <v>8966220.9668758679</v>
      </c>
      <c r="G609">
        <f t="shared" si="135"/>
        <v>11.177179179372049</v>
      </c>
      <c r="H609">
        <f t="shared" si="136"/>
        <v>341.46341463414501</v>
      </c>
      <c r="I609">
        <f t="shared" si="138"/>
        <v>0.29700000000000004</v>
      </c>
      <c r="J609">
        <f t="shared" si="139"/>
        <v>-4374.1590812771592</v>
      </c>
      <c r="K609">
        <f t="shared" si="140"/>
        <v>-19897994.472284961</v>
      </c>
      <c r="L609">
        <f t="shared" si="149"/>
        <v>18335.901304211795</v>
      </c>
      <c r="M609">
        <f>2*$Y$1*VLOOKUP(E608,Gearing!$B$3:$D$7,3)+B607</f>
        <v>17987.926249247332</v>
      </c>
      <c r="N609">
        <f>2*B608-B607+Misc!$B$6*$Y$1^2</f>
        <v>17988.066491877409</v>
      </c>
      <c r="O609">
        <f t="shared" si="141"/>
        <v>0</v>
      </c>
      <c r="P609">
        <f t="shared" si="142"/>
        <v>0</v>
      </c>
      <c r="Q609">
        <f t="shared" si="143"/>
        <v>0</v>
      </c>
      <c r="R609">
        <f t="shared" si="144"/>
        <v>0</v>
      </c>
      <c r="S609">
        <f t="shared" si="145"/>
        <v>0</v>
      </c>
      <c r="T609">
        <f>C609/Misc!$B$2*60/2/PI()</f>
        <v>4858.9305396937007</v>
      </c>
      <c r="U609">
        <f>C609/Misc!$B$2*60/2/PI()*VLOOKUP(E609,Gearing!$B$2:$G$7,5,FALSE)</f>
        <v>24199436.139307417</v>
      </c>
      <c r="V609">
        <f ca="1">FORECAST(U609,OFFSET(Engine!$E$3:$E$26,MATCH(U609,Engine!$A$3:$A$26,1)-1,0,2),OFFSET(Engine!$A$3:$A$26,MATCH(U609,Engine!$A$3:$A$26,1)-1,0,2))</f>
        <v>-603590.99674116995</v>
      </c>
    </row>
    <row r="610" spans="1:22" x14ac:dyDescent="0.25">
      <c r="A610">
        <f t="shared" si="137"/>
        <v>151.75</v>
      </c>
      <c r="B610">
        <f t="shared" si="148"/>
        <v>18026.086665531882</v>
      </c>
      <c r="C610">
        <f t="shared" si="146"/>
        <v>152.64780487804819</v>
      </c>
      <c r="D610">
        <f t="shared" si="147"/>
        <v>4.9117918766569346E-2</v>
      </c>
      <c r="E610">
        <f>MIN(VLOOKUP(C609+0.01,Gearing!$A$2:$G$7,2,TRUE)+1,5)</f>
        <v>5</v>
      </c>
      <c r="F610">
        <f>Misc!$B$4*Misc!$B$5/Misc!$B$2*VLOOKUP(E610,Gearing!$B$2:$G$7,5,FALSE)</f>
        <v>8966220.9668758679</v>
      </c>
      <c r="G610">
        <f t="shared" si="135"/>
        <v>11.200890962735054</v>
      </c>
      <c r="H610">
        <f t="shared" si="136"/>
        <v>341.46341463414501</v>
      </c>
      <c r="I610">
        <f t="shared" si="138"/>
        <v>0.29700000000000004</v>
      </c>
      <c r="J610">
        <f t="shared" si="139"/>
        <v>-4396.8281920529171</v>
      </c>
      <c r="K610">
        <f t="shared" si="140"/>
        <v>-19730590.139917407</v>
      </c>
      <c r="L610">
        <f t="shared" si="149"/>
        <v>18374.067623627168</v>
      </c>
      <c r="M610">
        <f>2*$Y$1*VLOOKUP(E609,Gearing!$B$3:$D$7,3)+B608</f>
        <v>18026.086665531882</v>
      </c>
      <c r="N610">
        <f>2*B609-B608+Misc!$B$6*$Y$1^2</f>
        <v>18026.233047901806</v>
      </c>
      <c r="O610">
        <f t="shared" si="141"/>
        <v>0</v>
      </c>
      <c r="P610">
        <f t="shared" si="142"/>
        <v>0</v>
      </c>
      <c r="Q610">
        <f t="shared" si="143"/>
        <v>0</v>
      </c>
      <c r="R610">
        <f t="shared" si="144"/>
        <v>0</v>
      </c>
      <c r="S610">
        <f t="shared" si="145"/>
        <v>0</v>
      </c>
      <c r="T610">
        <f>C610/Misc!$B$2*60/2/PI()</f>
        <v>4858.9305396937007</v>
      </c>
      <c r="U610">
        <f>C610/Misc!$B$2*60/2/PI()*VLOOKUP(E610,Gearing!$B$2:$G$7,5,FALSE)</f>
        <v>24199436.139307417</v>
      </c>
      <c r="V610">
        <f ca="1">FORECAST(U610,OFFSET(Engine!$E$3:$E$26,MATCH(U610,Engine!$A$3:$A$26,1)-1,0,2),OFFSET(Engine!$A$3:$A$26,MATCH(U610,Engine!$A$3:$A$26,1)-1,0,2))</f>
        <v>-603590.99674116995</v>
      </c>
    </row>
    <row r="611" spans="1:22" x14ac:dyDescent="0.25">
      <c r="A611">
        <f t="shared" si="137"/>
        <v>152</v>
      </c>
      <c r="B611">
        <f t="shared" si="148"/>
        <v>18064.250151686356</v>
      </c>
      <c r="C611">
        <f t="shared" si="146"/>
        <v>152.64780487804819</v>
      </c>
      <c r="D611">
        <f t="shared" si="147"/>
        <v>-4.9117918766569346E-2</v>
      </c>
      <c r="E611">
        <f>MIN(VLOOKUP(C610+0.01,Gearing!$A$2:$G$7,2,TRUE)+1,5)</f>
        <v>5</v>
      </c>
      <c r="F611">
        <f>Misc!$B$4*Misc!$B$5/Misc!$B$2*VLOOKUP(E611,Gearing!$B$2:$G$7,5,FALSE)</f>
        <v>8966220.9668758679</v>
      </c>
      <c r="G611">
        <f t="shared" si="135"/>
        <v>11.224604653626793</v>
      </c>
      <c r="H611">
        <f t="shared" si="136"/>
        <v>341.46341463414501</v>
      </c>
      <c r="I611">
        <f t="shared" si="138"/>
        <v>0.29700000000000004</v>
      </c>
      <c r="J611">
        <f t="shared" si="139"/>
        <v>-4419.4954793259403</v>
      </c>
      <c r="K611">
        <f t="shared" si="140"/>
        <v>-19562411.455901984</v>
      </c>
      <c r="L611">
        <f t="shared" si="149"/>
        <v>18412.225206650819</v>
      </c>
      <c r="M611">
        <f>2*$Y$1*VLOOKUP(E610,Gearing!$B$3:$D$7,3)+B609</f>
        <v>18064.250151686356</v>
      </c>
      <c r="N611">
        <f>2*B610-B609+Misc!$B$6*$Y$1^2</f>
        <v>18064.390394316433</v>
      </c>
      <c r="O611">
        <f t="shared" si="141"/>
        <v>0</v>
      </c>
      <c r="P611">
        <f t="shared" si="142"/>
        <v>0</v>
      </c>
      <c r="Q611">
        <f t="shared" si="143"/>
        <v>0</v>
      </c>
      <c r="R611">
        <f t="shared" si="144"/>
        <v>0</v>
      </c>
      <c r="S611">
        <f t="shared" si="145"/>
        <v>0</v>
      </c>
      <c r="T611">
        <f>C611/Misc!$B$2*60/2/PI()</f>
        <v>4858.9305396937007</v>
      </c>
      <c r="U611">
        <f>C611/Misc!$B$2*60/2/PI()*VLOOKUP(E611,Gearing!$B$2:$G$7,5,FALSE)</f>
        <v>24199436.139307417</v>
      </c>
      <c r="V611">
        <f ca="1">FORECAST(U611,OFFSET(Engine!$E$3:$E$26,MATCH(U611,Engine!$A$3:$A$26,1)-1,0,2),OFFSET(Engine!$A$3:$A$26,MATCH(U611,Engine!$A$3:$A$26,1)-1,0,2))</f>
        <v>-603590.99674116995</v>
      </c>
    </row>
    <row r="612" spans="1:22" x14ac:dyDescent="0.25">
      <c r="A612">
        <f t="shared" si="137"/>
        <v>152.25</v>
      </c>
      <c r="B612">
        <f t="shared" si="148"/>
        <v>18102.410567970906</v>
      </c>
      <c r="C612">
        <f t="shared" si="146"/>
        <v>152.64780487804819</v>
      </c>
      <c r="D612">
        <f t="shared" si="147"/>
        <v>4.9117918766569346E-2</v>
      </c>
      <c r="E612">
        <f>MIN(VLOOKUP(C611+0.01,Gearing!$A$2:$G$7,2,TRUE)+1,5)</f>
        <v>5</v>
      </c>
      <c r="F612">
        <f>Misc!$B$4*Misc!$B$5/Misc!$B$2*VLOOKUP(E612,Gearing!$B$2:$G$7,5,FALSE)</f>
        <v>8966220.9668758679</v>
      </c>
      <c r="G612">
        <f t="shared" si="135"/>
        <v>11.248316436989796</v>
      </c>
      <c r="H612">
        <f t="shared" si="136"/>
        <v>341.46341463414501</v>
      </c>
      <c r="I612">
        <f t="shared" si="138"/>
        <v>0.29700000000000004</v>
      </c>
      <c r="J612">
        <f t="shared" si="139"/>
        <v>-4442.1645901016964</v>
      </c>
      <c r="K612">
        <f t="shared" si="140"/>
        <v>-19393276.928535212</v>
      </c>
      <c r="L612">
        <f t="shared" si="149"/>
        <v>18450.391526066192</v>
      </c>
      <c r="M612">
        <f>2*$Y$1*VLOOKUP(E611,Gearing!$B$3:$D$7,3)+B610</f>
        <v>18102.410567970906</v>
      </c>
      <c r="N612">
        <f>2*B611-B610+Misc!$B$6*$Y$1^2</f>
        <v>18102.55695034083</v>
      </c>
      <c r="O612">
        <f t="shared" si="141"/>
        <v>0</v>
      </c>
      <c r="P612">
        <f t="shared" si="142"/>
        <v>0</v>
      </c>
      <c r="Q612">
        <f t="shared" si="143"/>
        <v>0</v>
      </c>
      <c r="R612">
        <f t="shared" si="144"/>
        <v>0</v>
      </c>
      <c r="S612">
        <f t="shared" si="145"/>
        <v>0</v>
      </c>
      <c r="T612">
        <f>C612/Misc!$B$2*60/2/PI()</f>
        <v>4858.9305396937007</v>
      </c>
      <c r="U612">
        <f>C612/Misc!$B$2*60/2/PI()*VLOOKUP(E612,Gearing!$B$2:$G$7,5,FALSE)</f>
        <v>24199436.139307417</v>
      </c>
      <c r="V612">
        <f ca="1">FORECAST(U612,OFFSET(Engine!$E$3:$E$26,MATCH(U612,Engine!$A$3:$A$26,1)-1,0,2),OFFSET(Engine!$A$3:$A$26,MATCH(U612,Engine!$A$3:$A$26,1)-1,0,2))</f>
        <v>-603590.99674116995</v>
      </c>
    </row>
    <row r="613" spans="1:22" x14ac:dyDescent="0.25">
      <c r="A613">
        <f t="shared" si="137"/>
        <v>152.5</v>
      </c>
      <c r="B613">
        <f t="shared" si="148"/>
        <v>18140.57405412538</v>
      </c>
      <c r="C613">
        <f t="shared" si="146"/>
        <v>152.64780487804819</v>
      </c>
      <c r="D613">
        <f t="shared" si="147"/>
        <v>-4.9117918766569346E-2</v>
      </c>
      <c r="E613">
        <f>MIN(VLOOKUP(C612+0.01,Gearing!$A$2:$G$7,2,TRUE)+1,5)</f>
        <v>5</v>
      </c>
      <c r="F613">
        <f>Misc!$B$4*Misc!$B$5/Misc!$B$2*VLOOKUP(E613,Gearing!$B$2:$G$7,5,FALSE)</f>
        <v>8966220.9668758679</v>
      </c>
      <c r="G613">
        <f t="shared" si="135"/>
        <v>11.272030127881536</v>
      </c>
      <c r="H613">
        <f t="shared" si="136"/>
        <v>341.46341463414501</v>
      </c>
      <c r="I613">
        <f t="shared" si="138"/>
        <v>0.29700000000000004</v>
      </c>
      <c r="J613">
        <f t="shared" si="139"/>
        <v>-4464.8318773747196</v>
      </c>
      <c r="K613">
        <f t="shared" si="140"/>
        <v>-19223368.188697401</v>
      </c>
      <c r="L613">
        <f t="shared" si="149"/>
        <v>18488.549109089843</v>
      </c>
      <c r="M613">
        <f>2*$Y$1*VLOOKUP(E612,Gearing!$B$3:$D$7,3)+B611</f>
        <v>18140.57405412538</v>
      </c>
      <c r="N613">
        <f>2*B612-B611+Misc!$B$6*$Y$1^2</f>
        <v>18140.714296755457</v>
      </c>
      <c r="O613">
        <f t="shared" si="141"/>
        <v>0</v>
      </c>
      <c r="P613">
        <f t="shared" si="142"/>
        <v>0</v>
      </c>
      <c r="Q613">
        <f t="shared" si="143"/>
        <v>0</v>
      </c>
      <c r="R613">
        <f t="shared" si="144"/>
        <v>0</v>
      </c>
      <c r="S613">
        <f t="shared" si="145"/>
        <v>0</v>
      </c>
      <c r="T613">
        <f>C613/Misc!$B$2*60/2/PI()</f>
        <v>4858.9305396937007</v>
      </c>
      <c r="U613">
        <f>C613/Misc!$B$2*60/2/PI()*VLOOKUP(E613,Gearing!$B$2:$G$7,5,FALSE)</f>
        <v>24199436.139307417</v>
      </c>
      <c r="V613">
        <f ca="1">FORECAST(U613,OFFSET(Engine!$E$3:$E$26,MATCH(U613,Engine!$A$3:$A$26,1)-1,0,2),OFFSET(Engine!$A$3:$A$26,MATCH(U613,Engine!$A$3:$A$26,1)-1,0,2))</f>
        <v>-603590.99674116995</v>
      </c>
    </row>
    <row r="614" spans="1:22" x14ac:dyDescent="0.25">
      <c r="A614">
        <f t="shared" si="137"/>
        <v>152.75</v>
      </c>
      <c r="B614">
        <f t="shared" si="148"/>
        <v>18178.734470409931</v>
      </c>
      <c r="C614">
        <f t="shared" si="146"/>
        <v>152.64780487804819</v>
      </c>
      <c r="D614">
        <f t="shared" si="147"/>
        <v>4.9117918766569346E-2</v>
      </c>
      <c r="E614">
        <f>MIN(VLOOKUP(C613+0.01,Gearing!$A$2:$G$7,2,TRUE)+1,5)</f>
        <v>5</v>
      </c>
      <c r="F614">
        <f>Misc!$B$4*Misc!$B$5/Misc!$B$2*VLOOKUP(E614,Gearing!$B$2:$G$7,5,FALSE)</f>
        <v>8966220.9668758679</v>
      </c>
      <c r="G614">
        <f t="shared" si="135"/>
        <v>11.295741911244539</v>
      </c>
      <c r="H614">
        <f t="shared" si="136"/>
        <v>341.46341463414501</v>
      </c>
      <c r="I614">
        <f t="shared" si="138"/>
        <v>0.29700000000000004</v>
      </c>
      <c r="J614">
        <f t="shared" si="139"/>
        <v>-4487.5009881504775</v>
      </c>
      <c r="K614">
        <f t="shared" si="140"/>
        <v>-19052503.466331396</v>
      </c>
      <c r="L614">
        <f t="shared" si="149"/>
        <v>18526.715428505217</v>
      </c>
      <c r="M614">
        <f>2*$Y$1*VLOOKUP(E613,Gearing!$B$3:$D$7,3)+B612</f>
        <v>18178.734470409931</v>
      </c>
      <c r="N614">
        <f>2*B613-B612+Misc!$B$6*$Y$1^2</f>
        <v>18178.880852779854</v>
      </c>
      <c r="O614">
        <f t="shared" si="141"/>
        <v>0</v>
      </c>
      <c r="P614">
        <f t="shared" si="142"/>
        <v>0</v>
      </c>
      <c r="Q614">
        <f t="shared" si="143"/>
        <v>0</v>
      </c>
      <c r="R614">
        <f t="shared" si="144"/>
        <v>0</v>
      </c>
      <c r="S614">
        <f t="shared" si="145"/>
        <v>0</v>
      </c>
      <c r="T614">
        <f>C614/Misc!$B$2*60/2/PI()</f>
        <v>4858.9305396937007</v>
      </c>
      <c r="U614">
        <f>C614/Misc!$B$2*60/2/PI()*VLOOKUP(E614,Gearing!$B$2:$G$7,5,FALSE)</f>
        <v>24199436.139307417</v>
      </c>
      <c r="V614">
        <f ca="1">FORECAST(U614,OFFSET(Engine!$E$3:$E$26,MATCH(U614,Engine!$A$3:$A$26,1)-1,0,2),OFFSET(Engine!$A$3:$A$26,MATCH(U614,Engine!$A$3:$A$26,1)-1,0,2))</f>
        <v>-603590.99674116995</v>
      </c>
    </row>
    <row r="615" spans="1:22" x14ac:dyDescent="0.25">
      <c r="A615">
        <f t="shared" si="137"/>
        <v>153</v>
      </c>
      <c r="B615">
        <f t="shared" si="148"/>
        <v>18216.897956564404</v>
      </c>
      <c r="C615">
        <f t="shared" si="146"/>
        <v>152.64780487804819</v>
      </c>
      <c r="D615">
        <f t="shared" si="147"/>
        <v>-4.9117918766569346E-2</v>
      </c>
      <c r="E615">
        <f>MIN(VLOOKUP(C614+0.01,Gearing!$A$2:$G$7,2,TRUE)+1,5)</f>
        <v>5</v>
      </c>
      <c r="F615">
        <f>Misc!$B$4*Misc!$B$5/Misc!$B$2*VLOOKUP(E615,Gearing!$B$2:$G$7,5,FALSE)</f>
        <v>8966220.9668758679</v>
      </c>
      <c r="G615">
        <f t="shared" si="135"/>
        <v>11.319455602136276</v>
      </c>
      <c r="H615">
        <f t="shared" si="136"/>
        <v>341.46341463414501</v>
      </c>
      <c r="I615">
        <f t="shared" si="138"/>
        <v>0.29700000000000004</v>
      </c>
      <c r="J615">
        <f t="shared" si="139"/>
        <v>-4510.1682754235007</v>
      </c>
      <c r="K615">
        <f t="shared" si="140"/>
        <v>-18880864.670671184</v>
      </c>
      <c r="L615">
        <f t="shared" si="149"/>
        <v>18564.873011528871</v>
      </c>
      <c r="M615">
        <f>2*$Y$1*VLOOKUP(E614,Gearing!$B$3:$D$7,3)+B613</f>
        <v>18216.897956564404</v>
      </c>
      <c r="N615">
        <f>2*B614-B613+Misc!$B$6*$Y$1^2</f>
        <v>18217.038199194481</v>
      </c>
      <c r="O615">
        <f t="shared" si="141"/>
        <v>0</v>
      </c>
      <c r="P615">
        <f t="shared" si="142"/>
        <v>0</v>
      </c>
      <c r="Q615">
        <f t="shared" si="143"/>
        <v>0</v>
      </c>
      <c r="R615">
        <f t="shared" si="144"/>
        <v>0</v>
      </c>
      <c r="S615">
        <f t="shared" si="145"/>
        <v>0</v>
      </c>
      <c r="T615">
        <f>C615/Misc!$B$2*60/2/PI()</f>
        <v>4858.9305396937007</v>
      </c>
      <c r="U615">
        <f>C615/Misc!$B$2*60/2/PI()*VLOOKUP(E615,Gearing!$B$2:$G$7,5,FALSE)</f>
        <v>24199436.139307417</v>
      </c>
      <c r="V615">
        <f ca="1">FORECAST(U615,OFFSET(Engine!$E$3:$E$26,MATCH(U615,Engine!$A$3:$A$26,1)-1,0,2),OFFSET(Engine!$A$3:$A$26,MATCH(U615,Engine!$A$3:$A$26,1)-1,0,2))</f>
        <v>-603590.99674116995</v>
      </c>
    </row>
    <row r="616" spans="1:22" x14ac:dyDescent="0.25">
      <c r="A616">
        <f t="shared" si="137"/>
        <v>153.25</v>
      </c>
      <c r="B616">
        <f t="shared" si="148"/>
        <v>18255.058372848955</v>
      </c>
      <c r="C616">
        <f t="shared" si="146"/>
        <v>152.64780487804819</v>
      </c>
      <c r="D616">
        <f t="shared" si="147"/>
        <v>4.9117918766569346E-2</v>
      </c>
      <c r="E616">
        <f>MIN(VLOOKUP(C615+0.01,Gearing!$A$2:$G$7,2,TRUE)+1,5)</f>
        <v>5</v>
      </c>
      <c r="F616">
        <f>Misc!$B$4*Misc!$B$5/Misc!$B$2*VLOOKUP(E616,Gearing!$B$2:$G$7,5,FALSE)</f>
        <v>8966220.9668758679</v>
      </c>
      <c r="G616">
        <f t="shared" si="135"/>
        <v>11.34316738549928</v>
      </c>
      <c r="H616">
        <f t="shared" si="136"/>
        <v>341.46341463414501</v>
      </c>
      <c r="I616">
        <f t="shared" si="138"/>
        <v>0.29700000000000004</v>
      </c>
      <c r="J616">
        <f t="shared" si="139"/>
        <v>-4532.8373861992568</v>
      </c>
      <c r="K616">
        <f t="shared" si="140"/>
        <v>-18708269.753305975</v>
      </c>
      <c r="L616">
        <f t="shared" si="149"/>
        <v>18603.039330944241</v>
      </c>
      <c r="M616">
        <f>2*$Y$1*VLOOKUP(E615,Gearing!$B$3:$D$7,3)+B614</f>
        <v>18255.058372848955</v>
      </c>
      <c r="N616">
        <f>2*B615-B614+Misc!$B$6*$Y$1^2</f>
        <v>18255.204755218878</v>
      </c>
      <c r="O616">
        <f t="shared" si="141"/>
        <v>0</v>
      </c>
      <c r="P616">
        <f t="shared" si="142"/>
        <v>0</v>
      </c>
      <c r="Q616">
        <f t="shared" si="143"/>
        <v>0</v>
      </c>
      <c r="R616">
        <f t="shared" si="144"/>
        <v>0</v>
      </c>
      <c r="S616">
        <f t="shared" si="145"/>
        <v>0</v>
      </c>
      <c r="T616">
        <f>C616/Misc!$B$2*60/2/PI()</f>
        <v>4858.9305396937007</v>
      </c>
      <c r="U616">
        <f>C616/Misc!$B$2*60/2/PI()*VLOOKUP(E616,Gearing!$B$2:$G$7,5,FALSE)</f>
        <v>24199436.139307417</v>
      </c>
      <c r="V616">
        <f ca="1">FORECAST(U616,OFFSET(Engine!$E$3:$E$26,MATCH(U616,Engine!$A$3:$A$26,1)-1,0,2),OFFSET(Engine!$A$3:$A$26,MATCH(U616,Engine!$A$3:$A$26,1)-1,0,2))</f>
        <v>-603590.99674116995</v>
      </c>
    </row>
    <row r="617" spans="1:22" x14ac:dyDescent="0.25">
      <c r="A617">
        <f t="shared" si="137"/>
        <v>153.5</v>
      </c>
      <c r="B617">
        <f t="shared" si="148"/>
        <v>18293.221859003428</v>
      </c>
      <c r="C617">
        <f t="shared" si="146"/>
        <v>152.64780487804819</v>
      </c>
      <c r="D617">
        <f t="shared" si="147"/>
        <v>-4.9117918766569346E-2</v>
      </c>
      <c r="E617">
        <f>MIN(VLOOKUP(C616+0.01,Gearing!$A$2:$G$7,2,TRUE)+1,5)</f>
        <v>5</v>
      </c>
      <c r="F617">
        <f>Misc!$B$4*Misc!$B$5/Misc!$B$2*VLOOKUP(E617,Gearing!$B$2:$G$7,5,FALSE)</f>
        <v>8966220.9668758679</v>
      </c>
      <c r="G617">
        <f t="shared" si="135"/>
        <v>11.366881076391019</v>
      </c>
      <c r="H617">
        <f t="shared" si="136"/>
        <v>341.46341463414501</v>
      </c>
      <c r="I617">
        <f t="shared" si="138"/>
        <v>0.29700000000000004</v>
      </c>
      <c r="J617">
        <f t="shared" si="139"/>
        <v>-4555.50467347228</v>
      </c>
      <c r="K617">
        <f t="shared" si="140"/>
        <v>-18534900.90182339</v>
      </c>
      <c r="L617">
        <f t="shared" si="149"/>
        <v>18641.196913967888</v>
      </c>
      <c r="M617">
        <f>2*$Y$1*VLOOKUP(E616,Gearing!$B$3:$D$7,3)+B615</f>
        <v>18293.221859003428</v>
      </c>
      <c r="N617">
        <f>2*B616-B615+Misc!$B$6*$Y$1^2</f>
        <v>18293.362101633506</v>
      </c>
      <c r="O617">
        <f t="shared" si="141"/>
        <v>0</v>
      </c>
      <c r="P617">
        <f t="shared" si="142"/>
        <v>0</v>
      </c>
      <c r="Q617">
        <f t="shared" si="143"/>
        <v>0</v>
      </c>
      <c r="R617">
        <f t="shared" si="144"/>
        <v>0</v>
      </c>
      <c r="S617">
        <f t="shared" si="145"/>
        <v>0</v>
      </c>
      <c r="T617">
        <f>C617/Misc!$B$2*60/2/PI()</f>
        <v>4858.9305396937007</v>
      </c>
      <c r="U617">
        <f>C617/Misc!$B$2*60/2/PI()*VLOOKUP(E617,Gearing!$B$2:$G$7,5,FALSE)</f>
        <v>24199436.139307417</v>
      </c>
      <c r="V617">
        <f ca="1">FORECAST(U617,OFFSET(Engine!$E$3:$E$26,MATCH(U617,Engine!$A$3:$A$26,1)-1,0,2),OFFSET(Engine!$A$3:$A$26,MATCH(U617,Engine!$A$3:$A$26,1)-1,0,2))</f>
        <v>-603590.99674116995</v>
      </c>
    </row>
    <row r="618" spans="1:22" x14ac:dyDescent="0.25">
      <c r="A618">
        <f t="shared" si="137"/>
        <v>153.75</v>
      </c>
      <c r="B618">
        <f t="shared" si="148"/>
        <v>18331.382275287979</v>
      </c>
      <c r="C618">
        <f t="shared" si="146"/>
        <v>152.64780487804819</v>
      </c>
      <c r="D618">
        <f t="shared" si="147"/>
        <v>4.9117918766569346E-2</v>
      </c>
      <c r="E618">
        <f>MIN(VLOOKUP(C617+0.01,Gearing!$A$2:$G$7,2,TRUE)+1,5)</f>
        <v>5</v>
      </c>
      <c r="F618">
        <f>Misc!$B$4*Misc!$B$5/Misc!$B$2*VLOOKUP(E618,Gearing!$B$2:$G$7,5,FALSE)</f>
        <v>8966220.9668758679</v>
      </c>
      <c r="G618">
        <f t="shared" si="135"/>
        <v>11.390592859754022</v>
      </c>
      <c r="H618">
        <f t="shared" si="136"/>
        <v>341.46341463414501</v>
      </c>
      <c r="I618">
        <f t="shared" si="138"/>
        <v>0.29700000000000004</v>
      </c>
      <c r="J618">
        <f t="shared" si="139"/>
        <v>-4578.1737842480379</v>
      </c>
      <c r="K618">
        <f t="shared" si="140"/>
        <v>-18360575.789458919</v>
      </c>
      <c r="L618">
        <f t="shared" si="149"/>
        <v>18679.363233383261</v>
      </c>
      <c r="M618">
        <f>2*$Y$1*VLOOKUP(E617,Gearing!$B$3:$D$7,3)+B616</f>
        <v>18331.382275287979</v>
      </c>
      <c r="N618">
        <f>2*B617-B616+Misc!$B$6*$Y$1^2</f>
        <v>18331.528657657902</v>
      </c>
      <c r="O618">
        <f t="shared" si="141"/>
        <v>0</v>
      </c>
      <c r="P618">
        <f t="shared" si="142"/>
        <v>0</v>
      </c>
      <c r="Q618">
        <f t="shared" si="143"/>
        <v>0</v>
      </c>
      <c r="R618">
        <f t="shared" si="144"/>
        <v>0</v>
      </c>
      <c r="S618">
        <f t="shared" si="145"/>
        <v>0</v>
      </c>
      <c r="T618">
        <f>C618/Misc!$B$2*60/2/PI()</f>
        <v>4858.9305396937007</v>
      </c>
      <c r="U618">
        <f>C618/Misc!$B$2*60/2/PI()*VLOOKUP(E618,Gearing!$B$2:$G$7,5,FALSE)</f>
        <v>24199436.139307417</v>
      </c>
      <c r="V618">
        <f ca="1">FORECAST(U618,OFFSET(Engine!$E$3:$E$26,MATCH(U618,Engine!$A$3:$A$26,1)-1,0,2),OFFSET(Engine!$A$3:$A$26,MATCH(U618,Engine!$A$3:$A$26,1)-1,0,2))</f>
        <v>-603590.99674116995</v>
      </c>
    </row>
    <row r="619" spans="1:22" x14ac:dyDescent="0.25">
      <c r="A619">
        <f t="shared" si="137"/>
        <v>154</v>
      </c>
      <c r="B619">
        <f t="shared" si="148"/>
        <v>18369.545761442452</v>
      </c>
      <c r="C619">
        <f t="shared" si="146"/>
        <v>152.64780487804819</v>
      </c>
      <c r="D619">
        <f t="shared" si="147"/>
        <v>-4.9117918766569346E-2</v>
      </c>
      <c r="E619">
        <f>MIN(VLOOKUP(C618+0.01,Gearing!$A$2:$G$7,2,TRUE)+1,5)</f>
        <v>5</v>
      </c>
      <c r="F619">
        <f>Misc!$B$4*Misc!$B$5/Misc!$B$2*VLOOKUP(E619,Gearing!$B$2:$G$7,5,FALSE)</f>
        <v>8966220.9668758679</v>
      </c>
      <c r="G619">
        <f t="shared" si="135"/>
        <v>11.414306550645762</v>
      </c>
      <c r="H619">
        <f t="shared" si="136"/>
        <v>341.46341463414501</v>
      </c>
      <c r="I619">
        <f t="shared" si="138"/>
        <v>0.29700000000000004</v>
      </c>
      <c r="J619">
        <f t="shared" si="139"/>
        <v>-4600.8410715210612</v>
      </c>
      <c r="K619">
        <f t="shared" si="140"/>
        <v>-18185476.882153977</v>
      </c>
      <c r="L619">
        <f t="shared" si="149"/>
        <v>18717.520816406915</v>
      </c>
      <c r="M619">
        <f>2*$Y$1*VLOOKUP(E618,Gearing!$B$3:$D$7,3)+B617</f>
        <v>18369.545761442452</v>
      </c>
      <c r="N619">
        <f>2*B618-B617+Misc!$B$6*$Y$1^2</f>
        <v>18369.68600407253</v>
      </c>
      <c r="O619">
        <f t="shared" si="141"/>
        <v>0</v>
      </c>
      <c r="P619">
        <f t="shared" si="142"/>
        <v>0</v>
      </c>
      <c r="Q619">
        <f t="shared" si="143"/>
        <v>0</v>
      </c>
      <c r="R619">
        <f t="shared" si="144"/>
        <v>0</v>
      </c>
      <c r="S619">
        <f t="shared" si="145"/>
        <v>0</v>
      </c>
      <c r="T619">
        <f>C619/Misc!$B$2*60/2/PI()</f>
        <v>4858.9305396937007</v>
      </c>
      <c r="U619">
        <f>C619/Misc!$B$2*60/2/PI()*VLOOKUP(E619,Gearing!$B$2:$G$7,5,FALSE)</f>
        <v>24199436.139307417</v>
      </c>
      <c r="V619">
        <f ca="1">FORECAST(U619,OFFSET(Engine!$E$3:$E$26,MATCH(U619,Engine!$A$3:$A$26,1)-1,0,2),OFFSET(Engine!$A$3:$A$26,MATCH(U619,Engine!$A$3:$A$26,1)-1,0,2))</f>
        <v>-603590.99674116995</v>
      </c>
    </row>
    <row r="620" spans="1:22" x14ac:dyDescent="0.25">
      <c r="A620">
        <f t="shared" si="137"/>
        <v>154.25</v>
      </c>
      <c r="B620">
        <f t="shared" si="148"/>
        <v>18407.706177727003</v>
      </c>
      <c r="C620">
        <f t="shared" si="146"/>
        <v>152.64780487804819</v>
      </c>
      <c r="D620">
        <f t="shared" si="147"/>
        <v>4.9117918766569346E-2</v>
      </c>
      <c r="E620">
        <f>MIN(VLOOKUP(C619+0.01,Gearing!$A$2:$G$7,2,TRUE)+1,5)</f>
        <v>5</v>
      </c>
      <c r="F620">
        <f>Misc!$B$4*Misc!$B$5/Misc!$B$2*VLOOKUP(E620,Gearing!$B$2:$G$7,5,FALSE)</f>
        <v>8966220.9668758679</v>
      </c>
      <c r="G620">
        <f t="shared" si="135"/>
        <v>11.438018334008765</v>
      </c>
      <c r="H620">
        <f t="shared" si="136"/>
        <v>341.46341463414501</v>
      </c>
      <c r="I620">
        <f t="shared" si="138"/>
        <v>0.29700000000000004</v>
      </c>
      <c r="J620">
        <f t="shared" si="139"/>
        <v>-4623.510182296819</v>
      </c>
      <c r="K620">
        <f t="shared" si="140"/>
        <v>-18009421.574790273</v>
      </c>
      <c r="L620">
        <f t="shared" si="149"/>
        <v>18755.687135822292</v>
      </c>
      <c r="M620">
        <f>2*$Y$1*VLOOKUP(E619,Gearing!$B$3:$D$7,3)+B618</f>
        <v>18407.706177727003</v>
      </c>
      <c r="N620">
        <f>2*B619-B618+Misc!$B$6*$Y$1^2</f>
        <v>18407.852560096926</v>
      </c>
      <c r="O620">
        <f t="shared" si="141"/>
        <v>0</v>
      </c>
      <c r="P620">
        <f t="shared" si="142"/>
        <v>0</v>
      </c>
      <c r="Q620">
        <f t="shared" si="143"/>
        <v>0</v>
      </c>
      <c r="R620">
        <f t="shared" si="144"/>
        <v>0</v>
      </c>
      <c r="S620">
        <f t="shared" si="145"/>
        <v>0</v>
      </c>
      <c r="T620">
        <f>C620/Misc!$B$2*60/2/PI()</f>
        <v>4858.9305396937007</v>
      </c>
      <c r="U620">
        <f>C620/Misc!$B$2*60/2/PI()*VLOOKUP(E620,Gearing!$B$2:$G$7,5,FALSE)</f>
        <v>24199436.139307417</v>
      </c>
      <c r="V620">
        <f ca="1">FORECAST(U620,OFFSET(Engine!$E$3:$E$26,MATCH(U620,Engine!$A$3:$A$26,1)-1,0,2),OFFSET(Engine!$A$3:$A$26,MATCH(U620,Engine!$A$3:$A$26,1)-1,0,2))</f>
        <v>-603590.99674116995</v>
      </c>
    </row>
    <row r="621" spans="1:22" x14ac:dyDescent="0.25">
      <c r="A621">
        <f t="shared" si="137"/>
        <v>154.5</v>
      </c>
      <c r="B621">
        <f t="shared" si="148"/>
        <v>18445.869663881476</v>
      </c>
      <c r="C621">
        <f t="shared" si="146"/>
        <v>152.64780487804819</v>
      </c>
      <c r="D621">
        <f t="shared" si="147"/>
        <v>-4.9117918766569346E-2</v>
      </c>
      <c r="E621">
        <f>MIN(VLOOKUP(C620+0.01,Gearing!$A$2:$G$7,2,TRUE)+1,5)</f>
        <v>5</v>
      </c>
      <c r="F621">
        <f>Misc!$B$4*Misc!$B$5/Misc!$B$2*VLOOKUP(E621,Gearing!$B$2:$G$7,5,FALSE)</f>
        <v>8966220.9668758679</v>
      </c>
      <c r="G621">
        <f t="shared" si="135"/>
        <v>11.461732024900503</v>
      </c>
      <c r="H621">
        <f t="shared" si="136"/>
        <v>341.46341463414501</v>
      </c>
      <c r="I621">
        <f t="shared" si="138"/>
        <v>0.29700000000000004</v>
      </c>
      <c r="J621">
        <f t="shared" si="139"/>
        <v>-4646.1774695698405</v>
      </c>
      <c r="K621">
        <f t="shared" si="140"/>
        <v>-17832592.611662943</v>
      </c>
      <c r="L621">
        <f t="shared" si="149"/>
        <v>18793.844718845939</v>
      </c>
      <c r="M621">
        <f>2*$Y$1*VLOOKUP(E620,Gearing!$B$3:$D$7,3)+B619</f>
        <v>18445.869663881476</v>
      </c>
      <c r="N621">
        <f>2*B620-B619+Misc!$B$6*$Y$1^2</f>
        <v>18446.009906511554</v>
      </c>
      <c r="O621">
        <f t="shared" si="141"/>
        <v>0</v>
      </c>
      <c r="P621">
        <f t="shared" si="142"/>
        <v>0</v>
      </c>
      <c r="Q621">
        <f t="shared" si="143"/>
        <v>0</v>
      </c>
      <c r="R621">
        <f t="shared" si="144"/>
        <v>0</v>
      </c>
      <c r="S621">
        <f t="shared" si="145"/>
        <v>0</v>
      </c>
      <c r="T621">
        <f>C621/Misc!$B$2*60/2/PI()</f>
        <v>4858.9305396937007</v>
      </c>
      <c r="U621">
        <f>C621/Misc!$B$2*60/2/PI()*VLOOKUP(E621,Gearing!$B$2:$G$7,5,FALSE)</f>
        <v>24199436.139307417</v>
      </c>
      <c r="V621">
        <f ca="1">FORECAST(U621,OFFSET(Engine!$E$3:$E$26,MATCH(U621,Engine!$A$3:$A$26,1)-1,0,2),OFFSET(Engine!$A$3:$A$26,MATCH(U621,Engine!$A$3:$A$26,1)-1,0,2))</f>
        <v>-603590.99674116995</v>
      </c>
    </row>
    <row r="622" spans="1:22" x14ac:dyDescent="0.25">
      <c r="A622">
        <f t="shared" si="137"/>
        <v>154.75</v>
      </c>
      <c r="B622">
        <f t="shared" si="148"/>
        <v>18484.030080166027</v>
      </c>
      <c r="C622">
        <f t="shared" si="146"/>
        <v>152.64780487804819</v>
      </c>
      <c r="D622">
        <f t="shared" si="147"/>
        <v>4.9117918766569346E-2</v>
      </c>
      <c r="E622">
        <f>MIN(VLOOKUP(C621+0.01,Gearing!$A$2:$G$7,2,TRUE)+1,5)</f>
        <v>5</v>
      </c>
      <c r="F622">
        <f>Misc!$B$4*Misc!$B$5/Misc!$B$2*VLOOKUP(E622,Gearing!$B$2:$G$7,5,FALSE)</f>
        <v>8966220.9668758679</v>
      </c>
      <c r="G622">
        <f t="shared" si="135"/>
        <v>11.48544380826351</v>
      </c>
      <c r="H622">
        <f t="shared" si="136"/>
        <v>341.46341463414501</v>
      </c>
      <c r="I622">
        <f t="shared" si="138"/>
        <v>0.29700000000000004</v>
      </c>
      <c r="J622">
        <f t="shared" si="139"/>
        <v>-4668.8465803455983</v>
      </c>
      <c r="K622">
        <f t="shared" si="140"/>
        <v>-17654807.109300006</v>
      </c>
      <c r="L622">
        <f t="shared" si="149"/>
        <v>18832.011038261309</v>
      </c>
      <c r="M622">
        <f>2*$Y$1*VLOOKUP(E621,Gearing!$B$3:$D$7,3)+B620</f>
        <v>18484.030080166027</v>
      </c>
      <c r="N622">
        <f>2*B621-B620+Misc!$B$6*$Y$1^2</f>
        <v>18484.17646253595</v>
      </c>
      <c r="O622">
        <f t="shared" si="141"/>
        <v>0</v>
      </c>
      <c r="P622">
        <f t="shared" si="142"/>
        <v>0</v>
      </c>
      <c r="Q622">
        <f t="shared" si="143"/>
        <v>0</v>
      </c>
      <c r="R622">
        <f t="shared" si="144"/>
        <v>0</v>
      </c>
      <c r="S622">
        <f t="shared" si="145"/>
        <v>0</v>
      </c>
      <c r="T622">
        <f>C622/Misc!$B$2*60/2/PI()</f>
        <v>4858.9305396937007</v>
      </c>
      <c r="U622">
        <f>C622/Misc!$B$2*60/2/PI()*VLOOKUP(E622,Gearing!$B$2:$G$7,5,FALSE)</f>
        <v>24199436.139307417</v>
      </c>
      <c r="V622">
        <f ca="1">FORECAST(U622,OFFSET(Engine!$E$3:$E$26,MATCH(U622,Engine!$A$3:$A$26,1)-1,0,2),OFFSET(Engine!$A$3:$A$26,MATCH(U622,Engine!$A$3:$A$26,1)-1,0,2))</f>
        <v>-603590.99674116995</v>
      </c>
    </row>
    <row r="623" spans="1:22" x14ac:dyDescent="0.25">
      <c r="A623">
        <f t="shared" si="137"/>
        <v>155</v>
      </c>
      <c r="B623">
        <f t="shared" si="148"/>
        <v>18522.1935663205</v>
      </c>
      <c r="C623">
        <f t="shared" si="146"/>
        <v>152.64780487804819</v>
      </c>
      <c r="D623">
        <f t="shared" si="147"/>
        <v>-4.9117918766569346E-2</v>
      </c>
      <c r="E623">
        <f>MIN(VLOOKUP(C622+0.01,Gearing!$A$2:$G$7,2,TRUE)+1,5)</f>
        <v>5</v>
      </c>
      <c r="F623">
        <f>Misc!$B$4*Misc!$B$5/Misc!$B$2*VLOOKUP(E623,Gearing!$B$2:$G$7,5,FALSE)</f>
        <v>8966220.9668758679</v>
      </c>
      <c r="G623">
        <f t="shared" si="135"/>
        <v>11.509157499155245</v>
      </c>
      <c r="H623">
        <f t="shared" si="136"/>
        <v>341.46341463414501</v>
      </c>
      <c r="I623">
        <f t="shared" si="138"/>
        <v>0.29700000000000004</v>
      </c>
      <c r="J623">
        <f t="shared" si="139"/>
        <v>-4691.5138676186216</v>
      </c>
      <c r="K623">
        <f t="shared" si="140"/>
        <v>-17476248.090350289</v>
      </c>
      <c r="L623">
        <f t="shared" si="149"/>
        <v>18870.168621284964</v>
      </c>
      <c r="M623">
        <f>2*$Y$1*VLOOKUP(E622,Gearing!$B$3:$D$7,3)+B621</f>
        <v>18522.1935663205</v>
      </c>
      <c r="N623">
        <f>2*B622-B621+Misc!$B$6*$Y$1^2</f>
        <v>18522.333808950578</v>
      </c>
      <c r="O623">
        <f t="shared" si="141"/>
        <v>0</v>
      </c>
      <c r="P623">
        <f t="shared" si="142"/>
        <v>0</v>
      </c>
      <c r="Q623">
        <f t="shared" si="143"/>
        <v>0</v>
      </c>
      <c r="R623">
        <f t="shared" si="144"/>
        <v>0</v>
      </c>
      <c r="S623">
        <f t="shared" si="145"/>
        <v>0</v>
      </c>
      <c r="T623">
        <f>C623/Misc!$B$2*60/2/PI()</f>
        <v>4858.9305396937007</v>
      </c>
      <c r="U623">
        <f>C623/Misc!$B$2*60/2/PI()*VLOOKUP(E623,Gearing!$B$2:$G$7,5,FALSE)</f>
        <v>24199436.139307417</v>
      </c>
      <c r="V623">
        <f ca="1">FORECAST(U623,OFFSET(Engine!$E$3:$E$26,MATCH(U623,Engine!$A$3:$A$26,1)-1,0,2),OFFSET(Engine!$A$3:$A$26,MATCH(U623,Engine!$A$3:$A$26,1)-1,0,2))</f>
        <v>-603590.99674116995</v>
      </c>
    </row>
    <row r="624" spans="1:22" x14ac:dyDescent="0.25">
      <c r="A624">
        <f t="shared" si="137"/>
        <v>155.25</v>
      </c>
      <c r="B624">
        <f t="shared" si="148"/>
        <v>18560.353982605051</v>
      </c>
      <c r="C624">
        <f t="shared" si="146"/>
        <v>152.64780487804819</v>
      </c>
      <c r="D624">
        <f t="shared" si="147"/>
        <v>4.9117918766569346E-2</v>
      </c>
      <c r="E624">
        <f>MIN(VLOOKUP(C623+0.01,Gearing!$A$2:$G$7,2,TRUE)+1,5)</f>
        <v>5</v>
      </c>
      <c r="F624">
        <f>Misc!$B$4*Misc!$B$5/Misc!$B$2*VLOOKUP(E624,Gearing!$B$2:$G$7,5,FALSE)</f>
        <v>8966220.9668758679</v>
      </c>
      <c r="G624">
        <f t="shared" si="135"/>
        <v>11.53286928251825</v>
      </c>
      <c r="H624">
        <f t="shared" si="136"/>
        <v>341.46341463414501</v>
      </c>
      <c r="I624">
        <f t="shared" si="138"/>
        <v>0.29700000000000004</v>
      </c>
      <c r="J624">
        <f t="shared" si="139"/>
        <v>-4714.1829783943795</v>
      </c>
      <c r="K624">
        <f t="shared" si="140"/>
        <v>-17296732.392988134</v>
      </c>
      <c r="L624">
        <f t="shared" si="149"/>
        <v>18908.334940700337</v>
      </c>
      <c r="M624">
        <f>2*$Y$1*VLOOKUP(E623,Gearing!$B$3:$D$7,3)+B622</f>
        <v>18560.353982605051</v>
      </c>
      <c r="N624">
        <f>2*B623-B622+Misc!$B$6*$Y$1^2</f>
        <v>18560.500364974974</v>
      </c>
      <c r="O624">
        <f t="shared" si="141"/>
        <v>0</v>
      </c>
      <c r="P624">
        <f t="shared" si="142"/>
        <v>0</v>
      </c>
      <c r="Q624">
        <f t="shared" si="143"/>
        <v>0</v>
      </c>
      <c r="R624">
        <f t="shared" si="144"/>
        <v>0</v>
      </c>
      <c r="S624">
        <f t="shared" si="145"/>
        <v>0</v>
      </c>
      <c r="T624">
        <f>C624/Misc!$B$2*60/2/PI()</f>
        <v>4858.9305396937007</v>
      </c>
      <c r="U624">
        <f>C624/Misc!$B$2*60/2/PI()*VLOOKUP(E624,Gearing!$B$2:$G$7,5,FALSE)</f>
        <v>24199436.139307417</v>
      </c>
      <c r="V624">
        <f ca="1">FORECAST(U624,OFFSET(Engine!$E$3:$E$26,MATCH(U624,Engine!$A$3:$A$26,1)-1,0,2),OFFSET(Engine!$A$3:$A$26,MATCH(U624,Engine!$A$3:$A$26,1)-1,0,2))</f>
        <v>-603590.99674116995</v>
      </c>
    </row>
    <row r="625" spans="1:22" x14ac:dyDescent="0.25">
      <c r="A625">
        <f t="shared" si="137"/>
        <v>155.5</v>
      </c>
      <c r="B625">
        <f t="shared" si="148"/>
        <v>18598.517468759524</v>
      </c>
      <c r="C625">
        <f t="shared" si="146"/>
        <v>152.64780487804819</v>
      </c>
      <c r="D625">
        <f t="shared" si="147"/>
        <v>-4.9117918766569346E-2</v>
      </c>
      <c r="E625">
        <f>MIN(VLOOKUP(C624+0.01,Gearing!$A$2:$G$7,2,TRUE)+1,5)</f>
        <v>5</v>
      </c>
      <c r="F625">
        <f>Misc!$B$4*Misc!$B$5/Misc!$B$2*VLOOKUP(E625,Gearing!$B$2:$G$7,5,FALSE)</f>
        <v>8966220.9668758679</v>
      </c>
      <c r="G625">
        <f t="shared" si="135"/>
        <v>11.55658297340999</v>
      </c>
      <c r="H625">
        <f t="shared" si="136"/>
        <v>341.46341463414501</v>
      </c>
      <c r="I625">
        <f t="shared" si="138"/>
        <v>0.29700000000000004</v>
      </c>
      <c r="J625">
        <f t="shared" si="139"/>
        <v>-4736.8502656674027</v>
      </c>
      <c r="K625">
        <f t="shared" si="140"/>
        <v>-17116443.318216015</v>
      </c>
      <c r="L625">
        <f t="shared" si="149"/>
        <v>18946.492523723991</v>
      </c>
      <c r="M625">
        <f>2*$Y$1*VLOOKUP(E624,Gearing!$B$3:$D$7,3)+B623</f>
        <v>18598.517468759524</v>
      </c>
      <c r="N625">
        <f>2*B624-B623+Misc!$B$6*$Y$1^2</f>
        <v>18598.657711389602</v>
      </c>
      <c r="O625">
        <f t="shared" si="141"/>
        <v>0</v>
      </c>
      <c r="P625">
        <f t="shared" si="142"/>
        <v>0</v>
      </c>
      <c r="Q625">
        <f t="shared" si="143"/>
        <v>0</v>
      </c>
      <c r="R625">
        <f t="shared" si="144"/>
        <v>0</v>
      </c>
      <c r="S625">
        <f t="shared" si="145"/>
        <v>0</v>
      </c>
      <c r="T625">
        <f>C625/Misc!$B$2*60/2/PI()</f>
        <v>4858.9305396937007</v>
      </c>
      <c r="U625">
        <f>C625/Misc!$B$2*60/2/PI()*VLOOKUP(E625,Gearing!$B$2:$G$7,5,FALSE)</f>
        <v>24199436.139307417</v>
      </c>
      <c r="V625">
        <f ca="1">FORECAST(U625,OFFSET(Engine!$E$3:$E$26,MATCH(U625,Engine!$A$3:$A$26,1)-1,0,2),OFFSET(Engine!$A$3:$A$26,MATCH(U625,Engine!$A$3:$A$26,1)-1,0,2))</f>
        <v>-603590.99674116995</v>
      </c>
    </row>
    <row r="626" spans="1:22" x14ac:dyDescent="0.25">
      <c r="A626">
        <f t="shared" si="137"/>
        <v>155.75</v>
      </c>
      <c r="B626">
        <f t="shared" si="148"/>
        <v>18636.677885044075</v>
      </c>
      <c r="C626">
        <f t="shared" si="146"/>
        <v>152.64780487804819</v>
      </c>
      <c r="D626">
        <f t="shared" si="147"/>
        <v>4.9117918766569346E-2</v>
      </c>
      <c r="E626">
        <f>MIN(VLOOKUP(C625+0.01,Gearing!$A$2:$G$7,2,TRUE)+1,5)</f>
        <v>5</v>
      </c>
      <c r="F626">
        <f>Misc!$B$4*Misc!$B$5/Misc!$B$2*VLOOKUP(E626,Gearing!$B$2:$G$7,5,FALSE)</f>
        <v>8966220.9668758679</v>
      </c>
      <c r="G626">
        <f t="shared" si="135"/>
        <v>11.580294756772993</v>
      </c>
      <c r="H626">
        <f t="shared" si="136"/>
        <v>341.46341463414501</v>
      </c>
      <c r="I626">
        <f t="shared" si="138"/>
        <v>0.29700000000000004</v>
      </c>
      <c r="J626">
        <f t="shared" si="139"/>
        <v>-4759.5193764431588</v>
      </c>
      <c r="K626">
        <f t="shared" si="140"/>
        <v>-16935197.425854657</v>
      </c>
      <c r="L626">
        <f t="shared" si="149"/>
        <v>18984.658843139361</v>
      </c>
      <c r="M626">
        <f>2*$Y$1*VLOOKUP(E625,Gearing!$B$3:$D$7,3)+B624</f>
        <v>18636.677885044075</v>
      </c>
      <c r="N626">
        <f>2*B625-B624+Misc!$B$6*$Y$1^2</f>
        <v>18636.824267413998</v>
      </c>
      <c r="O626">
        <f t="shared" si="141"/>
        <v>0</v>
      </c>
      <c r="P626">
        <f t="shared" si="142"/>
        <v>0</v>
      </c>
      <c r="Q626">
        <f t="shared" si="143"/>
        <v>0</v>
      </c>
      <c r="R626">
        <f t="shared" si="144"/>
        <v>0</v>
      </c>
      <c r="S626">
        <f t="shared" si="145"/>
        <v>0</v>
      </c>
      <c r="T626">
        <f>C626/Misc!$B$2*60/2/PI()</f>
        <v>4858.9305396937007</v>
      </c>
      <c r="U626">
        <f>C626/Misc!$B$2*60/2/PI()*VLOOKUP(E626,Gearing!$B$2:$G$7,5,FALSE)</f>
        <v>24199436.139307417</v>
      </c>
      <c r="V626">
        <f ca="1">FORECAST(U626,OFFSET(Engine!$E$3:$E$26,MATCH(U626,Engine!$A$3:$A$26,1)-1,0,2),OFFSET(Engine!$A$3:$A$26,MATCH(U626,Engine!$A$3:$A$26,1)-1,0,2))</f>
        <v>-603590.99674116995</v>
      </c>
    </row>
    <row r="627" spans="1:22" x14ac:dyDescent="0.25">
      <c r="A627">
        <f t="shared" si="137"/>
        <v>156</v>
      </c>
      <c r="B627">
        <f t="shared" si="148"/>
        <v>18674.841371198549</v>
      </c>
      <c r="C627">
        <f t="shared" si="146"/>
        <v>152.64780487804819</v>
      </c>
      <c r="D627">
        <f t="shared" si="147"/>
        <v>-4.9117918766569346E-2</v>
      </c>
      <c r="E627">
        <f>MIN(VLOOKUP(C626+0.01,Gearing!$A$2:$G$7,2,TRUE)+1,5)</f>
        <v>5</v>
      </c>
      <c r="F627">
        <f>Misc!$B$4*Misc!$B$5/Misc!$B$2*VLOOKUP(E627,Gearing!$B$2:$G$7,5,FALSE)</f>
        <v>8966220.9668758679</v>
      </c>
      <c r="G627">
        <f t="shared" si="135"/>
        <v>11.604008447664732</v>
      </c>
      <c r="H627">
        <f t="shared" si="136"/>
        <v>341.46341463414501</v>
      </c>
      <c r="I627">
        <f t="shared" si="138"/>
        <v>0.29700000000000004</v>
      </c>
      <c r="J627">
        <f t="shared" si="139"/>
        <v>-4782.186663716182</v>
      </c>
      <c r="K627">
        <f t="shared" si="140"/>
        <v>-16753178.295260165</v>
      </c>
      <c r="L627">
        <f t="shared" si="149"/>
        <v>19022.816426163012</v>
      </c>
      <c r="M627">
        <f>2*$Y$1*VLOOKUP(E626,Gearing!$B$3:$D$7,3)+B625</f>
        <v>18674.841371198549</v>
      </c>
      <c r="N627">
        <f>2*B626-B625+Misc!$B$6*$Y$1^2</f>
        <v>18674.981613828626</v>
      </c>
      <c r="O627">
        <f t="shared" si="141"/>
        <v>0</v>
      </c>
      <c r="P627">
        <f t="shared" si="142"/>
        <v>0</v>
      </c>
      <c r="Q627">
        <f t="shared" si="143"/>
        <v>0</v>
      </c>
      <c r="R627">
        <f t="shared" si="144"/>
        <v>0</v>
      </c>
      <c r="S627">
        <f t="shared" si="145"/>
        <v>0</v>
      </c>
      <c r="T627">
        <f>C627/Misc!$B$2*60/2/PI()</f>
        <v>4858.9305396937007</v>
      </c>
      <c r="U627">
        <f>C627/Misc!$B$2*60/2/PI()*VLOOKUP(E627,Gearing!$B$2:$G$7,5,FALSE)</f>
        <v>24199436.139307417</v>
      </c>
      <c r="V627">
        <f ca="1">FORECAST(U627,OFFSET(Engine!$E$3:$E$26,MATCH(U627,Engine!$A$3:$A$26,1)-1,0,2),OFFSET(Engine!$A$3:$A$26,MATCH(U627,Engine!$A$3:$A$26,1)-1,0,2))</f>
        <v>-603590.99674116995</v>
      </c>
    </row>
    <row r="628" spans="1:22" x14ac:dyDescent="0.25">
      <c r="A628">
        <f t="shared" si="137"/>
        <v>156.25</v>
      </c>
      <c r="B628">
        <f t="shared" si="148"/>
        <v>18713.001787483099</v>
      </c>
      <c r="C628">
        <f t="shared" si="146"/>
        <v>152.64780487804819</v>
      </c>
      <c r="D628">
        <f t="shared" si="147"/>
        <v>4.9117918766569346E-2</v>
      </c>
      <c r="E628">
        <f>MIN(VLOOKUP(C627+0.01,Gearing!$A$2:$G$7,2,TRUE)+1,5)</f>
        <v>5</v>
      </c>
      <c r="F628">
        <f>Misc!$B$4*Misc!$B$5/Misc!$B$2*VLOOKUP(E628,Gearing!$B$2:$G$7,5,FALSE)</f>
        <v>8966220.9668758679</v>
      </c>
      <c r="G628">
        <f t="shared" si="135"/>
        <v>11.627720231027736</v>
      </c>
      <c r="H628">
        <f t="shared" si="136"/>
        <v>341.46341463414501</v>
      </c>
      <c r="I628">
        <f t="shared" si="138"/>
        <v>0.29700000000000004</v>
      </c>
      <c r="J628">
        <f t="shared" si="139"/>
        <v>-4804.8557744919399</v>
      </c>
      <c r="K628">
        <f t="shared" si="140"/>
        <v>-16570202.207899544</v>
      </c>
      <c r="L628">
        <f t="shared" si="149"/>
        <v>19060.982745578385</v>
      </c>
      <c r="M628">
        <f>2*$Y$1*VLOOKUP(E627,Gearing!$B$3:$D$7,3)+B626</f>
        <v>18713.001787483099</v>
      </c>
      <c r="N628">
        <f>2*B627-B626+Misc!$B$6*$Y$1^2</f>
        <v>18713.148169853022</v>
      </c>
      <c r="O628">
        <f t="shared" si="141"/>
        <v>0</v>
      </c>
      <c r="P628">
        <f t="shared" si="142"/>
        <v>0</v>
      </c>
      <c r="Q628">
        <f t="shared" si="143"/>
        <v>0</v>
      </c>
      <c r="R628">
        <f t="shared" si="144"/>
        <v>0</v>
      </c>
      <c r="S628">
        <f t="shared" si="145"/>
        <v>0</v>
      </c>
      <c r="T628">
        <f>C628/Misc!$B$2*60/2/PI()</f>
        <v>4858.9305396937007</v>
      </c>
      <c r="U628">
        <f>C628/Misc!$B$2*60/2/PI()*VLOOKUP(E628,Gearing!$B$2:$G$7,5,FALSE)</f>
        <v>24199436.139307417</v>
      </c>
      <c r="V628">
        <f ca="1">FORECAST(U628,OFFSET(Engine!$E$3:$E$26,MATCH(U628,Engine!$A$3:$A$26,1)-1,0,2),OFFSET(Engine!$A$3:$A$26,MATCH(U628,Engine!$A$3:$A$26,1)-1,0,2))</f>
        <v>-603590.99674116995</v>
      </c>
    </row>
    <row r="629" spans="1:22" x14ac:dyDescent="0.25">
      <c r="A629">
        <f t="shared" si="137"/>
        <v>156.5</v>
      </c>
      <c r="B629">
        <f t="shared" si="148"/>
        <v>18751.165273637573</v>
      </c>
      <c r="C629">
        <f t="shared" si="146"/>
        <v>152.64780487804819</v>
      </c>
      <c r="D629">
        <f t="shared" si="147"/>
        <v>-4.9117918766569346E-2</v>
      </c>
      <c r="E629">
        <f>MIN(VLOOKUP(C628+0.01,Gearing!$A$2:$G$7,2,TRUE)+1,5)</f>
        <v>5</v>
      </c>
      <c r="F629">
        <f>Misc!$B$4*Misc!$B$5/Misc!$B$2*VLOOKUP(E629,Gearing!$B$2:$G$7,5,FALSE)</f>
        <v>8966220.9668758679</v>
      </c>
      <c r="G629">
        <f t="shared" si="135"/>
        <v>11.651433921919473</v>
      </c>
      <c r="H629">
        <f t="shared" si="136"/>
        <v>341.46341463414501</v>
      </c>
      <c r="I629">
        <f t="shared" si="138"/>
        <v>0.29700000000000004</v>
      </c>
      <c r="J629">
        <f t="shared" si="139"/>
        <v>-4827.5230617649631</v>
      </c>
      <c r="K629">
        <f t="shared" si="140"/>
        <v>-16386453.021482665</v>
      </c>
      <c r="L629">
        <f t="shared" si="149"/>
        <v>19099.140328602036</v>
      </c>
      <c r="M629">
        <f>2*$Y$1*VLOOKUP(E628,Gearing!$B$3:$D$7,3)+B627</f>
        <v>18751.165273637573</v>
      </c>
      <c r="N629">
        <f>2*B628-B627+Misc!$B$6*$Y$1^2</f>
        <v>18751.30551626765</v>
      </c>
      <c r="O629">
        <f t="shared" si="141"/>
        <v>0</v>
      </c>
      <c r="P629">
        <f t="shared" si="142"/>
        <v>0</v>
      </c>
      <c r="Q629">
        <f t="shared" si="143"/>
        <v>0</v>
      </c>
      <c r="R629">
        <f t="shared" si="144"/>
        <v>0</v>
      </c>
      <c r="S629">
        <f t="shared" si="145"/>
        <v>0</v>
      </c>
      <c r="T629">
        <f>C629/Misc!$B$2*60/2/PI()</f>
        <v>4858.9305396937007</v>
      </c>
      <c r="U629">
        <f>C629/Misc!$B$2*60/2/PI()*VLOOKUP(E629,Gearing!$B$2:$G$7,5,FALSE)</f>
        <v>24199436.139307417</v>
      </c>
      <c r="V629">
        <f ca="1">FORECAST(U629,OFFSET(Engine!$E$3:$E$26,MATCH(U629,Engine!$A$3:$A$26,1)-1,0,2),OFFSET(Engine!$A$3:$A$26,MATCH(U629,Engine!$A$3:$A$26,1)-1,0,2))</f>
        <v>-603590.99674116995</v>
      </c>
    </row>
    <row r="630" spans="1:22" x14ac:dyDescent="0.25">
      <c r="A630">
        <f t="shared" si="137"/>
        <v>156.75</v>
      </c>
      <c r="B630">
        <f t="shared" si="148"/>
        <v>18789.325689922123</v>
      </c>
      <c r="C630">
        <f t="shared" si="146"/>
        <v>152.64780487804819</v>
      </c>
      <c r="D630">
        <f t="shared" si="147"/>
        <v>4.9117918766569346E-2</v>
      </c>
      <c r="E630">
        <f>MIN(VLOOKUP(C629+0.01,Gearing!$A$2:$G$7,2,TRUE)+1,5)</f>
        <v>5</v>
      </c>
      <c r="F630">
        <f>Misc!$B$4*Misc!$B$5/Misc!$B$2*VLOOKUP(E630,Gearing!$B$2:$G$7,5,FALSE)</f>
        <v>8966220.9668758679</v>
      </c>
      <c r="G630">
        <f t="shared" si="135"/>
        <v>11.675145705282477</v>
      </c>
      <c r="H630">
        <f t="shared" si="136"/>
        <v>341.46341463414501</v>
      </c>
      <c r="I630">
        <f t="shared" si="138"/>
        <v>0.29700000000000004</v>
      </c>
      <c r="J630">
        <f t="shared" si="139"/>
        <v>-4850.1921725407192</v>
      </c>
      <c r="K630">
        <f t="shared" si="140"/>
        <v>-16201746.739122856</v>
      </c>
      <c r="L630">
        <f t="shared" si="149"/>
        <v>19137.306648017406</v>
      </c>
      <c r="M630">
        <f>2*$Y$1*VLOOKUP(E629,Gearing!$B$3:$D$7,3)+B628</f>
        <v>18789.325689922123</v>
      </c>
      <c r="N630">
        <f>2*B629-B628+Misc!$B$6*$Y$1^2</f>
        <v>18789.472072292047</v>
      </c>
      <c r="O630">
        <f t="shared" si="141"/>
        <v>0</v>
      </c>
      <c r="P630">
        <f t="shared" si="142"/>
        <v>0</v>
      </c>
      <c r="Q630">
        <f t="shared" si="143"/>
        <v>0</v>
      </c>
      <c r="R630">
        <f t="shared" si="144"/>
        <v>0</v>
      </c>
      <c r="S630">
        <f t="shared" si="145"/>
        <v>0</v>
      </c>
      <c r="T630">
        <f>C630/Misc!$B$2*60/2/PI()</f>
        <v>4858.9305396937007</v>
      </c>
      <c r="U630">
        <f>C630/Misc!$B$2*60/2/PI()*VLOOKUP(E630,Gearing!$B$2:$G$7,5,FALSE)</f>
        <v>24199436.139307417</v>
      </c>
      <c r="V630">
        <f ca="1">FORECAST(U630,OFFSET(Engine!$E$3:$E$26,MATCH(U630,Engine!$A$3:$A$26,1)-1,0,2),OFFSET(Engine!$A$3:$A$26,MATCH(U630,Engine!$A$3:$A$26,1)-1,0,2))</f>
        <v>-603590.99674116995</v>
      </c>
    </row>
    <row r="631" spans="1:22" x14ac:dyDescent="0.25">
      <c r="A631">
        <f t="shared" si="137"/>
        <v>157</v>
      </c>
      <c r="B631">
        <f t="shared" si="148"/>
        <v>18827.489176076597</v>
      </c>
      <c r="C631">
        <f t="shared" si="146"/>
        <v>152.64780487804819</v>
      </c>
      <c r="D631">
        <f t="shared" si="147"/>
        <v>-4.9117918766569346E-2</v>
      </c>
      <c r="E631">
        <f>MIN(VLOOKUP(C630+0.01,Gearing!$A$2:$G$7,2,TRUE)+1,5)</f>
        <v>5</v>
      </c>
      <c r="F631">
        <f>Misc!$B$4*Misc!$B$5/Misc!$B$2*VLOOKUP(E631,Gearing!$B$2:$G$7,5,FALSE)</f>
        <v>8966220.9668758679</v>
      </c>
      <c r="G631">
        <f t="shared" si="135"/>
        <v>11.698859396174216</v>
      </c>
      <c r="H631">
        <f t="shared" si="136"/>
        <v>341.46341463414501</v>
      </c>
      <c r="I631">
        <f t="shared" si="138"/>
        <v>0.29700000000000004</v>
      </c>
      <c r="J631">
        <f t="shared" si="139"/>
        <v>-4872.8594598137424</v>
      </c>
      <c r="K631">
        <f t="shared" si="140"/>
        <v>-16016267.49688359</v>
      </c>
      <c r="L631">
        <f t="shared" si="149"/>
        <v>19175.46423104106</v>
      </c>
      <c r="M631">
        <f>2*$Y$1*VLOOKUP(E630,Gearing!$B$3:$D$7,3)+B629</f>
        <v>18827.489176076597</v>
      </c>
      <c r="N631">
        <f>2*B630-B629+Misc!$B$6*$Y$1^2</f>
        <v>18827.629418706674</v>
      </c>
      <c r="O631">
        <f t="shared" si="141"/>
        <v>0</v>
      </c>
      <c r="P631">
        <f t="shared" si="142"/>
        <v>0</v>
      </c>
      <c r="Q631">
        <f t="shared" si="143"/>
        <v>0</v>
      </c>
      <c r="R631">
        <f t="shared" si="144"/>
        <v>0</v>
      </c>
      <c r="S631">
        <f t="shared" si="145"/>
        <v>0</v>
      </c>
      <c r="T631">
        <f>C631/Misc!$B$2*60/2/PI()</f>
        <v>4858.9305396937007</v>
      </c>
      <c r="U631">
        <f>C631/Misc!$B$2*60/2/PI()*VLOOKUP(E631,Gearing!$B$2:$G$7,5,FALSE)</f>
        <v>24199436.139307417</v>
      </c>
      <c r="V631">
        <f ca="1">FORECAST(U631,OFFSET(Engine!$E$3:$E$26,MATCH(U631,Engine!$A$3:$A$26,1)-1,0,2),OFFSET(Engine!$A$3:$A$26,MATCH(U631,Engine!$A$3:$A$26,1)-1,0,2))</f>
        <v>-603590.99674116995</v>
      </c>
    </row>
    <row r="632" spans="1:22" x14ac:dyDescent="0.25">
      <c r="A632">
        <f t="shared" si="137"/>
        <v>157.25</v>
      </c>
      <c r="B632">
        <f t="shared" si="148"/>
        <v>18865.649592361147</v>
      </c>
      <c r="C632">
        <f t="shared" si="146"/>
        <v>152.64780487804819</v>
      </c>
      <c r="D632">
        <f t="shared" si="147"/>
        <v>4.9117918766569346E-2</v>
      </c>
      <c r="E632">
        <f>MIN(VLOOKUP(C631+0.01,Gearing!$A$2:$G$7,2,TRUE)+1,5)</f>
        <v>5</v>
      </c>
      <c r="F632">
        <f>Misc!$B$4*Misc!$B$5/Misc!$B$2*VLOOKUP(E632,Gearing!$B$2:$G$7,5,FALSE)</f>
        <v>8966220.9668758679</v>
      </c>
      <c r="G632">
        <f t="shared" si="135"/>
        <v>11.722571179537219</v>
      </c>
      <c r="H632">
        <f t="shared" si="136"/>
        <v>341.46341463414501</v>
      </c>
      <c r="I632">
        <f t="shared" si="138"/>
        <v>0.29700000000000004</v>
      </c>
      <c r="J632">
        <f t="shared" si="139"/>
        <v>-4895.5285705895003</v>
      </c>
      <c r="K632">
        <f t="shared" si="140"/>
        <v>-15829831.019524518</v>
      </c>
      <c r="L632">
        <f t="shared" si="149"/>
        <v>19213.630550456433</v>
      </c>
      <c r="M632">
        <f>2*$Y$1*VLOOKUP(E631,Gearing!$B$3:$D$7,3)+B630</f>
        <v>18865.649592361147</v>
      </c>
      <c r="N632">
        <f>2*B631-B630+Misc!$B$6*$Y$1^2</f>
        <v>18865.795974731071</v>
      </c>
      <c r="O632">
        <f t="shared" si="141"/>
        <v>0</v>
      </c>
      <c r="P632">
        <f t="shared" si="142"/>
        <v>0</v>
      </c>
      <c r="Q632">
        <f t="shared" si="143"/>
        <v>0</v>
      </c>
      <c r="R632">
        <f t="shared" si="144"/>
        <v>0</v>
      </c>
      <c r="S632">
        <f t="shared" si="145"/>
        <v>0</v>
      </c>
      <c r="T632">
        <f>C632/Misc!$B$2*60/2/PI()</f>
        <v>4858.9305396937007</v>
      </c>
      <c r="U632">
        <f>C632/Misc!$B$2*60/2/PI()*VLOOKUP(E632,Gearing!$B$2:$G$7,5,FALSE)</f>
        <v>24199436.139307417</v>
      </c>
      <c r="V632">
        <f ca="1">FORECAST(U632,OFFSET(Engine!$E$3:$E$26,MATCH(U632,Engine!$A$3:$A$26,1)-1,0,2),OFFSET(Engine!$A$3:$A$26,MATCH(U632,Engine!$A$3:$A$26,1)-1,0,2))</f>
        <v>-603590.99674116995</v>
      </c>
    </row>
    <row r="633" spans="1:22" x14ac:dyDescent="0.25">
      <c r="A633">
        <f t="shared" si="137"/>
        <v>157.5</v>
      </c>
      <c r="B633">
        <f t="shared" si="148"/>
        <v>18903.813078515621</v>
      </c>
      <c r="C633">
        <f t="shared" si="146"/>
        <v>152.64780487804819</v>
      </c>
      <c r="D633">
        <f t="shared" si="147"/>
        <v>-4.9117918766569346E-2</v>
      </c>
      <c r="E633">
        <f>MIN(VLOOKUP(C632+0.01,Gearing!$A$2:$G$7,2,TRUE)+1,5)</f>
        <v>5</v>
      </c>
      <c r="F633">
        <f>Misc!$B$4*Misc!$B$5/Misc!$B$2*VLOOKUP(E633,Gearing!$B$2:$G$7,5,FALSE)</f>
        <v>8966220.9668758679</v>
      </c>
      <c r="G633">
        <f t="shared" si="135"/>
        <v>11.746284870428958</v>
      </c>
      <c r="H633">
        <f t="shared" si="136"/>
        <v>341.46341463414501</v>
      </c>
      <c r="I633">
        <f t="shared" si="138"/>
        <v>0.29700000000000004</v>
      </c>
      <c r="J633">
        <f t="shared" si="139"/>
        <v>-4918.1958578625236</v>
      </c>
      <c r="K633">
        <f t="shared" si="140"/>
        <v>-15642621.721462879</v>
      </c>
      <c r="L633">
        <f t="shared" si="149"/>
        <v>19251.788133480088</v>
      </c>
      <c r="M633">
        <f>2*$Y$1*VLOOKUP(E632,Gearing!$B$3:$D$7,3)+B631</f>
        <v>18903.813078515621</v>
      </c>
      <c r="N633">
        <f>2*B632-B631+Misc!$B$6*$Y$1^2</f>
        <v>18903.953321145698</v>
      </c>
      <c r="O633">
        <f t="shared" si="141"/>
        <v>0</v>
      </c>
      <c r="P633">
        <f t="shared" si="142"/>
        <v>0</v>
      </c>
      <c r="Q633">
        <f t="shared" si="143"/>
        <v>0</v>
      </c>
      <c r="R633">
        <f t="shared" si="144"/>
        <v>0</v>
      </c>
      <c r="S633">
        <f t="shared" si="145"/>
        <v>0</v>
      </c>
      <c r="T633">
        <f>C633/Misc!$B$2*60/2/PI()</f>
        <v>4858.9305396937007</v>
      </c>
      <c r="U633">
        <f>C633/Misc!$B$2*60/2/PI()*VLOOKUP(E633,Gearing!$B$2:$G$7,5,FALSE)</f>
        <v>24199436.139307417</v>
      </c>
      <c r="V633">
        <f ca="1">FORECAST(U633,OFFSET(Engine!$E$3:$E$26,MATCH(U633,Engine!$A$3:$A$26,1)-1,0,2),OFFSET(Engine!$A$3:$A$26,MATCH(U633,Engine!$A$3:$A$26,1)-1,0,2))</f>
        <v>-603590.99674116995</v>
      </c>
    </row>
    <row r="634" spans="1:22" x14ac:dyDescent="0.25">
      <c r="A634">
        <f t="shared" si="137"/>
        <v>157.75</v>
      </c>
      <c r="B634">
        <f t="shared" si="148"/>
        <v>18941.973494800171</v>
      </c>
      <c r="C634">
        <f t="shared" si="146"/>
        <v>152.64780487804819</v>
      </c>
      <c r="D634">
        <f t="shared" si="147"/>
        <v>4.9117918766569346E-2</v>
      </c>
      <c r="E634">
        <f>MIN(VLOOKUP(C633+0.01,Gearing!$A$2:$G$7,2,TRUE)+1,5)</f>
        <v>5</v>
      </c>
      <c r="F634">
        <f>Misc!$B$4*Misc!$B$5/Misc!$B$2*VLOOKUP(E634,Gearing!$B$2:$G$7,5,FALSE)</f>
        <v>8966220.9668758679</v>
      </c>
      <c r="G634">
        <f t="shared" si="135"/>
        <v>11.769996653791962</v>
      </c>
      <c r="H634">
        <f t="shared" si="136"/>
        <v>341.46341463414501</v>
      </c>
      <c r="I634">
        <f t="shared" si="138"/>
        <v>0.29700000000000004</v>
      </c>
      <c r="J634">
        <f t="shared" si="139"/>
        <v>-4940.8649686382796</v>
      </c>
      <c r="K634">
        <f t="shared" si="140"/>
        <v>-15454455.049104605</v>
      </c>
      <c r="L634">
        <f t="shared" si="149"/>
        <v>19289.954452895458</v>
      </c>
      <c r="M634">
        <f>2*$Y$1*VLOOKUP(E633,Gearing!$B$3:$D$7,3)+B632</f>
        <v>18941.973494800171</v>
      </c>
      <c r="N634">
        <f>2*B633-B632+Misc!$B$6*$Y$1^2</f>
        <v>18942.119877170095</v>
      </c>
      <c r="O634">
        <f t="shared" si="141"/>
        <v>0</v>
      </c>
      <c r="P634">
        <f t="shared" si="142"/>
        <v>0</v>
      </c>
      <c r="Q634">
        <f t="shared" si="143"/>
        <v>0</v>
      </c>
      <c r="R634">
        <f t="shared" si="144"/>
        <v>0</v>
      </c>
      <c r="S634">
        <f t="shared" si="145"/>
        <v>0</v>
      </c>
      <c r="T634">
        <f>C634/Misc!$B$2*60/2/PI()</f>
        <v>4858.9305396937007</v>
      </c>
      <c r="U634">
        <f>C634/Misc!$B$2*60/2/PI()*VLOOKUP(E634,Gearing!$B$2:$G$7,5,FALSE)</f>
        <v>24199436.139307417</v>
      </c>
      <c r="V634">
        <f ca="1">FORECAST(U634,OFFSET(Engine!$E$3:$E$26,MATCH(U634,Engine!$A$3:$A$26,1)-1,0,2),OFFSET(Engine!$A$3:$A$26,MATCH(U634,Engine!$A$3:$A$26,1)-1,0,2))</f>
        <v>-603590.99674116995</v>
      </c>
    </row>
    <row r="635" spans="1:22" x14ac:dyDescent="0.25">
      <c r="A635">
        <f t="shared" si="137"/>
        <v>158</v>
      </c>
      <c r="B635">
        <f t="shared" si="148"/>
        <v>18980.136980954645</v>
      </c>
      <c r="C635">
        <f t="shared" si="146"/>
        <v>152.64780487804819</v>
      </c>
      <c r="D635">
        <f t="shared" si="147"/>
        <v>-4.9117918766569346E-2</v>
      </c>
      <c r="E635">
        <f>MIN(VLOOKUP(C634+0.01,Gearing!$A$2:$G$7,2,TRUE)+1,5)</f>
        <v>5</v>
      </c>
      <c r="F635">
        <f>Misc!$B$4*Misc!$B$5/Misc!$B$2*VLOOKUP(E635,Gearing!$B$2:$G$7,5,FALSE)</f>
        <v>8966220.9668758679</v>
      </c>
      <c r="G635">
        <f t="shared" si="135"/>
        <v>11.793710344683699</v>
      </c>
      <c r="H635">
        <f t="shared" si="136"/>
        <v>341.46341463414501</v>
      </c>
      <c r="I635">
        <f t="shared" si="138"/>
        <v>0.29700000000000004</v>
      </c>
      <c r="J635">
        <f t="shared" si="139"/>
        <v>-4963.5322559113029</v>
      </c>
      <c r="K635">
        <f t="shared" si="140"/>
        <v>-15265515.695220564</v>
      </c>
      <c r="L635">
        <f t="shared" si="149"/>
        <v>19328.112035919108</v>
      </c>
      <c r="M635">
        <f>2*$Y$1*VLOOKUP(E634,Gearing!$B$3:$D$7,3)+B633</f>
        <v>18980.136980954645</v>
      </c>
      <c r="N635">
        <f>2*B634-B633+Misc!$B$6*$Y$1^2</f>
        <v>18980.277223584722</v>
      </c>
      <c r="O635">
        <f t="shared" si="141"/>
        <v>0</v>
      </c>
      <c r="P635">
        <f t="shared" si="142"/>
        <v>0</v>
      </c>
      <c r="Q635">
        <f t="shared" si="143"/>
        <v>0</v>
      </c>
      <c r="R635">
        <f t="shared" si="144"/>
        <v>0</v>
      </c>
      <c r="S635">
        <f t="shared" si="145"/>
        <v>0</v>
      </c>
      <c r="T635">
        <f>C635/Misc!$B$2*60/2/PI()</f>
        <v>4858.9305396937007</v>
      </c>
      <c r="U635">
        <f>C635/Misc!$B$2*60/2/PI()*VLOOKUP(E635,Gearing!$B$2:$G$7,5,FALSE)</f>
        <v>24199436.139307417</v>
      </c>
      <c r="V635">
        <f ca="1">FORECAST(U635,OFFSET(Engine!$E$3:$E$26,MATCH(U635,Engine!$A$3:$A$26,1)-1,0,2),OFFSET(Engine!$A$3:$A$26,MATCH(U635,Engine!$A$3:$A$26,1)-1,0,2))</f>
        <v>-603590.99674116995</v>
      </c>
    </row>
    <row r="636" spans="1:22" x14ac:dyDescent="0.25">
      <c r="A636">
        <f t="shared" si="137"/>
        <v>158.25</v>
      </c>
      <c r="B636">
        <f t="shared" si="148"/>
        <v>19018.297397239196</v>
      </c>
      <c r="C636">
        <f t="shared" si="146"/>
        <v>152.64780487804819</v>
      </c>
      <c r="D636">
        <f t="shared" si="147"/>
        <v>4.9117918766569346E-2</v>
      </c>
      <c r="E636">
        <f>MIN(VLOOKUP(C635+0.01,Gearing!$A$2:$G$7,2,TRUE)+1,5)</f>
        <v>5</v>
      </c>
      <c r="F636">
        <f>Misc!$B$4*Misc!$B$5/Misc!$B$2*VLOOKUP(E636,Gearing!$B$2:$G$7,5,FALSE)</f>
        <v>8966220.9668758679</v>
      </c>
      <c r="G636">
        <f t="shared" si="135"/>
        <v>11.817422128046704</v>
      </c>
      <c r="H636">
        <f t="shared" si="136"/>
        <v>341.46341463414501</v>
      </c>
      <c r="I636">
        <f t="shared" si="138"/>
        <v>0.29700000000000004</v>
      </c>
      <c r="J636">
        <f t="shared" si="139"/>
        <v>-4986.2013666870607</v>
      </c>
      <c r="K636">
        <f t="shared" si="140"/>
        <v>-15075618.827863041</v>
      </c>
      <c r="L636">
        <f t="shared" si="149"/>
        <v>19366.278355334478</v>
      </c>
      <c r="M636">
        <f>2*$Y$1*VLOOKUP(E635,Gearing!$B$3:$D$7,3)+B634</f>
        <v>19018.297397239196</v>
      </c>
      <c r="N636">
        <f>2*B635-B634+Misc!$B$6*$Y$1^2</f>
        <v>19018.443779609119</v>
      </c>
      <c r="O636">
        <f t="shared" si="141"/>
        <v>0</v>
      </c>
      <c r="P636">
        <f t="shared" si="142"/>
        <v>0</v>
      </c>
      <c r="Q636">
        <f t="shared" si="143"/>
        <v>0</v>
      </c>
      <c r="R636">
        <f t="shared" si="144"/>
        <v>0</v>
      </c>
      <c r="S636">
        <f t="shared" si="145"/>
        <v>0</v>
      </c>
      <c r="T636">
        <f>C636/Misc!$B$2*60/2/PI()</f>
        <v>4858.9305396937007</v>
      </c>
      <c r="U636">
        <f>C636/Misc!$B$2*60/2/PI()*VLOOKUP(E636,Gearing!$B$2:$G$7,5,FALSE)</f>
        <v>24199436.139307417</v>
      </c>
      <c r="V636">
        <f ca="1">FORECAST(U636,OFFSET(Engine!$E$3:$E$26,MATCH(U636,Engine!$A$3:$A$26,1)-1,0,2),OFFSET(Engine!$A$3:$A$26,MATCH(U636,Engine!$A$3:$A$26,1)-1,0,2))</f>
        <v>-603590.99674116995</v>
      </c>
    </row>
    <row r="637" spans="1:22" x14ac:dyDescent="0.25">
      <c r="A637">
        <f t="shared" si="137"/>
        <v>158.5</v>
      </c>
      <c r="B637">
        <f t="shared" si="148"/>
        <v>19056.460883393669</v>
      </c>
      <c r="C637">
        <f t="shared" si="146"/>
        <v>152.64780487804819</v>
      </c>
      <c r="D637">
        <f t="shared" si="147"/>
        <v>-4.9117918766569346E-2</v>
      </c>
      <c r="E637">
        <f>MIN(VLOOKUP(C636+0.01,Gearing!$A$2:$G$7,2,TRUE)+1,5)</f>
        <v>5</v>
      </c>
      <c r="F637">
        <f>Misc!$B$4*Misc!$B$5/Misc!$B$2*VLOOKUP(E637,Gearing!$B$2:$G$7,5,FALSE)</f>
        <v>8966220.9668758679</v>
      </c>
      <c r="G637">
        <f t="shared" si="135"/>
        <v>11.841135818938442</v>
      </c>
      <c r="H637">
        <f t="shared" si="136"/>
        <v>341.46341463414501</v>
      </c>
      <c r="I637">
        <f t="shared" si="138"/>
        <v>0.29700000000000004</v>
      </c>
      <c r="J637">
        <f t="shared" si="139"/>
        <v>-5008.868653960084</v>
      </c>
      <c r="K637">
        <f t="shared" si="140"/>
        <v>-14884949.418156628</v>
      </c>
      <c r="L637">
        <f t="shared" si="149"/>
        <v>19404.435938358132</v>
      </c>
      <c r="M637">
        <f>2*$Y$1*VLOOKUP(E636,Gearing!$B$3:$D$7,3)+B635</f>
        <v>19056.460883393669</v>
      </c>
      <c r="N637">
        <f>2*B636-B635+Misc!$B$6*$Y$1^2</f>
        <v>19056.601126023746</v>
      </c>
      <c r="O637">
        <f t="shared" si="141"/>
        <v>0</v>
      </c>
      <c r="P637">
        <f t="shared" si="142"/>
        <v>0</v>
      </c>
      <c r="Q637">
        <f t="shared" si="143"/>
        <v>0</v>
      </c>
      <c r="R637">
        <f t="shared" si="144"/>
        <v>0</v>
      </c>
      <c r="S637">
        <f t="shared" si="145"/>
        <v>0</v>
      </c>
      <c r="T637">
        <f>C637/Misc!$B$2*60/2/PI()</f>
        <v>4858.9305396937007</v>
      </c>
      <c r="U637">
        <f>C637/Misc!$B$2*60/2/PI()*VLOOKUP(E637,Gearing!$B$2:$G$7,5,FALSE)</f>
        <v>24199436.139307417</v>
      </c>
      <c r="V637">
        <f ca="1">FORECAST(U637,OFFSET(Engine!$E$3:$E$26,MATCH(U637,Engine!$A$3:$A$26,1)-1,0,2),OFFSET(Engine!$A$3:$A$26,MATCH(U637,Engine!$A$3:$A$26,1)-1,0,2))</f>
        <v>-603590.99674116995</v>
      </c>
    </row>
    <row r="638" spans="1:22" x14ac:dyDescent="0.25">
      <c r="A638">
        <f t="shared" si="137"/>
        <v>158.75</v>
      </c>
      <c r="B638">
        <f t="shared" si="148"/>
        <v>19094.62129967822</v>
      </c>
      <c r="C638">
        <f t="shared" si="146"/>
        <v>152.64780487804819</v>
      </c>
      <c r="D638">
        <f t="shared" si="147"/>
        <v>4.9117918766569346E-2</v>
      </c>
      <c r="E638">
        <f>MIN(VLOOKUP(C637+0.01,Gearing!$A$2:$G$7,2,TRUE)+1,5)</f>
        <v>5</v>
      </c>
      <c r="F638">
        <f>Misc!$B$4*Misc!$B$5/Misc!$B$2*VLOOKUP(E638,Gearing!$B$2:$G$7,5,FALSE)</f>
        <v>8966220.9668758679</v>
      </c>
      <c r="G638">
        <f t="shared" si="135"/>
        <v>11.864847602301447</v>
      </c>
      <c r="H638">
        <f t="shared" si="136"/>
        <v>341.46341463414501</v>
      </c>
      <c r="I638">
        <f t="shared" si="138"/>
        <v>0.29700000000000004</v>
      </c>
      <c r="J638">
        <f t="shared" si="139"/>
        <v>-5031.5377647358418</v>
      </c>
      <c r="K638">
        <f t="shared" si="140"/>
        <v>-14693322.355799872</v>
      </c>
      <c r="L638">
        <f t="shared" si="149"/>
        <v>19442.602257773506</v>
      </c>
      <c r="M638">
        <f>2*$Y$1*VLOOKUP(E637,Gearing!$B$3:$D$7,3)+B636</f>
        <v>19094.62129967822</v>
      </c>
      <c r="N638">
        <f>2*B637-B636+Misc!$B$6*$Y$1^2</f>
        <v>19094.767682048143</v>
      </c>
      <c r="O638">
        <f t="shared" si="141"/>
        <v>0</v>
      </c>
      <c r="P638">
        <f t="shared" si="142"/>
        <v>0</v>
      </c>
      <c r="Q638">
        <f t="shared" si="143"/>
        <v>0</v>
      </c>
      <c r="R638">
        <f t="shared" si="144"/>
        <v>0</v>
      </c>
      <c r="S638">
        <f t="shared" si="145"/>
        <v>0</v>
      </c>
      <c r="T638">
        <f>C638/Misc!$B$2*60/2/PI()</f>
        <v>4858.9305396937007</v>
      </c>
      <c r="U638">
        <f>C638/Misc!$B$2*60/2/PI()*VLOOKUP(E638,Gearing!$B$2:$G$7,5,FALSE)</f>
        <v>24199436.139307417</v>
      </c>
      <c r="V638">
        <f ca="1">FORECAST(U638,OFFSET(Engine!$E$3:$E$26,MATCH(U638,Engine!$A$3:$A$26,1)-1,0,2),OFFSET(Engine!$A$3:$A$26,MATCH(U638,Engine!$A$3:$A$26,1)-1,0,2))</f>
        <v>-603590.99674116995</v>
      </c>
    </row>
    <row r="639" spans="1:22" x14ac:dyDescent="0.25">
      <c r="A639">
        <f t="shared" si="137"/>
        <v>159</v>
      </c>
      <c r="B639">
        <f t="shared" si="148"/>
        <v>19132.784785832693</v>
      </c>
      <c r="C639">
        <f t="shared" si="146"/>
        <v>152.64780487804819</v>
      </c>
      <c r="D639">
        <f t="shared" si="147"/>
        <v>-4.9117918766569346E-2</v>
      </c>
      <c r="E639">
        <f>MIN(VLOOKUP(C638+0.01,Gearing!$A$2:$G$7,2,TRUE)+1,5)</f>
        <v>5</v>
      </c>
      <c r="F639">
        <f>Misc!$B$4*Misc!$B$5/Misc!$B$2*VLOOKUP(E639,Gearing!$B$2:$G$7,5,FALSE)</f>
        <v>8966220.9668758679</v>
      </c>
      <c r="G639">
        <f t="shared" si="135"/>
        <v>11.888561293193185</v>
      </c>
      <c r="H639">
        <f t="shared" si="136"/>
        <v>341.46341463414501</v>
      </c>
      <c r="I639">
        <f t="shared" si="138"/>
        <v>0.29700000000000004</v>
      </c>
      <c r="J639">
        <f t="shared" si="139"/>
        <v>-5054.2050520088633</v>
      </c>
      <c r="K639">
        <f t="shared" si="140"/>
        <v>-14500922.890271086</v>
      </c>
      <c r="L639">
        <f t="shared" si="149"/>
        <v>19480.759840797156</v>
      </c>
      <c r="M639">
        <f>2*$Y$1*VLOOKUP(E638,Gearing!$B$3:$D$7,3)+B637</f>
        <v>19132.784785832693</v>
      </c>
      <c r="N639">
        <f>2*B638-B637+Misc!$B$6*$Y$1^2</f>
        <v>19132.925028462771</v>
      </c>
      <c r="O639">
        <f t="shared" si="141"/>
        <v>0</v>
      </c>
      <c r="P639">
        <f t="shared" si="142"/>
        <v>0</v>
      </c>
      <c r="Q639">
        <f t="shared" si="143"/>
        <v>0</v>
      </c>
      <c r="R639">
        <f t="shared" si="144"/>
        <v>0</v>
      </c>
      <c r="S639">
        <f t="shared" si="145"/>
        <v>0</v>
      </c>
      <c r="T639">
        <f>C639/Misc!$B$2*60/2/PI()</f>
        <v>4858.9305396937007</v>
      </c>
      <c r="U639">
        <f>C639/Misc!$B$2*60/2/PI()*VLOOKUP(E639,Gearing!$B$2:$G$7,5,FALSE)</f>
        <v>24199436.139307417</v>
      </c>
      <c r="V639">
        <f ca="1">FORECAST(U639,OFFSET(Engine!$E$3:$E$26,MATCH(U639,Engine!$A$3:$A$26,1)-1,0,2),OFFSET(Engine!$A$3:$A$26,MATCH(U639,Engine!$A$3:$A$26,1)-1,0,2))</f>
        <v>-603590.99674116995</v>
      </c>
    </row>
    <row r="640" spans="1:22" x14ac:dyDescent="0.25">
      <c r="A640">
        <f t="shared" si="137"/>
        <v>159.25</v>
      </c>
      <c r="B640">
        <f t="shared" si="148"/>
        <v>19170.945202117244</v>
      </c>
      <c r="C640">
        <f t="shared" si="146"/>
        <v>152.64780487804819</v>
      </c>
      <c r="D640">
        <f t="shared" si="147"/>
        <v>4.9117918766569346E-2</v>
      </c>
      <c r="E640">
        <f>MIN(VLOOKUP(C639+0.01,Gearing!$A$2:$G$7,2,TRUE)+1,5)</f>
        <v>5</v>
      </c>
      <c r="F640">
        <f>Misc!$B$4*Misc!$B$5/Misc!$B$2*VLOOKUP(E640,Gearing!$B$2:$G$7,5,FALSE)</f>
        <v>8966220.9668758679</v>
      </c>
      <c r="G640">
        <f t="shared" si="135"/>
        <v>11.91227307655619</v>
      </c>
      <c r="H640">
        <f t="shared" si="136"/>
        <v>341.46341463414501</v>
      </c>
      <c r="I640">
        <f t="shared" si="138"/>
        <v>0.29700000000000004</v>
      </c>
      <c r="J640">
        <f t="shared" si="139"/>
        <v>-5076.8741627846211</v>
      </c>
      <c r="K640">
        <f t="shared" si="140"/>
        <v>-14307565.632915128</v>
      </c>
      <c r="L640">
        <f t="shared" si="149"/>
        <v>19518.926160212526</v>
      </c>
      <c r="M640">
        <f>2*$Y$1*VLOOKUP(E639,Gearing!$B$3:$D$7,3)+B638</f>
        <v>19170.945202117244</v>
      </c>
      <c r="N640">
        <f>2*B639-B638+Misc!$B$6*$Y$1^2</f>
        <v>19171.091584487167</v>
      </c>
      <c r="O640">
        <f t="shared" si="141"/>
        <v>0</v>
      </c>
      <c r="P640">
        <f t="shared" si="142"/>
        <v>0</v>
      </c>
      <c r="Q640">
        <f t="shared" si="143"/>
        <v>0</v>
      </c>
      <c r="R640">
        <f t="shared" si="144"/>
        <v>0</v>
      </c>
      <c r="S640">
        <f t="shared" si="145"/>
        <v>0</v>
      </c>
      <c r="T640">
        <f>C640/Misc!$B$2*60/2/PI()</f>
        <v>4858.9305396937007</v>
      </c>
      <c r="U640">
        <f>C640/Misc!$B$2*60/2/PI()*VLOOKUP(E640,Gearing!$B$2:$G$7,5,FALSE)</f>
        <v>24199436.139307417</v>
      </c>
      <c r="V640">
        <f ca="1">FORECAST(U640,OFFSET(Engine!$E$3:$E$26,MATCH(U640,Engine!$A$3:$A$26,1)-1,0,2),OFFSET(Engine!$A$3:$A$26,MATCH(U640,Engine!$A$3:$A$26,1)-1,0,2))</f>
        <v>-603590.99674116995</v>
      </c>
    </row>
    <row r="641" spans="1:22" x14ac:dyDescent="0.25">
      <c r="A641">
        <f t="shared" si="137"/>
        <v>159.5</v>
      </c>
      <c r="B641">
        <f t="shared" si="148"/>
        <v>19209.108688271717</v>
      </c>
      <c r="C641">
        <f t="shared" si="146"/>
        <v>152.64780487804819</v>
      </c>
      <c r="D641">
        <f t="shared" si="147"/>
        <v>-4.9117918766569346E-2</v>
      </c>
      <c r="E641">
        <f>MIN(VLOOKUP(C640+0.01,Gearing!$A$2:$G$7,2,TRUE)+1,5)</f>
        <v>5</v>
      </c>
      <c r="F641">
        <f>Misc!$B$4*Misc!$B$5/Misc!$B$2*VLOOKUP(E641,Gearing!$B$2:$G$7,5,FALSE)</f>
        <v>8966220.9668758679</v>
      </c>
      <c r="G641">
        <f t="shared" si="135"/>
        <v>11.935986767447929</v>
      </c>
      <c r="H641">
        <f t="shared" si="136"/>
        <v>341.46341463414501</v>
      </c>
      <c r="I641">
        <f t="shared" si="138"/>
        <v>0.29700000000000004</v>
      </c>
      <c r="J641">
        <f t="shared" si="139"/>
        <v>-5099.5414500576444</v>
      </c>
      <c r="K641">
        <f t="shared" si="140"/>
        <v>-14113436.11156394</v>
      </c>
      <c r="L641">
        <f t="shared" si="149"/>
        <v>19557.08374323618</v>
      </c>
      <c r="M641">
        <f>2*$Y$1*VLOOKUP(E640,Gearing!$B$3:$D$7,3)+B639</f>
        <v>19209.108688271717</v>
      </c>
      <c r="N641">
        <f>2*B640-B639+Misc!$B$6*$Y$1^2</f>
        <v>19209.248930901795</v>
      </c>
      <c r="O641">
        <f t="shared" si="141"/>
        <v>0</v>
      </c>
      <c r="P641">
        <f t="shared" si="142"/>
        <v>0</v>
      </c>
      <c r="Q641">
        <f t="shared" si="143"/>
        <v>0</v>
      </c>
      <c r="R641">
        <f t="shared" si="144"/>
        <v>0</v>
      </c>
      <c r="S641">
        <f t="shared" si="145"/>
        <v>0</v>
      </c>
      <c r="T641">
        <f>C641/Misc!$B$2*60/2/PI()</f>
        <v>4858.9305396937007</v>
      </c>
      <c r="U641">
        <f>C641/Misc!$B$2*60/2/PI()*VLOOKUP(E641,Gearing!$B$2:$G$7,5,FALSE)</f>
        <v>24199436.139307417</v>
      </c>
      <c r="V641">
        <f ca="1">FORECAST(U641,OFFSET(Engine!$E$3:$E$26,MATCH(U641,Engine!$A$3:$A$26,1)-1,0,2),OFFSET(Engine!$A$3:$A$26,MATCH(U641,Engine!$A$3:$A$26,1)-1,0,2))</f>
        <v>-603590.99674116995</v>
      </c>
    </row>
    <row r="642" spans="1:22" x14ac:dyDescent="0.25">
      <c r="A642">
        <f t="shared" si="137"/>
        <v>159.75</v>
      </c>
      <c r="B642">
        <f t="shared" si="148"/>
        <v>19247.269104556268</v>
      </c>
      <c r="C642">
        <f t="shared" si="146"/>
        <v>152.64780487804819</v>
      </c>
      <c r="D642">
        <f t="shared" si="147"/>
        <v>4.9117918766569346E-2</v>
      </c>
      <c r="E642">
        <f>MIN(VLOOKUP(C641+0.01,Gearing!$A$2:$G$7,2,TRUE)+1,5)</f>
        <v>5</v>
      </c>
      <c r="F642">
        <f>Misc!$B$4*Misc!$B$5/Misc!$B$2*VLOOKUP(E642,Gearing!$B$2:$G$7,5,FALSE)</f>
        <v>8966220.9668758679</v>
      </c>
      <c r="G642">
        <f t="shared" si="135"/>
        <v>11.959698550810932</v>
      </c>
      <c r="H642">
        <f t="shared" si="136"/>
        <v>341.46341463414501</v>
      </c>
      <c r="I642">
        <f t="shared" si="138"/>
        <v>0.29700000000000004</v>
      </c>
      <c r="J642">
        <f t="shared" si="139"/>
        <v>-5122.2105608334023</v>
      </c>
      <c r="K642">
        <f t="shared" si="140"/>
        <v>-13918348.659208719</v>
      </c>
      <c r="L642">
        <f t="shared" si="149"/>
        <v>19595.250062651554</v>
      </c>
      <c r="M642">
        <f>2*$Y$1*VLOOKUP(E641,Gearing!$B$3:$D$7,3)+B640</f>
        <v>19247.269104556268</v>
      </c>
      <c r="N642">
        <f>2*B641-B640+Misc!$B$6*$Y$1^2</f>
        <v>19247.415486926191</v>
      </c>
      <c r="O642">
        <f t="shared" si="141"/>
        <v>0</v>
      </c>
      <c r="P642">
        <f t="shared" si="142"/>
        <v>0</v>
      </c>
      <c r="Q642">
        <f t="shared" si="143"/>
        <v>0</v>
      </c>
      <c r="R642">
        <f t="shared" si="144"/>
        <v>0</v>
      </c>
      <c r="S642">
        <f t="shared" si="145"/>
        <v>0</v>
      </c>
      <c r="T642">
        <f>C642/Misc!$B$2*60/2/PI()</f>
        <v>4858.9305396937007</v>
      </c>
      <c r="U642">
        <f>C642/Misc!$B$2*60/2/PI()*VLOOKUP(E642,Gearing!$B$2:$G$7,5,FALSE)</f>
        <v>24199436.139307417</v>
      </c>
      <c r="V642">
        <f ca="1">FORECAST(U642,OFFSET(Engine!$E$3:$E$26,MATCH(U642,Engine!$A$3:$A$26,1)-1,0,2),OFFSET(Engine!$A$3:$A$26,MATCH(U642,Engine!$A$3:$A$26,1)-1,0,2))</f>
        <v>-603590.99674116995</v>
      </c>
    </row>
    <row r="643" spans="1:22" x14ac:dyDescent="0.25">
      <c r="A643">
        <f t="shared" si="137"/>
        <v>160</v>
      </c>
      <c r="B643">
        <f t="shared" si="148"/>
        <v>19285.432590710741</v>
      </c>
      <c r="C643">
        <f t="shared" si="146"/>
        <v>152.64780487804819</v>
      </c>
      <c r="D643">
        <f t="shared" si="147"/>
        <v>-4.9117918766569346E-2</v>
      </c>
      <c r="E643">
        <f>MIN(VLOOKUP(C642+0.01,Gearing!$A$2:$G$7,2,TRUE)+1,5)</f>
        <v>5</v>
      </c>
      <c r="F643">
        <f>Misc!$B$4*Misc!$B$5/Misc!$B$2*VLOOKUP(E643,Gearing!$B$2:$G$7,5,FALSE)</f>
        <v>8966220.9668758679</v>
      </c>
      <c r="G643">
        <f t="shared" ref="G643:G701" si="150">CONVERT(B643,$B$1,$G$1)</f>
        <v>11.98341224170267</v>
      </c>
      <c r="H643">
        <f t="shared" ref="H643:H701" si="151">CONVERT(C643,$C$1,$H$1)</f>
        <v>341.46341463414501</v>
      </c>
      <c r="I643">
        <f t="shared" si="138"/>
        <v>0.29700000000000004</v>
      </c>
      <c r="J643">
        <f t="shared" si="139"/>
        <v>-5144.8778481064255</v>
      </c>
      <c r="K643">
        <f t="shared" si="140"/>
        <v>-13722489.082035158</v>
      </c>
      <c r="L643">
        <f t="shared" si="149"/>
        <v>19633.407645675205</v>
      </c>
      <c r="M643">
        <f>2*$Y$1*VLOOKUP(E642,Gearing!$B$3:$D$7,3)+B641</f>
        <v>19285.432590710741</v>
      </c>
      <c r="N643">
        <f>2*B642-B641+Misc!$B$6*$Y$1^2</f>
        <v>19285.572833340819</v>
      </c>
      <c r="O643">
        <f t="shared" si="141"/>
        <v>0</v>
      </c>
      <c r="P643">
        <f t="shared" si="142"/>
        <v>0</v>
      </c>
      <c r="Q643">
        <f t="shared" si="143"/>
        <v>0</v>
      </c>
      <c r="R643">
        <f t="shared" si="144"/>
        <v>0</v>
      </c>
      <c r="S643">
        <f t="shared" si="145"/>
        <v>0</v>
      </c>
      <c r="T643">
        <f>C643/Misc!$B$2*60/2/PI()</f>
        <v>4858.9305396937007</v>
      </c>
      <c r="U643">
        <f>C643/Misc!$B$2*60/2/PI()*VLOOKUP(E643,Gearing!$B$2:$G$7,5,FALSE)</f>
        <v>24199436.139307417</v>
      </c>
      <c r="V643">
        <f ca="1">FORECAST(U643,OFFSET(Engine!$E$3:$E$26,MATCH(U643,Engine!$A$3:$A$26,1)-1,0,2),OFFSET(Engine!$A$3:$A$26,MATCH(U643,Engine!$A$3:$A$26,1)-1,0,2))</f>
        <v>-603590.99674116995</v>
      </c>
    </row>
    <row r="644" spans="1:22" x14ac:dyDescent="0.25">
      <c r="A644">
        <f t="shared" ref="A644:A701" si="152">A643+$Y$1</f>
        <v>160.25</v>
      </c>
      <c r="B644">
        <f t="shared" si="148"/>
        <v>19323.593006995292</v>
      </c>
      <c r="C644">
        <f t="shared" si="146"/>
        <v>152.64780487804819</v>
      </c>
      <c r="D644">
        <f t="shared" si="147"/>
        <v>4.9117918766569346E-2</v>
      </c>
      <c r="E644">
        <f>MIN(VLOOKUP(C643+0.01,Gearing!$A$2:$G$7,2,TRUE)+1,5)</f>
        <v>5</v>
      </c>
      <c r="F644">
        <f>Misc!$B$4*Misc!$B$5/Misc!$B$2*VLOOKUP(E644,Gearing!$B$2:$G$7,5,FALSE)</f>
        <v>8966220.9668758679</v>
      </c>
      <c r="G644">
        <f t="shared" si="150"/>
        <v>12.007124025065673</v>
      </c>
      <c r="H644">
        <f t="shared" si="151"/>
        <v>341.46341463414501</v>
      </c>
      <c r="I644">
        <f t="shared" ref="I644:I701" si="153">$Y$3</f>
        <v>0.29700000000000004</v>
      </c>
      <c r="J644">
        <f t="shared" ref="J644:J701" si="154">(4*$Y$2-2*$Y$3*B643)</f>
        <v>-5167.5469588821816</v>
      </c>
      <c r="K644">
        <f t="shared" ref="K644:K701" si="155">4*$Y$2*(B643-2*B644)+$Y$3*B643*B643-4*F644*$Y$1*$Y$1</f>
        <v>-13525671.434680749</v>
      </c>
      <c r="L644">
        <f t="shared" si="149"/>
        <v>19671.573965090578</v>
      </c>
      <c r="M644">
        <f>2*$Y$1*VLOOKUP(E643,Gearing!$B$3:$D$7,3)+B642</f>
        <v>19323.593006995292</v>
      </c>
      <c r="N644">
        <f>2*B643-B642+Misc!$B$6*$Y$1^2</f>
        <v>19323.739389365215</v>
      </c>
      <c r="O644">
        <f t="shared" ref="O644:O701" si="156">IF(AND(E644=1,G644&lt;=5),1,0)</f>
        <v>0</v>
      </c>
      <c r="P644">
        <f t="shared" ref="P644:P701" si="157">IF(AND(E644=2,G644&lt;=5),1,0)</f>
        <v>0</v>
      </c>
      <c r="Q644">
        <f t="shared" ref="Q644:Q701" si="158">IF(AND(E644=3,G644&lt;=5),1,0)</f>
        <v>0</v>
      </c>
      <c r="R644">
        <f t="shared" ref="R644:R701" si="159">IF(AND(E644=4,G644&lt;=5),1,0)</f>
        <v>0</v>
      </c>
      <c r="S644">
        <f t="shared" ref="S644:S701" si="160">IF(AND(E644=5,G644&lt;=5),1,0)</f>
        <v>0</v>
      </c>
      <c r="T644">
        <f>C644/Misc!$B$2*60/2/PI()</f>
        <v>4858.9305396937007</v>
      </c>
      <c r="U644">
        <f>C644/Misc!$B$2*60/2/PI()*VLOOKUP(E644,Gearing!$B$2:$G$7,5,FALSE)</f>
        <v>24199436.139307417</v>
      </c>
      <c r="V644">
        <f ca="1">FORECAST(U644,OFFSET(Engine!$E$3:$E$26,MATCH(U644,Engine!$A$3:$A$26,1)-1,0,2),OFFSET(Engine!$A$3:$A$26,MATCH(U644,Engine!$A$3:$A$26,1)-1,0,2))</f>
        <v>-603590.99674116995</v>
      </c>
    </row>
    <row r="645" spans="1:22" x14ac:dyDescent="0.25">
      <c r="A645">
        <f t="shared" si="152"/>
        <v>160.5</v>
      </c>
      <c r="B645">
        <f t="shared" si="148"/>
        <v>19361.756493149765</v>
      </c>
      <c r="C645">
        <f t="shared" ref="C645:C701" si="161">(B646-B644)/2/$Y$1</f>
        <v>152.64780487804819</v>
      </c>
      <c r="D645">
        <f t="shared" ref="D645:D701" si="162">(B646-2*B645+B644)/$Y$1^2</f>
        <v>-4.9117918766569346E-2</v>
      </c>
      <c r="E645">
        <f>MIN(VLOOKUP(C644+0.01,Gearing!$A$2:$G$7,2,TRUE)+1,5)</f>
        <v>5</v>
      </c>
      <c r="F645">
        <f>Misc!$B$4*Misc!$B$5/Misc!$B$2*VLOOKUP(E645,Gearing!$B$2:$G$7,5,FALSE)</f>
        <v>8966220.9668758679</v>
      </c>
      <c r="G645">
        <f t="shared" si="150"/>
        <v>12.030837715957412</v>
      </c>
      <c r="H645">
        <f t="shared" si="151"/>
        <v>341.46341463414501</v>
      </c>
      <c r="I645">
        <f t="shared" si="153"/>
        <v>0.29700000000000004</v>
      </c>
      <c r="J645">
        <f t="shared" si="154"/>
        <v>-5190.2142461552048</v>
      </c>
      <c r="K645">
        <f t="shared" si="155"/>
        <v>-13328081.801684801</v>
      </c>
      <c r="L645">
        <f t="shared" si="149"/>
        <v>19709.731548114229</v>
      </c>
      <c r="M645">
        <f>2*$Y$1*VLOOKUP(E644,Gearing!$B$3:$D$7,3)+B643</f>
        <v>19361.756493149765</v>
      </c>
      <c r="N645">
        <f>2*B644-B643+Misc!$B$6*$Y$1^2</f>
        <v>19361.896735779843</v>
      </c>
      <c r="O645">
        <f t="shared" si="156"/>
        <v>0</v>
      </c>
      <c r="P645">
        <f t="shared" si="157"/>
        <v>0</v>
      </c>
      <c r="Q645">
        <f t="shared" si="158"/>
        <v>0</v>
      </c>
      <c r="R645">
        <f t="shared" si="159"/>
        <v>0</v>
      </c>
      <c r="S645">
        <f t="shared" si="160"/>
        <v>0</v>
      </c>
      <c r="T645">
        <f>C645/Misc!$B$2*60/2/PI()</f>
        <v>4858.9305396937007</v>
      </c>
      <c r="U645">
        <f>C645/Misc!$B$2*60/2/PI()*VLOOKUP(E645,Gearing!$B$2:$G$7,5,FALSE)</f>
        <v>24199436.139307417</v>
      </c>
      <c r="V645">
        <f ca="1">FORECAST(U645,OFFSET(Engine!$E$3:$E$26,MATCH(U645,Engine!$A$3:$A$26,1)-1,0,2),OFFSET(Engine!$A$3:$A$26,MATCH(U645,Engine!$A$3:$A$26,1)-1,0,2))</f>
        <v>-603590.99674116995</v>
      </c>
    </row>
    <row r="646" spans="1:22" x14ac:dyDescent="0.25">
      <c r="A646">
        <f t="shared" si="152"/>
        <v>160.75</v>
      </c>
      <c r="B646">
        <f t="shared" ref="B646:B701" si="163">MIN(L646:N646)</f>
        <v>19399.916909434316</v>
      </c>
      <c r="C646">
        <f t="shared" si="161"/>
        <v>152.64780487804819</v>
      </c>
      <c r="D646">
        <f t="shared" si="162"/>
        <v>4.9117918766569346E-2</v>
      </c>
      <c r="E646">
        <f>MIN(VLOOKUP(C645+0.01,Gearing!$A$2:$G$7,2,TRUE)+1,5)</f>
        <v>5</v>
      </c>
      <c r="F646">
        <f>Misc!$B$4*Misc!$B$5/Misc!$B$2*VLOOKUP(E646,Gearing!$B$2:$G$7,5,FALSE)</f>
        <v>8966220.9668758679</v>
      </c>
      <c r="G646">
        <f t="shared" si="150"/>
        <v>12.054549499320416</v>
      </c>
      <c r="H646">
        <f t="shared" si="151"/>
        <v>341.46341463414501</v>
      </c>
      <c r="I646">
        <f t="shared" si="153"/>
        <v>0.29700000000000004</v>
      </c>
      <c r="J646">
        <f t="shared" si="154"/>
        <v>-5212.8833569309627</v>
      </c>
      <c r="K646">
        <f t="shared" si="155"/>
        <v>-13129533.959331129</v>
      </c>
      <c r="L646">
        <f t="shared" ref="L646:L701" si="164">(-J645+SQRT(J645^2-4*I645*K645))/2/I645</f>
        <v>19747.897867529602</v>
      </c>
      <c r="M646">
        <f>2*$Y$1*VLOOKUP(E645,Gearing!$B$3:$D$7,3)+B644</f>
        <v>19399.916909434316</v>
      </c>
      <c r="N646">
        <f>2*B645-B644+Misc!$B$6*$Y$1^2</f>
        <v>19400.063291804239</v>
      </c>
      <c r="O646">
        <f t="shared" si="156"/>
        <v>0</v>
      </c>
      <c r="P646">
        <f t="shared" si="157"/>
        <v>0</v>
      </c>
      <c r="Q646">
        <f t="shared" si="158"/>
        <v>0</v>
      </c>
      <c r="R646">
        <f t="shared" si="159"/>
        <v>0</v>
      </c>
      <c r="S646">
        <f t="shared" si="160"/>
        <v>0</v>
      </c>
      <c r="T646">
        <f>C646/Misc!$B$2*60/2/PI()</f>
        <v>4858.9305396937007</v>
      </c>
      <c r="U646">
        <f>C646/Misc!$B$2*60/2/PI()*VLOOKUP(E646,Gearing!$B$2:$G$7,5,FALSE)</f>
        <v>24199436.139307417</v>
      </c>
      <c r="V646">
        <f ca="1">FORECAST(U646,OFFSET(Engine!$E$3:$E$26,MATCH(U646,Engine!$A$3:$A$26,1)-1,0,2),OFFSET(Engine!$A$3:$A$26,MATCH(U646,Engine!$A$3:$A$26,1)-1,0,2))</f>
        <v>-603590.99674116995</v>
      </c>
    </row>
    <row r="647" spans="1:22" x14ac:dyDescent="0.25">
      <c r="A647">
        <f t="shared" si="152"/>
        <v>161</v>
      </c>
      <c r="B647">
        <f t="shared" si="163"/>
        <v>19438.08039558879</v>
      </c>
      <c r="C647">
        <f t="shared" si="161"/>
        <v>152.64780487804819</v>
      </c>
      <c r="D647">
        <f t="shared" si="162"/>
        <v>-4.9117918766569346E-2</v>
      </c>
      <c r="E647">
        <f>MIN(VLOOKUP(C646+0.01,Gearing!$A$2:$G$7,2,TRUE)+1,5)</f>
        <v>5</v>
      </c>
      <c r="F647">
        <f>Misc!$B$4*Misc!$B$5/Misc!$B$2*VLOOKUP(E647,Gearing!$B$2:$G$7,5,FALSE)</f>
        <v>8966220.9668758679</v>
      </c>
      <c r="G647">
        <f t="shared" si="150"/>
        <v>12.078263190212155</v>
      </c>
      <c r="H647">
        <f t="shared" si="151"/>
        <v>341.46341463414501</v>
      </c>
      <c r="I647">
        <f t="shared" si="153"/>
        <v>0.29700000000000004</v>
      </c>
      <c r="J647">
        <f t="shared" si="154"/>
        <v>-5235.5506442039859</v>
      </c>
      <c r="K647">
        <f t="shared" si="155"/>
        <v>-12930214.270512808</v>
      </c>
      <c r="L647">
        <f t="shared" si="164"/>
        <v>19786.055450553253</v>
      </c>
      <c r="M647">
        <f>2*$Y$1*VLOOKUP(E646,Gearing!$B$3:$D$7,3)+B645</f>
        <v>19438.08039558879</v>
      </c>
      <c r="N647">
        <f>2*B646-B645+Misc!$B$6*$Y$1^2</f>
        <v>19438.220638218867</v>
      </c>
      <c r="O647">
        <f t="shared" si="156"/>
        <v>0</v>
      </c>
      <c r="P647">
        <f t="shared" si="157"/>
        <v>0</v>
      </c>
      <c r="Q647">
        <f t="shared" si="158"/>
        <v>0</v>
      </c>
      <c r="R647">
        <f t="shared" si="159"/>
        <v>0</v>
      </c>
      <c r="S647">
        <f t="shared" si="160"/>
        <v>0</v>
      </c>
      <c r="T647">
        <f>C647/Misc!$B$2*60/2/PI()</f>
        <v>4858.9305396937007</v>
      </c>
      <c r="U647">
        <f>C647/Misc!$B$2*60/2/PI()*VLOOKUP(E647,Gearing!$B$2:$G$7,5,FALSE)</f>
        <v>24199436.139307417</v>
      </c>
      <c r="V647">
        <f ca="1">FORECAST(U647,OFFSET(Engine!$E$3:$E$26,MATCH(U647,Engine!$A$3:$A$26,1)-1,0,2),OFFSET(Engine!$A$3:$A$26,MATCH(U647,Engine!$A$3:$A$26,1)-1,0,2))</f>
        <v>-603590.99674116995</v>
      </c>
    </row>
    <row r="648" spans="1:22" x14ac:dyDescent="0.25">
      <c r="A648">
        <f t="shared" si="152"/>
        <v>161.25</v>
      </c>
      <c r="B648">
        <f t="shared" si="163"/>
        <v>19476.24081187334</v>
      </c>
      <c r="C648">
        <f t="shared" si="161"/>
        <v>152.64780487804819</v>
      </c>
      <c r="D648">
        <f t="shared" si="162"/>
        <v>4.9117918766569346E-2</v>
      </c>
      <c r="E648">
        <f>MIN(VLOOKUP(C647+0.01,Gearing!$A$2:$G$7,2,TRUE)+1,5)</f>
        <v>5</v>
      </c>
      <c r="F648">
        <f>Misc!$B$4*Misc!$B$5/Misc!$B$2*VLOOKUP(E648,Gearing!$B$2:$G$7,5,FALSE)</f>
        <v>8966220.9668758679</v>
      </c>
      <c r="G648">
        <f t="shared" si="150"/>
        <v>12.101974973575159</v>
      </c>
      <c r="H648">
        <f t="shared" si="151"/>
        <v>341.46341463414501</v>
      </c>
      <c r="I648">
        <f t="shared" si="153"/>
        <v>0.29700000000000004</v>
      </c>
      <c r="J648">
        <f t="shared" si="154"/>
        <v>-5258.219754979742</v>
      </c>
      <c r="K648">
        <f t="shared" si="155"/>
        <v>-12729936.233159933</v>
      </c>
      <c r="L648">
        <f t="shared" si="164"/>
        <v>19824.22176996863</v>
      </c>
      <c r="M648">
        <f>2*$Y$1*VLOOKUP(E647,Gearing!$B$3:$D$7,3)+B646</f>
        <v>19476.24081187334</v>
      </c>
      <c r="N648">
        <f>2*B647-B646+Misc!$B$6*$Y$1^2</f>
        <v>19476.387194243263</v>
      </c>
      <c r="O648">
        <f t="shared" si="156"/>
        <v>0</v>
      </c>
      <c r="P648">
        <f t="shared" si="157"/>
        <v>0</v>
      </c>
      <c r="Q648">
        <f t="shared" si="158"/>
        <v>0</v>
      </c>
      <c r="R648">
        <f t="shared" si="159"/>
        <v>0</v>
      </c>
      <c r="S648">
        <f t="shared" si="160"/>
        <v>0</v>
      </c>
      <c r="T648">
        <f>C648/Misc!$B$2*60/2/PI()</f>
        <v>4858.9305396937007</v>
      </c>
      <c r="U648">
        <f>C648/Misc!$B$2*60/2/PI()*VLOOKUP(E648,Gearing!$B$2:$G$7,5,FALSE)</f>
        <v>24199436.139307417</v>
      </c>
      <c r="V648">
        <f ca="1">FORECAST(U648,OFFSET(Engine!$E$3:$E$26,MATCH(U648,Engine!$A$3:$A$26,1)-1,0,2),OFFSET(Engine!$A$3:$A$26,MATCH(U648,Engine!$A$3:$A$26,1)-1,0,2))</f>
        <v>-603590.99674116995</v>
      </c>
    </row>
    <row r="649" spans="1:22" x14ac:dyDescent="0.25">
      <c r="A649">
        <f t="shared" si="152"/>
        <v>161.5</v>
      </c>
      <c r="B649">
        <f t="shared" si="163"/>
        <v>19514.404298027814</v>
      </c>
      <c r="C649">
        <f t="shared" si="161"/>
        <v>152.64780487804819</v>
      </c>
      <c r="D649">
        <f t="shared" si="162"/>
        <v>-4.9117918766569346E-2</v>
      </c>
      <c r="E649">
        <f>MIN(VLOOKUP(C648+0.01,Gearing!$A$2:$G$7,2,TRUE)+1,5)</f>
        <v>5</v>
      </c>
      <c r="F649">
        <f>Misc!$B$4*Misc!$B$5/Misc!$B$2*VLOOKUP(E649,Gearing!$B$2:$G$7,5,FALSE)</f>
        <v>8966220.9668758679</v>
      </c>
      <c r="G649">
        <f t="shared" si="150"/>
        <v>12.125688664466896</v>
      </c>
      <c r="H649">
        <f t="shared" si="151"/>
        <v>341.46341463414501</v>
      </c>
      <c r="I649">
        <f t="shared" si="153"/>
        <v>0.29700000000000004</v>
      </c>
      <c r="J649">
        <f t="shared" si="154"/>
        <v>-5280.8870422527652</v>
      </c>
      <c r="K649">
        <f t="shared" si="155"/>
        <v>-12528886.48851921</v>
      </c>
      <c r="L649">
        <f t="shared" si="164"/>
        <v>19862.379352992277</v>
      </c>
      <c r="M649">
        <f>2*$Y$1*VLOOKUP(E648,Gearing!$B$3:$D$7,3)+B647</f>
        <v>19514.404298027814</v>
      </c>
      <c r="N649">
        <f>2*B648-B647+Misc!$B$6*$Y$1^2</f>
        <v>19514.544540657891</v>
      </c>
      <c r="O649">
        <f t="shared" si="156"/>
        <v>0</v>
      </c>
      <c r="P649">
        <f t="shared" si="157"/>
        <v>0</v>
      </c>
      <c r="Q649">
        <f t="shared" si="158"/>
        <v>0</v>
      </c>
      <c r="R649">
        <f t="shared" si="159"/>
        <v>0</v>
      </c>
      <c r="S649">
        <f t="shared" si="160"/>
        <v>0</v>
      </c>
      <c r="T649">
        <f>C649/Misc!$B$2*60/2/PI()</f>
        <v>4858.9305396937007</v>
      </c>
      <c r="U649">
        <f>C649/Misc!$B$2*60/2/PI()*VLOOKUP(E649,Gearing!$B$2:$G$7,5,FALSE)</f>
        <v>24199436.139307417</v>
      </c>
      <c r="V649">
        <f ca="1">FORECAST(U649,OFFSET(Engine!$E$3:$E$26,MATCH(U649,Engine!$A$3:$A$26,1)-1,0,2),OFFSET(Engine!$A$3:$A$26,MATCH(U649,Engine!$A$3:$A$26,1)-1,0,2))</f>
        <v>-603590.99674116995</v>
      </c>
    </row>
    <row r="650" spans="1:22" x14ac:dyDescent="0.25">
      <c r="A650">
        <f t="shared" si="152"/>
        <v>161.75</v>
      </c>
      <c r="B650">
        <f t="shared" si="163"/>
        <v>19552.564714312364</v>
      </c>
      <c r="C650">
        <f t="shared" si="161"/>
        <v>152.64780487804819</v>
      </c>
      <c r="D650">
        <f t="shared" si="162"/>
        <v>4.9117918766569346E-2</v>
      </c>
      <c r="E650">
        <f>MIN(VLOOKUP(C649+0.01,Gearing!$A$2:$G$7,2,TRUE)+1,5)</f>
        <v>5</v>
      </c>
      <c r="F650">
        <f>Misc!$B$4*Misc!$B$5/Misc!$B$2*VLOOKUP(E650,Gearing!$B$2:$G$7,5,FALSE)</f>
        <v>8966220.9668758679</v>
      </c>
      <c r="G650">
        <f t="shared" si="150"/>
        <v>12.149400447829901</v>
      </c>
      <c r="H650">
        <f t="shared" si="151"/>
        <v>341.46341463414501</v>
      </c>
      <c r="I650">
        <f t="shared" si="153"/>
        <v>0.29700000000000004</v>
      </c>
      <c r="J650">
        <f t="shared" si="154"/>
        <v>-5303.5561530285231</v>
      </c>
      <c r="K650">
        <f t="shared" si="155"/>
        <v>-12326878.256167088</v>
      </c>
      <c r="L650">
        <f t="shared" si="164"/>
        <v>19900.545672407647</v>
      </c>
      <c r="M650">
        <f>2*$Y$1*VLOOKUP(E649,Gearing!$B$3:$D$7,3)+B648</f>
        <v>19552.564714312364</v>
      </c>
      <c r="N650">
        <f>2*B649-B648+Misc!$B$6*$Y$1^2</f>
        <v>19552.711096682287</v>
      </c>
      <c r="O650">
        <f t="shared" si="156"/>
        <v>0</v>
      </c>
      <c r="P650">
        <f t="shared" si="157"/>
        <v>0</v>
      </c>
      <c r="Q650">
        <f t="shared" si="158"/>
        <v>0</v>
      </c>
      <c r="R650">
        <f t="shared" si="159"/>
        <v>0</v>
      </c>
      <c r="S650">
        <f t="shared" si="160"/>
        <v>0</v>
      </c>
      <c r="T650">
        <f>C650/Misc!$B$2*60/2/PI()</f>
        <v>4858.9305396937007</v>
      </c>
      <c r="U650">
        <f>C650/Misc!$B$2*60/2/PI()*VLOOKUP(E650,Gearing!$B$2:$G$7,5,FALSE)</f>
        <v>24199436.139307417</v>
      </c>
      <c r="V650">
        <f ca="1">FORECAST(U650,OFFSET(Engine!$E$3:$E$26,MATCH(U650,Engine!$A$3:$A$26,1)-1,0,2),OFFSET(Engine!$A$3:$A$26,MATCH(U650,Engine!$A$3:$A$26,1)-1,0,2))</f>
        <v>-603590.99674116995</v>
      </c>
    </row>
    <row r="651" spans="1:22" x14ac:dyDescent="0.25">
      <c r="A651">
        <f t="shared" si="152"/>
        <v>162</v>
      </c>
      <c r="B651">
        <f t="shared" si="163"/>
        <v>19590.728200466838</v>
      </c>
      <c r="C651">
        <f t="shared" si="161"/>
        <v>152.64780487804819</v>
      </c>
      <c r="D651">
        <f t="shared" si="162"/>
        <v>-4.9117918766569346E-2</v>
      </c>
      <c r="E651">
        <f>MIN(VLOOKUP(C650+0.01,Gearing!$A$2:$G$7,2,TRUE)+1,5)</f>
        <v>5</v>
      </c>
      <c r="F651">
        <f>Misc!$B$4*Misc!$B$5/Misc!$B$2*VLOOKUP(E651,Gearing!$B$2:$G$7,5,FALSE)</f>
        <v>8966220.9668758679</v>
      </c>
      <c r="G651">
        <f t="shared" si="150"/>
        <v>12.173114138721639</v>
      </c>
      <c r="H651">
        <f t="shared" si="151"/>
        <v>341.46341463414501</v>
      </c>
      <c r="I651">
        <f t="shared" si="153"/>
        <v>0.29700000000000004</v>
      </c>
      <c r="J651">
        <f t="shared" si="154"/>
        <v>-5326.2234403015464</v>
      </c>
      <c r="K651">
        <f t="shared" si="155"/>
        <v>-12124098.455703992</v>
      </c>
      <c r="L651">
        <f t="shared" si="164"/>
        <v>19938.703255431305</v>
      </c>
      <c r="M651">
        <f>2*$Y$1*VLOOKUP(E650,Gearing!$B$3:$D$7,3)+B649</f>
        <v>19590.728200466838</v>
      </c>
      <c r="N651">
        <f>2*B650-B649+Misc!$B$6*$Y$1^2</f>
        <v>19590.868443096915</v>
      </c>
      <c r="O651">
        <f t="shared" si="156"/>
        <v>0</v>
      </c>
      <c r="P651">
        <f t="shared" si="157"/>
        <v>0</v>
      </c>
      <c r="Q651">
        <f t="shared" si="158"/>
        <v>0</v>
      </c>
      <c r="R651">
        <f t="shared" si="159"/>
        <v>0</v>
      </c>
      <c r="S651">
        <f t="shared" si="160"/>
        <v>0</v>
      </c>
      <c r="T651">
        <f>C651/Misc!$B$2*60/2/PI()</f>
        <v>4858.9305396937007</v>
      </c>
      <c r="U651">
        <f>C651/Misc!$B$2*60/2/PI()*VLOOKUP(E651,Gearing!$B$2:$G$7,5,FALSE)</f>
        <v>24199436.139307417</v>
      </c>
      <c r="V651">
        <f ca="1">FORECAST(U651,OFFSET(Engine!$E$3:$E$26,MATCH(U651,Engine!$A$3:$A$26,1)-1,0,2),OFFSET(Engine!$A$3:$A$26,MATCH(U651,Engine!$A$3:$A$26,1)-1,0,2))</f>
        <v>-603590.99674116995</v>
      </c>
    </row>
    <row r="652" spans="1:22" x14ac:dyDescent="0.25">
      <c r="A652">
        <f t="shared" si="152"/>
        <v>162.25</v>
      </c>
      <c r="B652">
        <f t="shared" si="163"/>
        <v>19628.888616751388</v>
      </c>
      <c r="C652">
        <f t="shared" si="161"/>
        <v>152.64780487804819</v>
      </c>
      <c r="D652">
        <f t="shared" si="162"/>
        <v>4.9117918766569346E-2</v>
      </c>
      <c r="E652">
        <f>MIN(VLOOKUP(C651+0.01,Gearing!$A$2:$G$7,2,TRUE)+1,5)</f>
        <v>5</v>
      </c>
      <c r="F652">
        <f>Misc!$B$4*Misc!$B$5/Misc!$B$2*VLOOKUP(E652,Gearing!$B$2:$G$7,5,FALSE)</f>
        <v>8966220.9668758679</v>
      </c>
      <c r="G652">
        <f t="shared" si="150"/>
        <v>12.196825922084642</v>
      </c>
      <c r="H652">
        <f t="shared" si="151"/>
        <v>341.46341463414501</v>
      </c>
      <c r="I652">
        <f t="shared" si="153"/>
        <v>0.29700000000000004</v>
      </c>
      <c r="J652">
        <f t="shared" si="154"/>
        <v>-5348.8925510773024</v>
      </c>
      <c r="K652">
        <f t="shared" si="155"/>
        <v>-11920360.028352652</v>
      </c>
      <c r="L652">
        <f t="shared" si="164"/>
        <v>19976.869574846674</v>
      </c>
      <c r="M652">
        <f>2*$Y$1*VLOOKUP(E651,Gearing!$B$3:$D$7,3)+B650</f>
        <v>19628.888616751388</v>
      </c>
      <c r="N652">
        <f>2*B651-B650+Misc!$B$6*$Y$1^2</f>
        <v>19629.034999121312</v>
      </c>
      <c r="O652">
        <f t="shared" si="156"/>
        <v>0</v>
      </c>
      <c r="P652">
        <f t="shared" si="157"/>
        <v>0</v>
      </c>
      <c r="Q652">
        <f t="shared" si="158"/>
        <v>0</v>
      </c>
      <c r="R652">
        <f t="shared" si="159"/>
        <v>0</v>
      </c>
      <c r="S652">
        <f t="shared" si="160"/>
        <v>0</v>
      </c>
      <c r="T652">
        <f>C652/Misc!$B$2*60/2/PI()</f>
        <v>4858.9305396937007</v>
      </c>
      <c r="U652">
        <f>C652/Misc!$B$2*60/2/PI()*VLOOKUP(E652,Gearing!$B$2:$G$7,5,FALSE)</f>
        <v>24199436.139307417</v>
      </c>
      <c r="V652">
        <f ca="1">FORECAST(U652,OFFSET(Engine!$E$3:$E$26,MATCH(U652,Engine!$A$3:$A$26,1)-1,0,2),OFFSET(Engine!$A$3:$A$26,MATCH(U652,Engine!$A$3:$A$26,1)-1,0,2))</f>
        <v>-603590.99674116995</v>
      </c>
    </row>
    <row r="653" spans="1:22" x14ac:dyDescent="0.25">
      <c r="A653">
        <f t="shared" si="152"/>
        <v>162.5</v>
      </c>
      <c r="B653">
        <f t="shared" si="163"/>
        <v>19667.052102905862</v>
      </c>
      <c r="C653">
        <f t="shared" si="161"/>
        <v>152.64780487804819</v>
      </c>
      <c r="D653">
        <f t="shared" si="162"/>
        <v>-4.9117918766569346E-2</v>
      </c>
      <c r="E653">
        <f>MIN(VLOOKUP(C652+0.01,Gearing!$A$2:$G$7,2,TRUE)+1,5)</f>
        <v>5</v>
      </c>
      <c r="F653">
        <f>Misc!$B$4*Misc!$B$5/Misc!$B$2*VLOOKUP(E653,Gearing!$B$2:$G$7,5,FALSE)</f>
        <v>8966220.9668758679</v>
      </c>
      <c r="G653">
        <f t="shared" si="150"/>
        <v>12.220539612976381</v>
      </c>
      <c r="H653">
        <f t="shared" si="151"/>
        <v>341.46341463414501</v>
      </c>
      <c r="I653">
        <f t="shared" si="153"/>
        <v>0.29700000000000004</v>
      </c>
      <c r="J653">
        <f t="shared" si="154"/>
        <v>-5371.5598383503257</v>
      </c>
      <c r="K653">
        <f t="shared" si="155"/>
        <v>-11715850.172067169</v>
      </c>
      <c r="L653">
        <f t="shared" si="164"/>
        <v>20015.027157870321</v>
      </c>
      <c r="M653">
        <f>2*$Y$1*VLOOKUP(E652,Gearing!$B$3:$D$7,3)+B651</f>
        <v>19667.052102905862</v>
      </c>
      <c r="N653">
        <f>2*B652-B651+Misc!$B$6*$Y$1^2</f>
        <v>19667.192345535939</v>
      </c>
      <c r="O653">
        <f t="shared" si="156"/>
        <v>0</v>
      </c>
      <c r="P653">
        <f t="shared" si="157"/>
        <v>0</v>
      </c>
      <c r="Q653">
        <f t="shared" si="158"/>
        <v>0</v>
      </c>
      <c r="R653">
        <f t="shared" si="159"/>
        <v>0</v>
      </c>
      <c r="S653">
        <f t="shared" si="160"/>
        <v>0</v>
      </c>
      <c r="T653">
        <f>C653/Misc!$B$2*60/2/PI()</f>
        <v>4858.9305396937007</v>
      </c>
      <c r="U653">
        <f>C653/Misc!$B$2*60/2/PI()*VLOOKUP(E653,Gearing!$B$2:$G$7,5,FALSE)</f>
        <v>24199436.139307417</v>
      </c>
      <c r="V653">
        <f ca="1">FORECAST(U653,OFFSET(Engine!$E$3:$E$26,MATCH(U653,Engine!$A$3:$A$26,1)-1,0,2),OFFSET(Engine!$A$3:$A$26,MATCH(U653,Engine!$A$3:$A$26,1)-1,0,2))</f>
        <v>-603590.99674116995</v>
      </c>
    </row>
    <row r="654" spans="1:22" x14ac:dyDescent="0.25">
      <c r="A654">
        <f t="shared" si="152"/>
        <v>162.75</v>
      </c>
      <c r="B654">
        <f t="shared" si="163"/>
        <v>19705.212519190412</v>
      </c>
      <c r="C654">
        <f t="shared" si="161"/>
        <v>152.64780487804819</v>
      </c>
      <c r="D654">
        <f t="shared" si="162"/>
        <v>4.9117918766569346E-2</v>
      </c>
      <c r="E654">
        <f>MIN(VLOOKUP(C653+0.01,Gearing!$A$2:$G$7,2,TRUE)+1,5)</f>
        <v>5</v>
      </c>
      <c r="F654">
        <f>Misc!$B$4*Misc!$B$5/Misc!$B$2*VLOOKUP(E654,Gearing!$B$2:$G$7,5,FALSE)</f>
        <v>8966220.9668758679</v>
      </c>
      <c r="G654">
        <f t="shared" si="150"/>
        <v>12.244251396339386</v>
      </c>
      <c r="H654">
        <f t="shared" si="151"/>
        <v>341.46341463414501</v>
      </c>
      <c r="I654">
        <f t="shared" si="153"/>
        <v>0.29700000000000004</v>
      </c>
      <c r="J654">
        <f t="shared" si="154"/>
        <v>-5394.2289491260835</v>
      </c>
      <c r="K654">
        <f t="shared" si="155"/>
        <v>-11510381.549716596</v>
      </c>
      <c r="L654">
        <f t="shared" si="164"/>
        <v>20053.193477285695</v>
      </c>
      <c r="M654">
        <f>2*$Y$1*VLOOKUP(E653,Gearing!$B$3:$D$7,3)+B652</f>
        <v>19705.212519190412</v>
      </c>
      <c r="N654">
        <f>2*B653-B652+Misc!$B$6*$Y$1^2</f>
        <v>19705.358901560336</v>
      </c>
      <c r="O654">
        <f t="shared" si="156"/>
        <v>0</v>
      </c>
      <c r="P654">
        <f t="shared" si="157"/>
        <v>0</v>
      </c>
      <c r="Q654">
        <f t="shared" si="158"/>
        <v>0</v>
      </c>
      <c r="R654">
        <f t="shared" si="159"/>
        <v>0</v>
      </c>
      <c r="S654">
        <f t="shared" si="160"/>
        <v>0</v>
      </c>
      <c r="T654">
        <f>C654/Misc!$B$2*60/2/PI()</f>
        <v>4858.9305396937007</v>
      </c>
      <c r="U654">
        <f>C654/Misc!$B$2*60/2/PI()*VLOOKUP(E654,Gearing!$B$2:$G$7,5,FALSE)</f>
        <v>24199436.139307417</v>
      </c>
      <c r="V654">
        <f ca="1">FORECAST(U654,OFFSET(Engine!$E$3:$E$26,MATCH(U654,Engine!$A$3:$A$26,1)-1,0,2),OFFSET(Engine!$A$3:$A$26,MATCH(U654,Engine!$A$3:$A$26,1)-1,0,2))</f>
        <v>-603590.99674116995</v>
      </c>
    </row>
    <row r="655" spans="1:22" x14ac:dyDescent="0.25">
      <c r="A655">
        <f t="shared" si="152"/>
        <v>163</v>
      </c>
      <c r="B655">
        <f t="shared" si="163"/>
        <v>19743.376005344886</v>
      </c>
      <c r="C655">
        <f t="shared" si="161"/>
        <v>152.64780487804819</v>
      </c>
      <c r="D655">
        <f t="shared" si="162"/>
        <v>-4.9117918766569346E-2</v>
      </c>
      <c r="E655">
        <f>MIN(VLOOKUP(C654+0.01,Gearing!$A$2:$G$7,2,TRUE)+1,5)</f>
        <v>5</v>
      </c>
      <c r="F655">
        <f>Misc!$B$4*Misc!$B$5/Misc!$B$2*VLOOKUP(E655,Gearing!$B$2:$G$7,5,FALSE)</f>
        <v>8966220.9668758679</v>
      </c>
      <c r="G655">
        <f t="shared" si="150"/>
        <v>12.267965087231122</v>
      </c>
      <c r="H655">
        <f t="shared" si="151"/>
        <v>341.46341463414501</v>
      </c>
      <c r="I655">
        <f t="shared" si="153"/>
        <v>0.29700000000000004</v>
      </c>
      <c r="J655">
        <f t="shared" si="154"/>
        <v>-5416.8962363991068</v>
      </c>
      <c r="K655">
        <f t="shared" si="155"/>
        <v>-11304141.637608726</v>
      </c>
      <c r="L655">
        <f t="shared" si="164"/>
        <v>20091.351060309349</v>
      </c>
      <c r="M655">
        <f>2*$Y$1*VLOOKUP(E654,Gearing!$B$3:$D$7,3)+B653</f>
        <v>19743.376005344886</v>
      </c>
      <c r="N655">
        <f>2*B654-B653+Misc!$B$6*$Y$1^2</f>
        <v>19743.516247974963</v>
      </c>
      <c r="O655">
        <f t="shared" si="156"/>
        <v>0</v>
      </c>
      <c r="P655">
        <f t="shared" si="157"/>
        <v>0</v>
      </c>
      <c r="Q655">
        <f t="shared" si="158"/>
        <v>0</v>
      </c>
      <c r="R655">
        <f t="shared" si="159"/>
        <v>0</v>
      </c>
      <c r="S655">
        <f t="shared" si="160"/>
        <v>0</v>
      </c>
      <c r="T655">
        <f>C655/Misc!$B$2*60/2/PI()</f>
        <v>4858.9305396937007</v>
      </c>
      <c r="U655">
        <f>C655/Misc!$B$2*60/2/PI()*VLOOKUP(E655,Gearing!$B$2:$G$7,5,FALSE)</f>
        <v>24199436.139307417</v>
      </c>
      <c r="V655">
        <f ca="1">FORECAST(U655,OFFSET(Engine!$E$3:$E$26,MATCH(U655,Engine!$A$3:$A$26,1)-1,0,2),OFFSET(Engine!$A$3:$A$26,MATCH(U655,Engine!$A$3:$A$26,1)-1,0,2))</f>
        <v>-603590.99674116995</v>
      </c>
    </row>
    <row r="656" spans="1:22" x14ac:dyDescent="0.25">
      <c r="A656">
        <f t="shared" si="152"/>
        <v>163.25</v>
      </c>
      <c r="B656">
        <f t="shared" si="163"/>
        <v>19781.536421629437</v>
      </c>
      <c r="C656">
        <f t="shared" si="161"/>
        <v>152.64780487804819</v>
      </c>
      <c r="D656">
        <f t="shared" si="162"/>
        <v>4.9117918766569346E-2</v>
      </c>
      <c r="E656">
        <f>MIN(VLOOKUP(C655+0.01,Gearing!$A$2:$G$7,2,TRUE)+1,5)</f>
        <v>5</v>
      </c>
      <c r="F656">
        <f>Misc!$B$4*Misc!$B$5/Misc!$B$2*VLOOKUP(E656,Gearing!$B$2:$G$7,5,FALSE)</f>
        <v>8966220.9668758679</v>
      </c>
      <c r="G656">
        <f t="shared" si="150"/>
        <v>12.291676870594129</v>
      </c>
      <c r="H656">
        <f t="shared" si="151"/>
        <v>341.46341463414501</v>
      </c>
      <c r="I656">
        <f t="shared" si="153"/>
        <v>0.29700000000000004</v>
      </c>
      <c r="J656">
        <f t="shared" si="154"/>
        <v>-5439.5653471748647</v>
      </c>
      <c r="K656">
        <f t="shared" si="155"/>
        <v>-11096942.820258919</v>
      </c>
      <c r="L656">
        <f t="shared" si="164"/>
        <v>20129.517379724719</v>
      </c>
      <c r="M656">
        <f>2*$Y$1*VLOOKUP(E655,Gearing!$B$3:$D$7,3)+B654</f>
        <v>19781.536421629437</v>
      </c>
      <c r="N656">
        <f>2*B655-B654+Misc!$B$6*$Y$1^2</f>
        <v>19781.68280399936</v>
      </c>
      <c r="O656">
        <f t="shared" si="156"/>
        <v>0</v>
      </c>
      <c r="P656">
        <f t="shared" si="157"/>
        <v>0</v>
      </c>
      <c r="Q656">
        <f t="shared" si="158"/>
        <v>0</v>
      </c>
      <c r="R656">
        <f t="shared" si="159"/>
        <v>0</v>
      </c>
      <c r="S656">
        <f t="shared" si="160"/>
        <v>0</v>
      </c>
      <c r="T656">
        <f>C656/Misc!$B$2*60/2/PI()</f>
        <v>4858.9305396937007</v>
      </c>
      <c r="U656">
        <f>C656/Misc!$B$2*60/2/PI()*VLOOKUP(E656,Gearing!$B$2:$G$7,5,FALSE)</f>
        <v>24199436.139307417</v>
      </c>
      <c r="V656">
        <f ca="1">FORECAST(U656,OFFSET(Engine!$E$3:$E$26,MATCH(U656,Engine!$A$3:$A$26,1)-1,0,2),OFFSET(Engine!$A$3:$A$26,MATCH(U656,Engine!$A$3:$A$26,1)-1,0,2))</f>
        <v>-603590.99674116995</v>
      </c>
    </row>
    <row r="657" spans="1:22" x14ac:dyDescent="0.25">
      <c r="A657">
        <f t="shared" si="152"/>
        <v>163.5</v>
      </c>
      <c r="B657">
        <f t="shared" si="163"/>
        <v>19819.69990778391</v>
      </c>
      <c r="C657">
        <f t="shared" si="161"/>
        <v>152.64780487804819</v>
      </c>
      <c r="D657">
        <f t="shared" si="162"/>
        <v>-4.9117918766569346E-2</v>
      </c>
      <c r="E657">
        <f>MIN(VLOOKUP(C656+0.01,Gearing!$A$2:$G$7,2,TRUE)+1,5)</f>
        <v>5</v>
      </c>
      <c r="F657">
        <f>Misc!$B$4*Misc!$B$5/Misc!$B$2*VLOOKUP(E657,Gearing!$B$2:$G$7,5,FALSE)</f>
        <v>8966220.9668758679</v>
      </c>
      <c r="G657">
        <f t="shared" si="150"/>
        <v>12.315390561485867</v>
      </c>
      <c r="H657">
        <f t="shared" si="151"/>
        <v>341.46341463414501</v>
      </c>
      <c r="I657">
        <f t="shared" si="153"/>
        <v>0.29700000000000004</v>
      </c>
      <c r="J657">
        <f t="shared" si="154"/>
        <v>-5462.2326344478861</v>
      </c>
      <c r="K657">
        <f t="shared" si="155"/>
        <v>-10888972.852328692</v>
      </c>
      <c r="L657">
        <f t="shared" si="164"/>
        <v>20167.674962748373</v>
      </c>
      <c r="M657">
        <f>2*$Y$1*VLOOKUP(E656,Gearing!$B$3:$D$7,3)+B655</f>
        <v>19819.69990778391</v>
      </c>
      <c r="N657">
        <f>2*B656-B655+Misc!$B$6*$Y$1^2</f>
        <v>19819.840150413987</v>
      </c>
      <c r="O657">
        <f t="shared" si="156"/>
        <v>0</v>
      </c>
      <c r="P657">
        <f t="shared" si="157"/>
        <v>0</v>
      </c>
      <c r="Q657">
        <f t="shared" si="158"/>
        <v>0</v>
      </c>
      <c r="R657">
        <f t="shared" si="159"/>
        <v>0</v>
      </c>
      <c r="S657">
        <f t="shared" si="160"/>
        <v>0</v>
      </c>
      <c r="T657">
        <f>C657/Misc!$B$2*60/2/PI()</f>
        <v>4858.9305396937007</v>
      </c>
      <c r="U657">
        <f>C657/Misc!$B$2*60/2/PI()*VLOOKUP(E657,Gearing!$B$2:$G$7,5,FALSE)</f>
        <v>24199436.139307417</v>
      </c>
      <c r="V657">
        <f ca="1">FORECAST(U657,OFFSET(Engine!$E$3:$E$26,MATCH(U657,Engine!$A$3:$A$26,1)-1,0,2),OFFSET(Engine!$A$3:$A$26,MATCH(U657,Engine!$A$3:$A$26,1)-1,0,2))</f>
        <v>-603590.99674116995</v>
      </c>
    </row>
    <row r="658" spans="1:22" x14ac:dyDescent="0.25">
      <c r="A658">
        <f t="shared" si="152"/>
        <v>163.75</v>
      </c>
      <c r="B658">
        <f t="shared" si="163"/>
        <v>19857.860324068461</v>
      </c>
      <c r="C658">
        <f t="shared" si="161"/>
        <v>152.64780487804819</v>
      </c>
      <c r="D658">
        <f t="shared" si="162"/>
        <v>4.9117918766569346E-2</v>
      </c>
      <c r="E658">
        <f>MIN(VLOOKUP(C657+0.01,Gearing!$A$2:$G$7,2,TRUE)+1,5)</f>
        <v>5</v>
      </c>
      <c r="F658">
        <f>Misc!$B$4*Misc!$B$5/Misc!$B$2*VLOOKUP(E658,Gearing!$B$2:$G$7,5,FALSE)</f>
        <v>8966220.9668758679</v>
      </c>
      <c r="G658">
        <f t="shared" si="150"/>
        <v>12.33910234484887</v>
      </c>
      <c r="H658">
        <f t="shared" si="151"/>
        <v>341.46341463414501</v>
      </c>
      <c r="I658">
        <f t="shared" si="153"/>
        <v>0.29700000000000004</v>
      </c>
      <c r="J658">
        <f t="shared" si="154"/>
        <v>-5484.901745223644</v>
      </c>
      <c r="K658">
        <f t="shared" si="155"/>
        <v>-10680043.839979667</v>
      </c>
      <c r="L658">
        <f t="shared" si="164"/>
        <v>20205.841282163743</v>
      </c>
      <c r="M658">
        <f>2*$Y$1*VLOOKUP(E657,Gearing!$B$3:$D$7,3)+B656</f>
        <v>19857.860324068461</v>
      </c>
      <c r="N658">
        <f>2*B657-B656+Misc!$B$6*$Y$1^2</f>
        <v>19858.006706438384</v>
      </c>
      <c r="O658">
        <f t="shared" si="156"/>
        <v>0</v>
      </c>
      <c r="P658">
        <f t="shared" si="157"/>
        <v>0</v>
      </c>
      <c r="Q658">
        <f t="shared" si="158"/>
        <v>0</v>
      </c>
      <c r="R658">
        <f t="shared" si="159"/>
        <v>0</v>
      </c>
      <c r="S658">
        <f t="shared" si="160"/>
        <v>0</v>
      </c>
      <c r="T658">
        <f>C658/Misc!$B$2*60/2/PI()</f>
        <v>4858.9305396937007</v>
      </c>
      <c r="U658">
        <f>C658/Misc!$B$2*60/2/PI()*VLOOKUP(E658,Gearing!$B$2:$G$7,5,FALSE)</f>
        <v>24199436.139307417</v>
      </c>
      <c r="V658">
        <f ca="1">FORECAST(U658,OFFSET(Engine!$E$3:$E$26,MATCH(U658,Engine!$A$3:$A$26,1)-1,0,2),OFFSET(Engine!$A$3:$A$26,MATCH(U658,Engine!$A$3:$A$26,1)-1,0,2))</f>
        <v>-603590.99674116995</v>
      </c>
    </row>
    <row r="659" spans="1:22" x14ac:dyDescent="0.25">
      <c r="A659">
        <f t="shared" si="152"/>
        <v>164</v>
      </c>
      <c r="B659">
        <f t="shared" si="163"/>
        <v>19896.023810222934</v>
      </c>
      <c r="C659">
        <f t="shared" si="161"/>
        <v>152.64780487804819</v>
      </c>
      <c r="D659">
        <f t="shared" si="162"/>
        <v>-4.9117918766569346E-2</v>
      </c>
      <c r="E659">
        <f>MIN(VLOOKUP(C658+0.01,Gearing!$A$2:$G$7,2,TRUE)+1,5)</f>
        <v>5</v>
      </c>
      <c r="F659">
        <f>Misc!$B$4*Misc!$B$5/Misc!$B$2*VLOOKUP(E659,Gearing!$B$2:$G$7,5,FALSE)</f>
        <v>8966220.9668758679</v>
      </c>
      <c r="G659">
        <f t="shared" si="150"/>
        <v>12.362816035740609</v>
      </c>
      <c r="H659">
        <f t="shared" si="151"/>
        <v>341.46341463414501</v>
      </c>
      <c r="I659">
        <f t="shared" si="153"/>
        <v>0.29700000000000004</v>
      </c>
      <c r="J659">
        <f t="shared" si="154"/>
        <v>-5507.5690324966672</v>
      </c>
      <c r="K659">
        <f t="shared" si="155"/>
        <v>-10470343.816227023</v>
      </c>
      <c r="L659">
        <f t="shared" si="164"/>
        <v>20243.998865187397</v>
      </c>
      <c r="M659">
        <f>2*$Y$1*VLOOKUP(E658,Gearing!$B$3:$D$7,3)+B657</f>
        <v>19896.023810222934</v>
      </c>
      <c r="N659">
        <f>2*B658-B657+Misc!$B$6*$Y$1^2</f>
        <v>19896.164052853012</v>
      </c>
      <c r="O659">
        <f t="shared" si="156"/>
        <v>0</v>
      </c>
      <c r="P659">
        <f t="shared" si="157"/>
        <v>0</v>
      </c>
      <c r="Q659">
        <f t="shared" si="158"/>
        <v>0</v>
      </c>
      <c r="R659">
        <f t="shared" si="159"/>
        <v>0</v>
      </c>
      <c r="S659">
        <f t="shared" si="160"/>
        <v>0</v>
      </c>
      <c r="T659">
        <f>C659/Misc!$B$2*60/2/PI()</f>
        <v>4858.9305396937007</v>
      </c>
      <c r="U659">
        <f>C659/Misc!$B$2*60/2/PI()*VLOOKUP(E659,Gearing!$B$2:$G$7,5,FALSE)</f>
        <v>24199436.139307417</v>
      </c>
      <c r="V659">
        <f ca="1">FORECAST(U659,OFFSET(Engine!$E$3:$E$26,MATCH(U659,Engine!$A$3:$A$26,1)-1,0,2),OFFSET(Engine!$A$3:$A$26,MATCH(U659,Engine!$A$3:$A$26,1)-1,0,2))</f>
        <v>-603590.99674116995</v>
      </c>
    </row>
    <row r="660" spans="1:22" x14ac:dyDescent="0.25">
      <c r="A660">
        <f t="shared" si="152"/>
        <v>164.25</v>
      </c>
      <c r="B660">
        <f t="shared" si="163"/>
        <v>19934.184226507485</v>
      </c>
      <c r="C660">
        <f t="shared" si="161"/>
        <v>152.64780487804819</v>
      </c>
      <c r="D660">
        <f t="shared" si="162"/>
        <v>4.9117918766569346E-2</v>
      </c>
      <c r="E660">
        <f>MIN(VLOOKUP(C659+0.01,Gearing!$A$2:$G$7,2,TRUE)+1,5)</f>
        <v>5</v>
      </c>
      <c r="F660">
        <f>Misc!$B$4*Misc!$B$5/Misc!$B$2*VLOOKUP(E660,Gearing!$B$2:$G$7,5,FALSE)</f>
        <v>8966220.9668758679</v>
      </c>
      <c r="G660">
        <f t="shared" si="150"/>
        <v>12.386527819103613</v>
      </c>
      <c r="H660">
        <f t="shared" si="151"/>
        <v>341.46341463414501</v>
      </c>
      <c r="I660">
        <f t="shared" si="153"/>
        <v>0.29700000000000004</v>
      </c>
      <c r="J660">
        <f t="shared" si="154"/>
        <v>-5530.2381432724251</v>
      </c>
      <c r="K660">
        <f t="shared" si="155"/>
        <v>-10259684.60887875</v>
      </c>
      <c r="L660">
        <f t="shared" si="164"/>
        <v>20282.165184602771</v>
      </c>
      <c r="M660">
        <f>2*$Y$1*VLOOKUP(E659,Gearing!$B$3:$D$7,3)+B658</f>
        <v>19934.184226507485</v>
      </c>
      <c r="N660">
        <f>2*B659-B658+Misc!$B$6*$Y$1^2</f>
        <v>19934.330608877408</v>
      </c>
      <c r="O660">
        <f t="shared" si="156"/>
        <v>0</v>
      </c>
      <c r="P660">
        <f t="shared" si="157"/>
        <v>0</v>
      </c>
      <c r="Q660">
        <f t="shared" si="158"/>
        <v>0</v>
      </c>
      <c r="R660">
        <f t="shared" si="159"/>
        <v>0</v>
      </c>
      <c r="S660">
        <f t="shared" si="160"/>
        <v>0</v>
      </c>
      <c r="T660">
        <f>C660/Misc!$B$2*60/2/PI()</f>
        <v>4858.9305396937007</v>
      </c>
      <c r="U660">
        <f>C660/Misc!$B$2*60/2/PI()*VLOOKUP(E660,Gearing!$B$2:$G$7,5,FALSE)</f>
        <v>24199436.139307417</v>
      </c>
      <c r="V660">
        <f ca="1">FORECAST(U660,OFFSET(Engine!$E$3:$E$26,MATCH(U660,Engine!$A$3:$A$26,1)-1,0,2),OFFSET(Engine!$A$3:$A$26,MATCH(U660,Engine!$A$3:$A$26,1)-1,0,2))</f>
        <v>-603590.99674116995</v>
      </c>
    </row>
    <row r="661" spans="1:22" x14ac:dyDescent="0.25">
      <c r="A661">
        <f t="shared" si="152"/>
        <v>164.5</v>
      </c>
      <c r="B661">
        <f t="shared" si="163"/>
        <v>19972.347712661958</v>
      </c>
      <c r="C661">
        <f t="shared" si="161"/>
        <v>152.64780487804819</v>
      </c>
      <c r="D661">
        <f t="shared" si="162"/>
        <v>-4.9117918766569346E-2</v>
      </c>
      <c r="E661">
        <f>MIN(VLOOKUP(C660+0.01,Gearing!$A$2:$G$7,2,TRUE)+1,5)</f>
        <v>5</v>
      </c>
      <c r="F661">
        <f>Misc!$B$4*Misc!$B$5/Misc!$B$2*VLOOKUP(E661,Gearing!$B$2:$G$7,5,FALSE)</f>
        <v>8966220.9668758679</v>
      </c>
      <c r="G661">
        <f t="shared" si="150"/>
        <v>12.410241509995352</v>
      </c>
      <c r="H661">
        <f t="shared" si="151"/>
        <v>341.46341463414501</v>
      </c>
      <c r="I661">
        <f t="shared" si="153"/>
        <v>0.29700000000000004</v>
      </c>
      <c r="J661">
        <f t="shared" si="154"/>
        <v>-5552.9054305454483</v>
      </c>
      <c r="K661">
        <f t="shared" si="155"/>
        <v>-10048254.529303748</v>
      </c>
      <c r="L661">
        <f t="shared" si="164"/>
        <v>20320.322767626421</v>
      </c>
      <c r="M661">
        <f>2*$Y$1*VLOOKUP(E660,Gearing!$B$3:$D$7,3)+B659</f>
        <v>19972.347712661958</v>
      </c>
      <c r="N661">
        <f>2*B660-B659+Misc!$B$6*$Y$1^2</f>
        <v>19972.487955292036</v>
      </c>
      <c r="O661">
        <f t="shared" si="156"/>
        <v>0</v>
      </c>
      <c r="P661">
        <f t="shared" si="157"/>
        <v>0</v>
      </c>
      <c r="Q661">
        <f t="shared" si="158"/>
        <v>0</v>
      </c>
      <c r="R661">
        <f t="shared" si="159"/>
        <v>0</v>
      </c>
      <c r="S661">
        <f t="shared" si="160"/>
        <v>0</v>
      </c>
      <c r="T661">
        <f>C661/Misc!$B$2*60/2/PI()</f>
        <v>4858.9305396937007</v>
      </c>
      <c r="U661">
        <f>C661/Misc!$B$2*60/2/PI()*VLOOKUP(E661,Gearing!$B$2:$G$7,5,FALSE)</f>
        <v>24199436.139307417</v>
      </c>
      <c r="V661">
        <f ca="1">FORECAST(U661,OFFSET(Engine!$E$3:$E$26,MATCH(U661,Engine!$A$3:$A$26,1)-1,0,2),OFFSET(Engine!$A$3:$A$26,MATCH(U661,Engine!$A$3:$A$26,1)-1,0,2))</f>
        <v>-603590.99674116995</v>
      </c>
    </row>
    <row r="662" spans="1:22" x14ac:dyDescent="0.25">
      <c r="A662">
        <f t="shared" si="152"/>
        <v>164.75</v>
      </c>
      <c r="B662">
        <f t="shared" si="163"/>
        <v>20010.508128946509</v>
      </c>
      <c r="C662">
        <f t="shared" si="161"/>
        <v>152.64780487804819</v>
      </c>
      <c r="D662">
        <f t="shared" si="162"/>
        <v>4.9117918766569346E-2</v>
      </c>
      <c r="E662">
        <f>MIN(VLOOKUP(C661+0.01,Gearing!$A$2:$G$7,2,TRUE)+1,5)</f>
        <v>5</v>
      </c>
      <c r="F662">
        <f>Misc!$B$4*Misc!$B$5/Misc!$B$2*VLOOKUP(E662,Gearing!$B$2:$G$7,5,FALSE)</f>
        <v>8966220.9668758679</v>
      </c>
      <c r="G662">
        <f t="shared" si="150"/>
        <v>12.433953293358355</v>
      </c>
      <c r="H662">
        <f t="shared" si="151"/>
        <v>341.46341463414501</v>
      </c>
      <c r="I662">
        <f t="shared" si="153"/>
        <v>0.29700000000000004</v>
      </c>
      <c r="J662">
        <f t="shared" si="154"/>
        <v>-5575.5745413212044</v>
      </c>
      <c r="K662">
        <f t="shared" si="155"/>
        <v>-9835865.1269562729</v>
      </c>
      <c r="L662">
        <f t="shared" si="164"/>
        <v>20358.489087041795</v>
      </c>
      <c r="M662">
        <f>2*$Y$1*VLOOKUP(E661,Gearing!$B$3:$D$7,3)+B660</f>
        <v>20010.508128946509</v>
      </c>
      <c r="N662">
        <f>2*B661-B660+Misc!$B$6*$Y$1^2</f>
        <v>20010.654511316432</v>
      </c>
      <c r="O662">
        <f t="shared" si="156"/>
        <v>0</v>
      </c>
      <c r="P662">
        <f t="shared" si="157"/>
        <v>0</v>
      </c>
      <c r="Q662">
        <f t="shared" si="158"/>
        <v>0</v>
      </c>
      <c r="R662">
        <f t="shared" si="159"/>
        <v>0</v>
      </c>
      <c r="S662">
        <f t="shared" si="160"/>
        <v>0</v>
      </c>
      <c r="T662">
        <f>C662/Misc!$B$2*60/2/PI()</f>
        <v>4858.9305396937007</v>
      </c>
      <c r="U662">
        <f>C662/Misc!$B$2*60/2/PI()*VLOOKUP(E662,Gearing!$B$2:$G$7,5,FALSE)</f>
        <v>24199436.139307417</v>
      </c>
      <c r="V662">
        <f ca="1">FORECAST(U662,OFFSET(Engine!$E$3:$E$26,MATCH(U662,Engine!$A$3:$A$26,1)-1,0,2),OFFSET(Engine!$A$3:$A$26,MATCH(U662,Engine!$A$3:$A$26,1)-1,0,2))</f>
        <v>-603590.99674116995</v>
      </c>
    </row>
    <row r="663" spans="1:22" x14ac:dyDescent="0.25">
      <c r="A663">
        <f t="shared" si="152"/>
        <v>165</v>
      </c>
      <c r="B663">
        <f t="shared" si="163"/>
        <v>20048.671615100982</v>
      </c>
      <c r="C663">
        <f t="shared" si="161"/>
        <v>152.64780487804819</v>
      </c>
      <c r="D663">
        <f t="shared" si="162"/>
        <v>-4.9117918766569346E-2</v>
      </c>
      <c r="E663">
        <f>MIN(VLOOKUP(C662+0.01,Gearing!$A$2:$G$7,2,TRUE)+1,5)</f>
        <v>5</v>
      </c>
      <c r="F663">
        <f>Misc!$B$4*Misc!$B$5/Misc!$B$2*VLOOKUP(E663,Gearing!$B$2:$G$7,5,FALSE)</f>
        <v>8966220.9668758679</v>
      </c>
      <c r="G663">
        <f t="shared" si="150"/>
        <v>12.457666984250093</v>
      </c>
      <c r="H663">
        <f t="shared" si="151"/>
        <v>341.46341463414501</v>
      </c>
      <c r="I663">
        <f t="shared" si="153"/>
        <v>0.29700000000000004</v>
      </c>
      <c r="J663">
        <f t="shared" si="154"/>
        <v>-5598.2418285942276</v>
      </c>
      <c r="K663">
        <f t="shared" si="155"/>
        <v>-9622704.9915588684</v>
      </c>
      <c r="L663">
        <f t="shared" si="164"/>
        <v>20396.646670065446</v>
      </c>
      <c r="M663">
        <f>2*$Y$1*VLOOKUP(E662,Gearing!$B$3:$D$7,3)+B661</f>
        <v>20048.671615100982</v>
      </c>
      <c r="N663">
        <f>2*B662-B661+Misc!$B$6*$Y$1^2</f>
        <v>20048.81185773106</v>
      </c>
      <c r="O663">
        <f t="shared" si="156"/>
        <v>0</v>
      </c>
      <c r="P663">
        <f t="shared" si="157"/>
        <v>0</v>
      </c>
      <c r="Q663">
        <f t="shared" si="158"/>
        <v>0</v>
      </c>
      <c r="R663">
        <f t="shared" si="159"/>
        <v>0</v>
      </c>
      <c r="S663">
        <f t="shared" si="160"/>
        <v>0</v>
      </c>
      <c r="T663">
        <f>C663/Misc!$B$2*60/2/PI()</f>
        <v>4858.9305396937007</v>
      </c>
      <c r="U663">
        <f>C663/Misc!$B$2*60/2/PI()*VLOOKUP(E663,Gearing!$B$2:$G$7,5,FALSE)</f>
        <v>24199436.139307417</v>
      </c>
      <c r="V663">
        <f ca="1">FORECAST(U663,OFFSET(Engine!$E$3:$E$26,MATCH(U663,Engine!$A$3:$A$26,1)-1,0,2),OFFSET(Engine!$A$3:$A$26,MATCH(U663,Engine!$A$3:$A$26,1)-1,0,2))</f>
        <v>-603590.99674116995</v>
      </c>
    </row>
    <row r="664" spans="1:22" x14ac:dyDescent="0.25">
      <c r="A664">
        <f t="shared" si="152"/>
        <v>165.25</v>
      </c>
      <c r="B664">
        <f t="shared" si="163"/>
        <v>20086.832031385533</v>
      </c>
      <c r="C664">
        <f t="shared" si="161"/>
        <v>152.64780487804819</v>
      </c>
      <c r="D664">
        <f t="shared" si="162"/>
        <v>4.9117918766569346E-2</v>
      </c>
      <c r="E664">
        <f>MIN(VLOOKUP(C663+0.01,Gearing!$A$2:$G$7,2,TRUE)+1,5)</f>
        <v>5</v>
      </c>
      <c r="F664">
        <f>Misc!$B$4*Misc!$B$5/Misc!$B$2*VLOOKUP(E664,Gearing!$B$2:$G$7,5,FALSE)</f>
        <v>8966220.9668758679</v>
      </c>
      <c r="G664">
        <f t="shared" si="150"/>
        <v>12.481378767613098</v>
      </c>
      <c r="H664">
        <f t="shared" si="151"/>
        <v>341.46341463414501</v>
      </c>
      <c r="I664">
        <f t="shared" si="153"/>
        <v>0.29700000000000004</v>
      </c>
      <c r="J664">
        <f t="shared" si="154"/>
        <v>-5620.9109393699855</v>
      </c>
      <c r="K664">
        <f t="shared" si="155"/>
        <v>-9408585.3942121603</v>
      </c>
      <c r="L664">
        <f t="shared" si="164"/>
        <v>20434.812989480815</v>
      </c>
      <c r="M664">
        <f>2*$Y$1*VLOOKUP(E663,Gearing!$B$3:$D$7,3)+B662</f>
        <v>20086.832031385533</v>
      </c>
      <c r="N664">
        <f>2*B663-B662+Misc!$B$6*$Y$1^2</f>
        <v>20086.978413755456</v>
      </c>
      <c r="O664">
        <f t="shared" si="156"/>
        <v>0</v>
      </c>
      <c r="P664">
        <f t="shared" si="157"/>
        <v>0</v>
      </c>
      <c r="Q664">
        <f t="shared" si="158"/>
        <v>0</v>
      </c>
      <c r="R664">
        <f t="shared" si="159"/>
        <v>0</v>
      </c>
      <c r="S664">
        <f t="shared" si="160"/>
        <v>0</v>
      </c>
      <c r="T664">
        <f>C664/Misc!$B$2*60/2/PI()</f>
        <v>4858.9305396937007</v>
      </c>
      <c r="U664">
        <f>C664/Misc!$B$2*60/2/PI()*VLOOKUP(E664,Gearing!$B$2:$G$7,5,FALSE)</f>
        <v>24199436.139307417</v>
      </c>
      <c r="V664">
        <f ca="1">FORECAST(U664,OFFSET(Engine!$E$3:$E$26,MATCH(U664,Engine!$A$3:$A$26,1)-1,0,2),OFFSET(Engine!$A$3:$A$26,MATCH(U664,Engine!$A$3:$A$26,1)-1,0,2))</f>
        <v>-603590.99674116995</v>
      </c>
    </row>
    <row r="665" spans="1:22" x14ac:dyDescent="0.25">
      <c r="A665">
        <f t="shared" si="152"/>
        <v>165.5</v>
      </c>
      <c r="B665">
        <f t="shared" si="163"/>
        <v>20124.995517540006</v>
      </c>
      <c r="C665">
        <f t="shared" si="161"/>
        <v>152.64780487804819</v>
      </c>
      <c r="D665">
        <f t="shared" si="162"/>
        <v>-4.9117918766569346E-2</v>
      </c>
      <c r="E665">
        <f>MIN(VLOOKUP(C664+0.01,Gearing!$A$2:$G$7,2,TRUE)+1,5)</f>
        <v>5</v>
      </c>
      <c r="F665">
        <f>Misc!$B$4*Misc!$B$5/Misc!$B$2*VLOOKUP(E665,Gearing!$B$2:$G$7,5,FALSE)</f>
        <v>8966220.9668758679</v>
      </c>
      <c r="G665">
        <f t="shared" si="150"/>
        <v>12.505092458504835</v>
      </c>
      <c r="H665">
        <f t="shared" si="151"/>
        <v>341.46341463414501</v>
      </c>
      <c r="I665">
        <f t="shared" si="153"/>
        <v>0.29700000000000004</v>
      </c>
      <c r="J665">
        <f t="shared" si="154"/>
        <v>-5643.5782266430087</v>
      </c>
      <c r="K665">
        <f t="shared" si="155"/>
        <v>-9193695.2029923685</v>
      </c>
      <c r="L665">
        <f t="shared" si="164"/>
        <v>20472.970572504473</v>
      </c>
      <c r="M665">
        <f>2*$Y$1*VLOOKUP(E664,Gearing!$B$3:$D$7,3)+B663</f>
        <v>20124.995517540006</v>
      </c>
      <c r="N665">
        <f>2*B664-B663+Misc!$B$6*$Y$1^2</f>
        <v>20125.135760170084</v>
      </c>
      <c r="O665">
        <f t="shared" si="156"/>
        <v>0</v>
      </c>
      <c r="P665">
        <f t="shared" si="157"/>
        <v>0</v>
      </c>
      <c r="Q665">
        <f t="shared" si="158"/>
        <v>0</v>
      </c>
      <c r="R665">
        <f t="shared" si="159"/>
        <v>0</v>
      </c>
      <c r="S665">
        <f t="shared" si="160"/>
        <v>0</v>
      </c>
      <c r="T665">
        <f>C665/Misc!$B$2*60/2/PI()</f>
        <v>4858.9305396937007</v>
      </c>
      <c r="U665">
        <f>C665/Misc!$B$2*60/2/PI()*VLOOKUP(E665,Gearing!$B$2:$G$7,5,FALSE)</f>
        <v>24199436.139307417</v>
      </c>
      <c r="V665">
        <f ca="1">FORECAST(U665,OFFSET(Engine!$E$3:$E$26,MATCH(U665,Engine!$A$3:$A$26,1)-1,0,2),OFFSET(Engine!$A$3:$A$26,MATCH(U665,Engine!$A$3:$A$26,1)-1,0,2))</f>
        <v>-603590.99674116995</v>
      </c>
    </row>
    <row r="666" spans="1:22" x14ac:dyDescent="0.25">
      <c r="A666">
        <f t="shared" si="152"/>
        <v>165.75</v>
      </c>
      <c r="B666">
        <f t="shared" si="163"/>
        <v>20163.155933824557</v>
      </c>
      <c r="C666">
        <f t="shared" si="161"/>
        <v>152.64780487804819</v>
      </c>
      <c r="D666">
        <f t="shared" si="162"/>
        <v>4.9117918766569346E-2</v>
      </c>
      <c r="E666">
        <f>MIN(VLOOKUP(C665+0.01,Gearing!$A$2:$G$7,2,TRUE)+1,5)</f>
        <v>5</v>
      </c>
      <c r="F666">
        <f>Misc!$B$4*Misc!$B$5/Misc!$B$2*VLOOKUP(E666,Gearing!$B$2:$G$7,5,FALSE)</f>
        <v>8966220.9668758679</v>
      </c>
      <c r="G666">
        <f t="shared" si="150"/>
        <v>12.528804241867839</v>
      </c>
      <c r="H666">
        <f t="shared" si="151"/>
        <v>341.46341463414501</v>
      </c>
      <c r="I666">
        <f t="shared" si="153"/>
        <v>0.29700000000000004</v>
      </c>
      <c r="J666">
        <f t="shared" si="154"/>
        <v>-5666.2473374187648</v>
      </c>
      <c r="K666">
        <f t="shared" si="155"/>
        <v>-8977845.4106464274</v>
      </c>
      <c r="L666">
        <f t="shared" si="164"/>
        <v>20511.136891919843</v>
      </c>
      <c r="M666">
        <f>2*$Y$1*VLOOKUP(E665,Gearing!$B$3:$D$7,3)+B664</f>
        <v>20163.155933824557</v>
      </c>
      <c r="N666">
        <f>2*B665-B664+Misc!$B$6*$Y$1^2</f>
        <v>20163.30231619448</v>
      </c>
      <c r="O666">
        <f t="shared" si="156"/>
        <v>0</v>
      </c>
      <c r="P666">
        <f t="shared" si="157"/>
        <v>0</v>
      </c>
      <c r="Q666">
        <f t="shared" si="158"/>
        <v>0</v>
      </c>
      <c r="R666">
        <f t="shared" si="159"/>
        <v>0</v>
      </c>
      <c r="S666">
        <f t="shared" si="160"/>
        <v>0</v>
      </c>
      <c r="T666">
        <f>C666/Misc!$B$2*60/2/PI()</f>
        <v>4858.9305396937007</v>
      </c>
      <c r="U666">
        <f>C666/Misc!$B$2*60/2/PI()*VLOOKUP(E666,Gearing!$B$2:$G$7,5,FALSE)</f>
        <v>24199436.139307417</v>
      </c>
      <c r="V666">
        <f ca="1">FORECAST(U666,OFFSET(Engine!$E$3:$E$26,MATCH(U666,Engine!$A$3:$A$26,1)-1,0,2),OFFSET(Engine!$A$3:$A$26,MATCH(U666,Engine!$A$3:$A$26,1)-1,0,2))</f>
        <v>-603590.99674116995</v>
      </c>
    </row>
    <row r="667" spans="1:22" x14ac:dyDescent="0.25">
      <c r="A667">
        <f t="shared" si="152"/>
        <v>166</v>
      </c>
      <c r="B667">
        <f t="shared" si="163"/>
        <v>20201.31941997903</v>
      </c>
      <c r="C667">
        <f t="shared" si="161"/>
        <v>152.64780487804819</v>
      </c>
      <c r="D667">
        <f t="shared" si="162"/>
        <v>-4.9117918766569346E-2</v>
      </c>
      <c r="E667">
        <f>MIN(VLOOKUP(C666+0.01,Gearing!$A$2:$G$7,2,TRUE)+1,5)</f>
        <v>5</v>
      </c>
      <c r="F667">
        <f>Misc!$B$4*Misc!$B$5/Misc!$B$2*VLOOKUP(E667,Gearing!$B$2:$G$7,5,FALSE)</f>
        <v>8966220.9668758679</v>
      </c>
      <c r="G667">
        <f t="shared" si="150"/>
        <v>12.552517932759578</v>
      </c>
      <c r="H667">
        <f t="shared" si="151"/>
        <v>341.46341463414501</v>
      </c>
      <c r="I667">
        <f t="shared" si="153"/>
        <v>0.29700000000000004</v>
      </c>
      <c r="J667">
        <f t="shared" si="154"/>
        <v>-5688.914624691788</v>
      </c>
      <c r="K667">
        <f t="shared" si="155"/>
        <v>-8761225.1636042632</v>
      </c>
      <c r="L667">
        <f t="shared" si="164"/>
        <v>20549.29447494349</v>
      </c>
      <c r="M667">
        <f>2*$Y$1*VLOOKUP(E666,Gearing!$B$3:$D$7,3)+B665</f>
        <v>20201.31941997903</v>
      </c>
      <c r="N667">
        <f>2*B666-B665+Misc!$B$6*$Y$1^2</f>
        <v>20201.459662609108</v>
      </c>
      <c r="O667">
        <f t="shared" si="156"/>
        <v>0</v>
      </c>
      <c r="P667">
        <f t="shared" si="157"/>
        <v>0</v>
      </c>
      <c r="Q667">
        <f t="shared" si="158"/>
        <v>0</v>
      </c>
      <c r="R667">
        <f t="shared" si="159"/>
        <v>0</v>
      </c>
      <c r="S667">
        <f t="shared" si="160"/>
        <v>0</v>
      </c>
      <c r="T667">
        <f>C667/Misc!$B$2*60/2/PI()</f>
        <v>4858.9305396937007</v>
      </c>
      <c r="U667">
        <f>C667/Misc!$B$2*60/2/PI()*VLOOKUP(E667,Gearing!$B$2:$G$7,5,FALSE)</f>
        <v>24199436.139307417</v>
      </c>
      <c r="V667">
        <f ca="1">FORECAST(U667,OFFSET(Engine!$E$3:$E$26,MATCH(U667,Engine!$A$3:$A$26,1)-1,0,2),OFFSET(Engine!$A$3:$A$26,MATCH(U667,Engine!$A$3:$A$26,1)-1,0,2))</f>
        <v>-603590.99674116995</v>
      </c>
    </row>
    <row r="668" spans="1:22" x14ac:dyDescent="0.25">
      <c r="A668">
        <f t="shared" si="152"/>
        <v>166.25</v>
      </c>
      <c r="B668">
        <f t="shared" si="163"/>
        <v>20239.479836263581</v>
      </c>
      <c r="C668">
        <f t="shared" si="161"/>
        <v>152.64780487804819</v>
      </c>
      <c r="D668">
        <f t="shared" si="162"/>
        <v>4.9117918766569346E-2</v>
      </c>
      <c r="E668">
        <f>MIN(VLOOKUP(C667+0.01,Gearing!$A$2:$G$7,2,TRUE)+1,5)</f>
        <v>5</v>
      </c>
      <c r="F668">
        <f>Misc!$B$4*Misc!$B$5/Misc!$B$2*VLOOKUP(E668,Gearing!$B$2:$G$7,5,FALSE)</f>
        <v>8966220.9668758679</v>
      </c>
      <c r="G668">
        <f t="shared" si="150"/>
        <v>12.576229716122583</v>
      </c>
      <c r="H668">
        <f t="shared" si="151"/>
        <v>341.46341463414501</v>
      </c>
      <c r="I668">
        <f t="shared" si="153"/>
        <v>0.29700000000000004</v>
      </c>
      <c r="J668">
        <f t="shared" si="154"/>
        <v>-5711.5837354675459</v>
      </c>
      <c r="K668">
        <f t="shared" si="155"/>
        <v>-8543645.1762591042</v>
      </c>
      <c r="L668">
        <f t="shared" si="164"/>
        <v>20587.460794358863</v>
      </c>
      <c r="M668">
        <f>2*$Y$1*VLOOKUP(E667,Gearing!$B$3:$D$7,3)+B666</f>
        <v>20239.479836263581</v>
      </c>
      <c r="N668">
        <f>2*B667-B666+Misc!$B$6*$Y$1^2</f>
        <v>20239.626218633504</v>
      </c>
      <c r="O668">
        <f t="shared" si="156"/>
        <v>0</v>
      </c>
      <c r="P668">
        <f t="shared" si="157"/>
        <v>0</v>
      </c>
      <c r="Q668">
        <f t="shared" si="158"/>
        <v>0</v>
      </c>
      <c r="R668">
        <f t="shared" si="159"/>
        <v>0</v>
      </c>
      <c r="S668">
        <f t="shared" si="160"/>
        <v>0</v>
      </c>
      <c r="T668">
        <f>C668/Misc!$B$2*60/2/PI()</f>
        <v>4858.9305396937007</v>
      </c>
      <c r="U668">
        <f>C668/Misc!$B$2*60/2/PI()*VLOOKUP(E668,Gearing!$B$2:$G$7,5,FALSE)</f>
        <v>24199436.139307417</v>
      </c>
      <c r="V668">
        <f ca="1">FORECAST(U668,OFFSET(Engine!$E$3:$E$26,MATCH(U668,Engine!$A$3:$A$26,1)-1,0,2),OFFSET(Engine!$A$3:$A$26,MATCH(U668,Engine!$A$3:$A$26,1)-1,0,2))</f>
        <v>-603590.99674116995</v>
      </c>
    </row>
    <row r="669" spans="1:22" x14ac:dyDescent="0.25">
      <c r="A669">
        <f t="shared" si="152"/>
        <v>166.5</v>
      </c>
      <c r="B669">
        <f t="shared" si="163"/>
        <v>20277.643322418055</v>
      </c>
      <c r="C669">
        <f t="shared" si="161"/>
        <v>152.64780487804819</v>
      </c>
      <c r="D669">
        <f t="shared" si="162"/>
        <v>-4.9117918766569346E-2</v>
      </c>
      <c r="E669">
        <f>MIN(VLOOKUP(C668+0.01,Gearing!$A$2:$G$7,2,TRUE)+1,5)</f>
        <v>5</v>
      </c>
      <c r="F669">
        <f>Misc!$B$4*Misc!$B$5/Misc!$B$2*VLOOKUP(E669,Gearing!$B$2:$G$7,5,FALSE)</f>
        <v>8966220.9668758679</v>
      </c>
      <c r="G669">
        <f t="shared" si="150"/>
        <v>12.599943407014319</v>
      </c>
      <c r="H669">
        <f t="shared" si="151"/>
        <v>341.46341463414501</v>
      </c>
      <c r="I669">
        <f t="shared" si="153"/>
        <v>0.29700000000000004</v>
      </c>
      <c r="J669">
        <f t="shared" si="154"/>
        <v>-5734.2510227405692</v>
      </c>
      <c r="K669">
        <f t="shared" si="155"/>
        <v>-8325294.8733945377</v>
      </c>
      <c r="L669">
        <f t="shared" si="164"/>
        <v>20625.618377382521</v>
      </c>
      <c r="M669">
        <f>2*$Y$1*VLOOKUP(E668,Gearing!$B$3:$D$7,3)+B667</f>
        <v>20277.643322418055</v>
      </c>
      <c r="N669">
        <f>2*B668-B667+Misc!$B$6*$Y$1^2</f>
        <v>20277.783565048132</v>
      </c>
      <c r="O669">
        <f t="shared" si="156"/>
        <v>0</v>
      </c>
      <c r="P669">
        <f t="shared" si="157"/>
        <v>0</v>
      </c>
      <c r="Q669">
        <f t="shared" si="158"/>
        <v>0</v>
      </c>
      <c r="R669">
        <f t="shared" si="159"/>
        <v>0</v>
      </c>
      <c r="S669">
        <f t="shared" si="160"/>
        <v>0</v>
      </c>
      <c r="T669">
        <f>C669/Misc!$B$2*60/2/PI()</f>
        <v>4858.9305396937007</v>
      </c>
      <c r="U669">
        <f>C669/Misc!$B$2*60/2/PI()*VLOOKUP(E669,Gearing!$B$2:$G$7,5,FALSE)</f>
        <v>24199436.139307417</v>
      </c>
      <c r="V669">
        <f ca="1">FORECAST(U669,OFFSET(Engine!$E$3:$E$26,MATCH(U669,Engine!$A$3:$A$26,1)-1,0,2),OFFSET(Engine!$A$3:$A$26,MATCH(U669,Engine!$A$3:$A$26,1)-1,0,2))</f>
        <v>-603590.99674116995</v>
      </c>
    </row>
    <row r="670" spans="1:22" x14ac:dyDescent="0.25">
      <c r="A670">
        <f t="shared" si="152"/>
        <v>166.75</v>
      </c>
      <c r="B670">
        <f t="shared" si="163"/>
        <v>20315.803738702605</v>
      </c>
      <c r="C670">
        <f t="shared" si="161"/>
        <v>152.64780487804819</v>
      </c>
      <c r="D670">
        <f t="shared" si="162"/>
        <v>4.9117918766569346E-2</v>
      </c>
      <c r="E670">
        <f>MIN(VLOOKUP(C669+0.01,Gearing!$A$2:$G$7,2,TRUE)+1,5)</f>
        <v>5</v>
      </c>
      <c r="F670">
        <f>Misc!$B$4*Misc!$B$5/Misc!$B$2*VLOOKUP(E670,Gearing!$B$2:$G$7,5,FALSE)</f>
        <v>8966220.9668758679</v>
      </c>
      <c r="G670">
        <f t="shared" si="150"/>
        <v>12.623655190377326</v>
      </c>
      <c r="H670">
        <f t="shared" si="151"/>
        <v>341.46341463414501</v>
      </c>
      <c r="I670">
        <f t="shared" si="153"/>
        <v>0.29700000000000004</v>
      </c>
      <c r="J670">
        <f t="shared" si="154"/>
        <v>-5756.9201335163252</v>
      </c>
      <c r="K670">
        <f t="shared" si="155"/>
        <v>-8105984.6910501458</v>
      </c>
      <c r="L670">
        <f t="shared" si="164"/>
        <v>20663.784696797891</v>
      </c>
      <c r="M670">
        <f>2*$Y$1*VLOOKUP(E669,Gearing!$B$3:$D$7,3)+B668</f>
        <v>20315.803738702605</v>
      </c>
      <c r="N670">
        <f>2*B669-B668+Misc!$B$6*$Y$1^2</f>
        <v>20315.950121072528</v>
      </c>
      <c r="O670">
        <f t="shared" si="156"/>
        <v>0</v>
      </c>
      <c r="P670">
        <f t="shared" si="157"/>
        <v>0</v>
      </c>
      <c r="Q670">
        <f t="shared" si="158"/>
        <v>0</v>
      </c>
      <c r="R670">
        <f t="shared" si="159"/>
        <v>0</v>
      </c>
      <c r="S670">
        <f t="shared" si="160"/>
        <v>0</v>
      </c>
      <c r="T670">
        <f>C670/Misc!$B$2*60/2/PI()</f>
        <v>4858.9305396937007</v>
      </c>
      <c r="U670">
        <f>C670/Misc!$B$2*60/2/PI()*VLOOKUP(E670,Gearing!$B$2:$G$7,5,FALSE)</f>
        <v>24199436.139307417</v>
      </c>
      <c r="V670">
        <f ca="1">FORECAST(U670,OFFSET(Engine!$E$3:$E$26,MATCH(U670,Engine!$A$3:$A$26,1)-1,0,2),OFFSET(Engine!$A$3:$A$26,MATCH(U670,Engine!$A$3:$A$26,1)-1,0,2))</f>
        <v>-603590.99674116995</v>
      </c>
    </row>
    <row r="671" spans="1:22" x14ac:dyDescent="0.25">
      <c r="A671">
        <f t="shared" si="152"/>
        <v>167</v>
      </c>
      <c r="B671">
        <f t="shared" si="163"/>
        <v>20353.967224857079</v>
      </c>
      <c r="C671">
        <f t="shared" si="161"/>
        <v>152.64780487804819</v>
      </c>
      <c r="D671">
        <f t="shared" si="162"/>
        <v>-4.9117918766569346E-2</v>
      </c>
      <c r="E671">
        <f>MIN(VLOOKUP(C670+0.01,Gearing!$A$2:$G$7,2,TRUE)+1,5)</f>
        <v>5</v>
      </c>
      <c r="F671">
        <f>Misc!$B$4*Misc!$B$5/Misc!$B$2*VLOOKUP(E671,Gearing!$B$2:$G$7,5,FALSE)</f>
        <v>8966220.9668758679</v>
      </c>
      <c r="G671">
        <f t="shared" si="150"/>
        <v>12.647368881269063</v>
      </c>
      <c r="H671">
        <f t="shared" si="151"/>
        <v>341.46341463414501</v>
      </c>
      <c r="I671">
        <f t="shared" si="153"/>
        <v>0.29700000000000004</v>
      </c>
      <c r="J671">
        <f t="shared" si="154"/>
        <v>-5779.5874207893485</v>
      </c>
      <c r="K671">
        <f t="shared" si="155"/>
        <v>-7885904.3323632218</v>
      </c>
      <c r="L671">
        <f t="shared" si="164"/>
        <v>20701.942279821538</v>
      </c>
      <c r="M671">
        <f>2*$Y$1*VLOOKUP(E670,Gearing!$B$3:$D$7,3)+B669</f>
        <v>20353.967224857079</v>
      </c>
      <c r="N671">
        <f>2*B670-B669+Misc!$B$6*$Y$1^2</f>
        <v>20354.107467487156</v>
      </c>
      <c r="O671">
        <f t="shared" si="156"/>
        <v>0</v>
      </c>
      <c r="P671">
        <f t="shared" si="157"/>
        <v>0</v>
      </c>
      <c r="Q671">
        <f t="shared" si="158"/>
        <v>0</v>
      </c>
      <c r="R671">
        <f t="shared" si="159"/>
        <v>0</v>
      </c>
      <c r="S671">
        <f t="shared" si="160"/>
        <v>0</v>
      </c>
      <c r="T671">
        <f>C671/Misc!$B$2*60/2/PI()</f>
        <v>4858.9305396937007</v>
      </c>
      <c r="U671">
        <f>C671/Misc!$B$2*60/2/PI()*VLOOKUP(E671,Gearing!$B$2:$G$7,5,FALSE)</f>
        <v>24199436.139307417</v>
      </c>
      <c r="V671">
        <f ca="1">FORECAST(U671,OFFSET(Engine!$E$3:$E$26,MATCH(U671,Engine!$A$3:$A$26,1)-1,0,2),OFFSET(Engine!$A$3:$A$26,MATCH(U671,Engine!$A$3:$A$26,1)-1,0,2))</f>
        <v>-603590.99674116995</v>
      </c>
    </row>
    <row r="672" spans="1:22" x14ac:dyDescent="0.25">
      <c r="A672">
        <f t="shared" si="152"/>
        <v>167.25</v>
      </c>
      <c r="B672">
        <f t="shared" si="163"/>
        <v>20392.127641141629</v>
      </c>
      <c r="C672">
        <f t="shared" si="161"/>
        <v>152.64780487804819</v>
      </c>
      <c r="D672">
        <f t="shared" si="162"/>
        <v>4.9117918766569346E-2</v>
      </c>
      <c r="E672">
        <f>MIN(VLOOKUP(C671+0.01,Gearing!$A$2:$G$7,2,TRUE)+1,5)</f>
        <v>5</v>
      </c>
      <c r="F672">
        <f>Misc!$B$4*Misc!$B$5/Misc!$B$2*VLOOKUP(E672,Gearing!$B$2:$G$7,5,FALSE)</f>
        <v>8966220.9668758679</v>
      </c>
      <c r="G672">
        <f t="shared" si="150"/>
        <v>12.671080664632067</v>
      </c>
      <c r="H672">
        <f t="shared" si="151"/>
        <v>341.46341463414501</v>
      </c>
      <c r="I672">
        <f t="shared" si="153"/>
        <v>0.29700000000000004</v>
      </c>
      <c r="J672">
        <f t="shared" si="154"/>
        <v>-5802.2565315651063</v>
      </c>
      <c r="K672">
        <f t="shared" si="155"/>
        <v>-7664863.955019597</v>
      </c>
      <c r="L672">
        <f t="shared" si="164"/>
        <v>20740.108599236912</v>
      </c>
      <c r="M672">
        <f>2*$Y$1*VLOOKUP(E671,Gearing!$B$3:$D$7,3)+B670</f>
        <v>20392.127641141629</v>
      </c>
      <c r="N672">
        <f>2*B671-B670+Misc!$B$6*$Y$1^2</f>
        <v>20392.274023511553</v>
      </c>
      <c r="O672">
        <f t="shared" si="156"/>
        <v>0</v>
      </c>
      <c r="P672">
        <f t="shared" si="157"/>
        <v>0</v>
      </c>
      <c r="Q672">
        <f t="shared" si="158"/>
        <v>0</v>
      </c>
      <c r="R672">
        <f t="shared" si="159"/>
        <v>0</v>
      </c>
      <c r="S672">
        <f t="shared" si="160"/>
        <v>0</v>
      </c>
      <c r="T672">
        <f>C672/Misc!$B$2*60/2/PI()</f>
        <v>4858.9305396937007</v>
      </c>
      <c r="U672">
        <f>C672/Misc!$B$2*60/2/PI()*VLOOKUP(E672,Gearing!$B$2:$G$7,5,FALSE)</f>
        <v>24199436.139307417</v>
      </c>
      <c r="V672">
        <f ca="1">FORECAST(U672,OFFSET(Engine!$E$3:$E$26,MATCH(U672,Engine!$A$3:$A$26,1)-1,0,2),OFFSET(Engine!$A$3:$A$26,MATCH(U672,Engine!$A$3:$A$26,1)-1,0,2))</f>
        <v>-603590.99674116995</v>
      </c>
    </row>
    <row r="673" spans="1:22" x14ac:dyDescent="0.25">
      <c r="A673">
        <f t="shared" si="152"/>
        <v>167.5</v>
      </c>
      <c r="B673">
        <f t="shared" si="163"/>
        <v>20430.291127296103</v>
      </c>
      <c r="C673">
        <f t="shared" si="161"/>
        <v>152.64780487804819</v>
      </c>
      <c r="D673">
        <f t="shared" si="162"/>
        <v>-4.9117918766569346E-2</v>
      </c>
      <c r="E673">
        <f>MIN(VLOOKUP(C672+0.01,Gearing!$A$2:$G$7,2,TRUE)+1,5)</f>
        <v>5</v>
      </c>
      <c r="F673">
        <f>Misc!$B$4*Misc!$B$5/Misc!$B$2*VLOOKUP(E673,Gearing!$B$2:$G$7,5,FALSE)</f>
        <v>8966220.9668758679</v>
      </c>
      <c r="G673">
        <f t="shared" si="150"/>
        <v>12.694794355523806</v>
      </c>
      <c r="H673">
        <f t="shared" si="151"/>
        <v>341.46341463414501</v>
      </c>
      <c r="I673">
        <f t="shared" si="153"/>
        <v>0.29700000000000004</v>
      </c>
      <c r="J673">
        <f t="shared" si="154"/>
        <v>-5824.9238188381296</v>
      </c>
      <c r="K673">
        <f t="shared" si="155"/>
        <v>-7443053.5405102707</v>
      </c>
      <c r="L673">
        <f t="shared" si="164"/>
        <v>20778.26618226057</v>
      </c>
      <c r="M673">
        <f>2*$Y$1*VLOOKUP(E672,Gearing!$B$3:$D$7,3)+B671</f>
        <v>20430.291127296103</v>
      </c>
      <c r="N673">
        <f>2*B672-B671+Misc!$B$6*$Y$1^2</f>
        <v>20430.43136992618</v>
      </c>
      <c r="O673">
        <f t="shared" si="156"/>
        <v>0</v>
      </c>
      <c r="P673">
        <f t="shared" si="157"/>
        <v>0</v>
      </c>
      <c r="Q673">
        <f t="shared" si="158"/>
        <v>0</v>
      </c>
      <c r="R673">
        <f t="shared" si="159"/>
        <v>0</v>
      </c>
      <c r="S673">
        <f t="shared" si="160"/>
        <v>0</v>
      </c>
      <c r="T673">
        <f>C673/Misc!$B$2*60/2/PI()</f>
        <v>4858.9305396937007</v>
      </c>
      <c r="U673">
        <f>C673/Misc!$B$2*60/2/PI()*VLOOKUP(E673,Gearing!$B$2:$G$7,5,FALSE)</f>
        <v>24199436.139307417</v>
      </c>
      <c r="V673">
        <f ca="1">FORECAST(U673,OFFSET(Engine!$E$3:$E$26,MATCH(U673,Engine!$A$3:$A$26,1)-1,0,2),OFFSET(Engine!$A$3:$A$26,MATCH(U673,Engine!$A$3:$A$26,1)-1,0,2))</f>
        <v>-603590.99674116995</v>
      </c>
    </row>
    <row r="674" spans="1:22" x14ac:dyDescent="0.25">
      <c r="A674">
        <f t="shared" si="152"/>
        <v>167.75</v>
      </c>
      <c r="B674">
        <f t="shared" si="163"/>
        <v>20468.451543580653</v>
      </c>
      <c r="C674">
        <f t="shared" si="161"/>
        <v>152.64780487804819</v>
      </c>
      <c r="D674">
        <f t="shared" si="162"/>
        <v>4.9117918766569346E-2</v>
      </c>
      <c r="E674">
        <f>MIN(VLOOKUP(C673+0.01,Gearing!$A$2:$G$7,2,TRUE)+1,5)</f>
        <v>5</v>
      </c>
      <c r="F674">
        <f>Misc!$B$4*Misc!$B$5/Misc!$B$2*VLOOKUP(E674,Gearing!$B$2:$G$7,5,FALSE)</f>
        <v>8966220.9668758679</v>
      </c>
      <c r="G674">
        <f t="shared" si="150"/>
        <v>12.718506138886809</v>
      </c>
      <c r="H674">
        <f t="shared" si="151"/>
        <v>341.46341463414501</v>
      </c>
      <c r="I674">
        <f t="shared" si="153"/>
        <v>0.29700000000000004</v>
      </c>
      <c r="J674">
        <f t="shared" si="154"/>
        <v>-5847.5929296138875</v>
      </c>
      <c r="K674">
        <f t="shared" si="155"/>
        <v>-7220282.9681673981</v>
      </c>
      <c r="L674">
        <f t="shared" si="164"/>
        <v>20816.432501675939</v>
      </c>
      <c r="M674">
        <f>2*$Y$1*VLOOKUP(E673,Gearing!$B$3:$D$7,3)+B672</f>
        <v>20468.451543580653</v>
      </c>
      <c r="N674">
        <f>2*B673-B672+Misc!$B$6*$Y$1^2</f>
        <v>20468.597925950577</v>
      </c>
      <c r="O674">
        <f t="shared" si="156"/>
        <v>0</v>
      </c>
      <c r="P674">
        <f t="shared" si="157"/>
        <v>0</v>
      </c>
      <c r="Q674">
        <f t="shared" si="158"/>
        <v>0</v>
      </c>
      <c r="R674">
        <f t="shared" si="159"/>
        <v>0</v>
      </c>
      <c r="S674">
        <f t="shared" si="160"/>
        <v>0</v>
      </c>
      <c r="T674">
        <f>C674/Misc!$B$2*60/2/PI()</f>
        <v>4858.9305396937007</v>
      </c>
      <c r="U674">
        <f>C674/Misc!$B$2*60/2/PI()*VLOOKUP(E674,Gearing!$B$2:$G$7,5,FALSE)</f>
        <v>24199436.139307417</v>
      </c>
      <c r="V674">
        <f ca="1">FORECAST(U674,OFFSET(Engine!$E$3:$E$26,MATCH(U674,Engine!$A$3:$A$26,1)-1,0,2),OFFSET(Engine!$A$3:$A$26,MATCH(U674,Engine!$A$3:$A$26,1)-1,0,2))</f>
        <v>-603590.99674116995</v>
      </c>
    </row>
    <row r="675" spans="1:22" x14ac:dyDescent="0.25">
      <c r="A675">
        <f t="shared" si="152"/>
        <v>168</v>
      </c>
      <c r="B675">
        <f t="shared" si="163"/>
        <v>20506.615029735127</v>
      </c>
      <c r="C675">
        <f t="shared" si="161"/>
        <v>152.64780487804819</v>
      </c>
      <c r="D675">
        <f t="shared" si="162"/>
        <v>-4.9117918766569346E-2</v>
      </c>
      <c r="E675">
        <f>MIN(VLOOKUP(C674+0.01,Gearing!$A$2:$G$7,2,TRUE)+1,5)</f>
        <v>5</v>
      </c>
      <c r="F675">
        <f>Misc!$B$4*Misc!$B$5/Misc!$B$2*VLOOKUP(E675,Gearing!$B$2:$G$7,5,FALSE)</f>
        <v>8966220.9668758679</v>
      </c>
      <c r="G675">
        <f t="shared" si="150"/>
        <v>12.742219829778549</v>
      </c>
      <c r="H675">
        <f t="shared" si="151"/>
        <v>341.46341463414501</v>
      </c>
      <c r="I675">
        <f t="shared" si="153"/>
        <v>0.29700000000000004</v>
      </c>
      <c r="J675">
        <f t="shared" si="154"/>
        <v>-5870.2602168869107</v>
      </c>
      <c r="K675">
        <f t="shared" si="155"/>
        <v>-6996742.4978357144</v>
      </c>
      <c r="L675">
        <f t="shared" si="164"/>
        <v>20854.59008469959</v>
      </c>
      <c r="M675">
        <f>2*$Y$1*VLOOKUP(E674,Gearing!$B$3:$D$7,3)+B673</f>
        <v>20506.615029735127</v>
      </c>
      <c r="N675">
        <f>2*B674-B673+Misc!$B$6*$Y$1^2</f>
        <v>20506.755272365204</v>
      </c>
      <c r="O675">
        <f t="shared" si="156"/>
        <v>0</v>
      </c>
      <c r="P675">
        <f t="shared" si="157"/>
        <v>0</v>
      </c>
      <c r="Q675">
        <f t="shared" si="158"/>
        <v>0</v>
      </c>
      <c r="R675">
        <f t="shared" si="159"/>
        <v>0</v>
      </c>
      <c r="S675">
        <f t="shared" si="160"/>
        <v>0</v>
      </c>
      <c r="T675">
        <f>C675/Misc!$B$2*60/2/PI()</f>
        <v>4858.9305396937007</v>
      </c>
      <c r="U675">
        <f>C675/Misc!$B$2*60/2/PI()*VLOOKUP(E675,Gearing!$B$2:$G$7,5,FALSE)</f>
        <v>24199436.139307417</v>
      </c>
      <c r="V675">
        <f ca="1">FORECAST(U675,OFFSET(Engine!$E$3:$E$26,MATCH(U675,Engine!$A$3:$A$26,1)-1,0,2),OFFSET(Engine!$A$3:$A$26,MATCH(U675,Engine!$A$3:$A$26,1)-1,0,2))</f>
        <v>-603590.99674116995</v>
      </c>
    </row>
    <row r="676" spans="1:22" x14ac:dyDescent="0.25">
      <c r="A676">
        <f t="shared" si="152"/>
        <v>168.25</v>
      </c>
      <c r="B676">
        <f t="shared" si="163"/>
        <v>20544.775446019677</v>
      </c>
      <c r="C676">
        <f t="shared" si="161"/>
        <v>152.64780487804819</v>
      </c>
      <c r="D676">
        <f t="shared" si="162"/>
        <v>4.9117918766569346E-2</v>
      </c>
      <c r="E676">
        <f>MIN(VLOOKUP(C675+0.01,Gearing!$A$2:$G$7,2,TRUE)+1,5)</f>
        <v>5</v>
      </c>
      <c r="F676">
        <f>Misc!$B$4*Misc!$B$5/Misc!$B$2*VLOOKUP(E676,Gearing!$B$2:$G$7,5,FALSE)</f>
        <v>8966220.9668758679</v>
      </c>
      <c r="G676">
        <f t="shared" si="150"/>
        <v>12.765931613141552</v>
      </c>
      <c r="H676">
        <f t="shared" si="151"/>
        <v>341.46341463414501</v>
      </c>
      <c r="I676">
        <f t="shared" si="153"/>
        <v>0.29700000000000004</v>
      </c>
      <c r="J676">
        <f t="shared" si="154"/>
        <v>-5892.9293276626668</v>
      </c>
      <c r="K676">
        <f t="shared" si="155"/>
        <v>-6772241.7304936387</v>
      </c>
      <c r="L676">
        <f t="shared" si="164"/>
        <v>20892.756404114967</v>
      </c>
      <c r="M676">
        <f>2*$Y$1*VLOOKUP(E675,Gearing!$B$3:$D$7,3)+B674</f>
        <v>20544.775446019677</v>
      </c>
      <c r="N676">
        <f>2*B675-B674+Misc!$B$6*$Y$1^2</f>
        <v>20544.921828389601</v>
      </c>
      <c r="O676">
        <f t="shared" si="156"/>
        <v>0</v>
      </c>
      <c r="P676">
        <f t="shared" si="157"/>
        <v>0</v>
      </c>
      <c r="Q676">
        <f t="shared" si="158"/>
        <v>0</v>
      </c>
      <c r="R676">
        <f t="shared" si="159"/>
        <v>0</v>
      </c>
      <c r="S676">
        <f t="shared" si="160"/>
        <v>0</v>
      </c>
      <c r="T676">
        <f>C676/Misc!$B$2*60/2/PI()</f>
        <v>4858.9305396937007</v>
      </c>
      <c r="U676">
        <f>C676/Misc!$B$2*60/2/PI()*VLOOKUP(E676,Gearing!$B$2:$G$7,5,FALSE)</f>
        <v>24199436.139307417</v>
      </c>
      <c r="V676">
        <f ca="1">FORECAST(U676,OFFSET(Engine!$E$3:$E$26,MATCH(U676,Engine!$A$3:$A$26,1)-1,0,2),OFFSET(Engine!$A$3:$A$26,MATCH(U676,Engine!$A$3:$A$26,1)-1,0,2))</f>
        <v>-603590.99674116995</v>
      </c>
    </row>
    <row r="677" spans="1:22" x14ac:dyDescent="0.25">
      <c r="A677">
        <f t="shared" si="152"/>
        <v>168.5</v>
      </c>
      <c r="B677">
        <f t="shared" si="163"/>
        <v>20582.938932174151</v>
      </c>
      <c r="C677">
        <f t="shared" si="161"/>
        <v>152.64780487804819</v>
      </c>
      <c r="D677">
        <f t="shared" si="162"/>
        <v>-4.9117918766569346E-2</v>
      </c>
      <c r="E677">
        <f>MIN(VLOOKUP(C676+0.01,Gearing!$A$2:$G$7,2,TRUE)+1,5)</f>
        <v>5</v>
      </c>
      <c r="F677">
        <f>Misc!$B$4*Misc!$B$5/Misc!$B$2*VLOOKUP(E677,Gearing!$B$2:$G$7,5,FALSE)</f>
        <v>8966220.9668758679</v>
      </c>
      <c r="G677">
        <f t="shared" si="150"/>
        <v>12.789645304033289</v>
      </c>
      <c r="H677">
        <f t="shared" si="151"/>
        <v>341.46341463414501</v>
      </c>
      <c r="I677">
        <f t="shared" si="153"/>
        <v>0.29700000000000004</v>
      </c>
      <c r="J677">
        <f t="shared" si="154"/>
        <v>-5915.59661493569</v>
      </c>
      <c r="K677">
        <f t="shared" si="155"/>
        <v>-6546971.2043395378</v>
      </c>
      <c r="L677">
        <f t="shared" si="164"/>
        <v>20930.913987138614</v>
      </c>
      <c r="M677">
        <f>2*$Y$1*VLOOKUP(E676,Gearing!$B$3:$D$7,3)+B675</f>
        <v>20582.938932174151</v>
      </c>
      <c r="N677">
        <f>2*B676-B675+Misc!$B$6*$Y$1^2</f>
        <v>20583.079174804228</v>
      </c>
      <c r="O677">
        <f t="shared" si="156"/>
        <v>0</v>
      </c>
      <c r="P677">
        <f t="shared" si="157"/>
        <v>0</v>
      </c>
      <c r="Q677">
        <f t="shared" si="158"/>
        <v>0</v>
      </c>
      <c r="R677">
        <f t="shared" si="159"/>
        <v>0</v>
      </c>
      <c r="S677">
        <f t="shared" si="160"/>
        <v>0</v>
      </c>
      <c r="T677">
        <f>C677/Misc!$B$2*60/2/PI()</f>
        <v>4858.9305396937007</v>
      </c>
      <c r="U677">
        <f>C677/Misc!$B$2*60/2/PI()*VLOOKUP(E677,Gearing!$B$2:$G$7,5,FALSE)</f>
        <v>24199436.139307417</v>
      </c>
      <c r="V677">
        <f ca="1">FORECAST(U677,OFFSET(Engine!$E$3:$E$26,MATCH(U677,Engine!$A$3:$A$26,1)-1,0,2),OFFSET(Engine!$A$3:$A$26,MATCH(U677,Engine!$A$3:$A$26,1)-1,0,2))</f>
        <v>-603590.99674116995</v>
      </c>
    </row>
    <row r="678" spans="1:22" x14ac:dyDescent="0.25">
      <c r="A678">
        <f t="shared" si="152"/>
        <v>168.75</v>
      </c>
      <c r="B678">
        <f t="shared" si="163"/>
        <v>20621.099348458702</v>
      </c>
      <c r="C678">
        <f t="shared" si="161"/>
        <v>152.64780487804819</v>
      </c>
      <c r="D678">
        <f t="shared" si="162"/>
        <v>4.9117918766569346E-2</v>
      </c>
      <c r="E678">
        <f>MIN(VLOOKUP(C677+0.01,Gearing!$A$2:$G$7,2,TRUE)+1,5)</f>
        <v>5</v>
      </c>
      <c r="F678">
        <f>Misc!$B$4*Misc!$B$5/Misc!$B$2*VLOOKUP(E678,Gearing!$B$2:$G$7,5,FALSE)</f>
        <v>8966220.9668758679</v>
      </c>
      <c r="G678">
        <f t="shared" si="150"/>
        <v>12.813357087396295</v>
      </c>
      <c r="H678">
        <f t="shared" si="151"/>
        <v>341.46341463414501</v>
      </c>
      <c r="I678">
        <f t="shared" si="153"/>
        <v>0.29700000000000004</v>
      </c>
      <c r="J678">
        <f t="shared" si="154"/>
        <v>-5938.2657257114479</v>
      </c>
      <c r="K678">
        <f t="shared" si="155"/>
        <v>-6320740.2419982441</v>
      </c>
      <c r="L678">
        <f t="shared" si="164"/>
        <v>20969.080306553984</v>
      </c>
      <c r="M678">
        <f>2*$Y$1*VLOOKUP(E677,Gearing!$B$3:$D$7,3)+B676</f>
        <v>20621.099348458702</v>
      </c>
      <c r="N678">
        <f>2*B677-B676+Misc!$B$6*$Y$1^2</f>
        <v>20621.245730828625</v>
      </c>
      <c r="O678">
        <f t="shared" si="156"/>
        <v>0</v>
      </c>
      <c r="P678">
        <f t="shared" si="157"/>
        <v>0</v>
      </c>
      <c r="Q678">
        <f t="shared" si="158"/>
        <v>0</v>
      </c>
      <c r="R678">
        <f t="shared" si="159"/>
        <v>0</v>
      </c>
      <c r="S678">
        <f t="shared" si="160"/>
        <v>0</v>
      </c>
      <c r="T678">
        <f>C678/Misc!$B$2*60/2/PI()</f>
        <v>4858.9305396937007</v>
      </c>
      <c r="U678">
        <f>C678/Misc!$B$2*60/2/PI()*VLOOKUP(E678,Gearing!$B$2:$G$7,5,FALSE)</f>
        <v>24199436.139307417</v>
      </c>
      <c r="V678">
        <f ca="1">FORECAST(U678,OFFSET(Engine!$E$3:$E$26,MATCH(U678,Engine!$A$3:$A$26,1)-1,0,2),OFFSET(Engine!$A$3:$A$26,MATCH(U678,Engine!$A$3:$A$26,1)-1,0,2))</f>
        <v>-603590.99674116995</v>
      </c>
    </row>
    <row r="679" spans="1:22" x14ac:dyDescent="0.25">
      <c r="A679">
        <f t="shared" si="152"/>
        <v>169</v>
      </c>
      <c r="B679">
        <f t="shared" si="163"/>
        <v>20659.262834613175</v>
      </c>
      <c r="C679">
        <f t="shared" si="161"/>
        <v>152.64780487804819</v>
      </c>
      <c r="D679">
        <f t="shared" si="162"/>
        <v>-4.9117918766569346E-2</v>
      </c>
      <c r="E679">
        <f>MIN(VLOOKUP(C678+0.01,Gearing!$A$2:$G$7,2,TRUE)+1,5)</f>
        <v>5</v>
      </c>
      <c r="F679">
        <f>Misc!$B$4*Misc!$B$5/Misc!$B$2*VLOOKUP(E679,Gearing!$B$2:$G$7,5,FALSE)</f>
        <v>8966220.9668758679</v>
      </c>
      <c r="G679">
        <f t="shared" si="150"/>
        <v>12.837070778288032</v>
      </c>
      <c r="H679">
        <f t="shared" si="151"/>
        <v>341.46341463414501</v>
      </c>
      <c r="I679">
        <f t="shared" si="153"/>
        <v>0.29700000000000004</v>
      </c>
      <c r="J679">
        <f t="shared" si="154"/>
        <v>-5960.9330129844711</v>
      </c>
      <c r="K679">
        <f t="shared" si="155"/>
        <v>-6093739.6600217558</v>
      </c>
      <c r="L679">
        <f t="shared" si="164"/>
        <v>21007.237889577642</v>
      </c>
      <c r="M679">
        <f>2*$Y$1*VLOOKUP(E678,Gearing!$B$3:$D$7,3)+B677</f>
        <v>20659.262834613175</v>
      </c>
      <c r="N679">
        <f>2*B678-B677+Misc!$B$6*$Y$1^2</f>
        <v>20659.403077243252</v>
      </c>
      <c r="O679">
        <f t="shared" si="156"/>
        <v>0</v>
      </c>
      <c r="P679">
        <f t="shared" si="157"/>
        <v>0</v>
      </c>
      <c r="Q679">
        <f t="shared" si="158"/>
        <v>0</v>
      </c>
      <c r="R679">
        <f t="shared" si="159"/>
        <v>0</v>
      </c>
      <c r="S679">
        <f t="shared" si="160"/>
        <v>0</v>
      </c>
      <c r="T679">
        <f>C679/Misc!$B$2*60/2/PI()</f>
        <v>4858.9305396937007</v>
      </c>
      <c r="U679">
        <f>C679/Misc!$B$2*60/2/PI()*VLOOKUP(E679,Gearing!$B$2:$G$7,5,FALSE)</f>
        <v>24199436.139307417</v>
      </c>
      <c r="V679">
        <f ca="1">FORECAST(U679,OFFSET(Engine!$E$3:$E$26,MATCH(U679,Engine!$A$3:$A$26,1)-1,0,2),OFFSET(Engine!$A$3:$A$26,MATCH(U679,Engine!$A$3:$A$26,1)-1,0,2))</f>
        <v>-603590.99674116995</v>
      </c>
    </row>
    <row r="680" spans="1:22" x14ac:dyDescent="0.25">
      <c r="A680">
        <f t="shared" si="152"/>
        <v>169.25</v>
      </c>
      <c r="B680">
        <f t="shared" si="163"/>
        <v>20697.423250897726</v>
      </c>
      <c r="C680">
        <f t="shared" si="161"/>
        <v>152.64780487804819</v>
      </c>
      <c r="D680">
        <f t="shared" si="162"/>
        <v>4.9117918766569346E-2</v>
      </c>
      <c r="E680">
        <f>MIN(VLOOKUP(C679+0.01,Gearing!$A$2:$G$7,2,TRUE)+1,5)</f>
        <v>5</v>
      </c>
      <c r="F680">
        <f>Misc!$B$4*Misc!$B$5/Misc!$B$2*VLOOKUP(E680,Gearing!$B$2:$G$7,5,FALSE)</f>
        <v>8966220.9668758679</v>
      </c>
      <c r="G680">
        <f t="shared" si="150"/>
        <v>12.860782561651035</v>
      </c>
      <c r="H680">
        <f t="shared" si="151"/>
        <v>341.46341463414501</v>
      </c>
      <c r="I680">
        <f t="shared" si="153"/>
        <v>0.29700000000000004</v>
      </c>
      <c r="J680">
        <f t="shared" si="154"/>
        <v>-5983.6021237602272</v>
      </c>
      <c r="K680">
        <f t="shared" si="155"/>
        <v>-5865778.5026812293</v>
      </c>
      <c r="L680">
        <f t="shared" si="164"/>
        <v>21045.404208993012</v>
      </c>
      <c r="M680">
        <f>2*$Y$1*VLOOKUP(E679,Gearing!$B$3:$D$7,3)+B678</f>
        <v>20697.423250897726</v>
      </c>
      <c r="N680">
        <f>2*B679-B678+Misc!$B$6*$Y$1^2</f>
        <v>20697.569633267649</v>
      </c>
      <c r="O680">
        <f t="shared" si="156"/>
        <v>0</v>
      </c>
      <c r="P680">
        <f t="shared" si="157"/>
        <v>0</v>
      </c>
      <c r="Q680">
        <f t="shared" si="158"/>
        <v>0</v>
      </c>
      <c r="R680">
        <f t="shared" si="159"/>
        <v>0</v>
      </c>
      <c r="S680">
        <f t="shared" si="160"/>
        <v>0</v>
      </c>
      <c r="T680">
        <f>C680/Misc!$B$2*60/2/PI()</f>
        <v>4858.9305396937007</v>
      </c>
      <c r="U680">
        <f>C680/Misc!$B$2*60/2/PI()*VLOOKUP(E680,Gearing!$B$2:$G$7,5,FALSE)</f>
        <v>24199436.139307417</v>
      </c>
      <c r="V680">
        <f ca="1">FORECAST(U680,OFFSET(Engine!$E$3:$E$26,MATCH(U680,Engine!$A$3:$A$26,1)-1,0,2),OFFSET(Engine!$A$3:$A$26,MATCH(U680,Engine!$A$3:$A$26,1)-1,0,2))</f>
        <v>-603590.99674116995</v>
      </c>
    </row>
    <row r="681" spans="1:22" x14ac:dyDescent="0.25">
      <c r="A681">
        <f t="shared" si="152"/>
        <v>169.5</v>
      </c>
      <c r="B681">
        <f t="shared" si="163"/>
        <v>20735.586737052199</v>
      </c>
      <c r="C681">
        <f t="shared" si="161"/>
        <v>152.64780487804819</v>
      </c>
      <c r="D681">
        <f t="shared" si="162"/>
        <v>-4.9117918766569346E-2</v>
      </c>
      <c r="E681">
        <f>MIN(VLOOKUP(C680+0.01,Gearing!$A$2:$G$7,2,TRUE)+1,5)</f>
        <v>5</v>
      </c>
      <c r="F681">
        <f>Misc!$B$4*Misc!$B$5/Misc!$B$2*VLOOKUP(E681,Gearing!$B$2:$G$7,5,FALSE)</f>
        <v>8966220.9668758679</v>
      </c>
      <c r="G681">
        <f t="shared" si="150"/>
        <v>12.884496252542775</v>
      </c>
      <c r="H681">
        <f t="shared" si="151"/>
        <v>341.46341463414501</v>
      </c>
      <c r="I681">
        <f t="shared" si="153"/>
        <v>0.29700000000000004</v>
      </c>
      <c r="J681">
        <f t="shared" si="154"/>
        <v>-6006.2694110332504</v>
      </c>
      <c r="K681">
        <f t="shared" si="155"/>
        <v>-5637047.8648823835</v>
      </c>
      <c r="L681">
        <f t="shared" si="164"/>
        <v>21083.561792016659</v>
      </c>
      <c r="M681">
        <f>2*$Y$1*VLOOKUP(E680,Gearing!$B$3:$D$7,3)+B679</f>
        <v>20735.586737052199</v>
      </c>
      <c r="N681">
        <f>2*B680-B679+Misc!$B$6*$Y$1^2</f>
        <v>20735.726979682277</v>
      </c>
      <c r="O681">
        <f t="shared" si="156"/>
        <v>0</v>
      </c>
      <c r="P681">
        <f t="shared" si="157"/>
        <v>0</v>
      </c>
      <c r="Q681">
        <f t="shared" si="158"/>
        <v>0</v>
      </c>
      <c r="R681">
        <f t="shared" si="159"/>
        <v>0</v>
      </c>
      <c r="S681">
        <f t="shared" si="160"/>
        <v>0</v>
      </c>
      <c r="T681">
        <f>C681/Misc!$B$2*60/2/PI()</f>
        <v>4858.9305396937007</v>
      </c>
      <c r="U681">
        <f>C681/Misc!$B$2*60/2/PI()*VLOOKUP(E681,Gearing!$B$2:$G$7,5,FALSE)</f>
        <v>24199436.139307417</v>
      </c>
      <c r="V681">
        <f ca="1">FORECAST(U681,OFFSET(Engine!$E$3:$E$26,MATCH(U681,Engine!$A$3:$A$26,1)-1,0,2),OFFSET(Engine!$A$3:$A$26,MATCH(U681,Engine!$A$3:$A$26,1)-1,0,2))</f>
        <v>-603590.99674116995</v>
      </c>
    </row>
    <row r="682" spans="1:22" x14ac:dyDescent="0.25">
      <c r="A682">
        <f t="shared" si="152"/>
        <v>169.75</v>
      </c>
      <c r="B682">
        <f t="shared" si="163"/>
        <v>20773.74715333675</v>
      </c>
      <c r="C682">
        <f t="shared" si="161"/>
        <v>152.64780487804819</v>
      </c>
      <c r="D682">
        <f t="shared" si="162"/>
        <v>4.9117918766569346E-2</v>
      </c>
      <c r="E682">
        <f>MIN(VLOOKUP(C681+0.01,Gearing!$A$2:$G$7,2,TRUE)+1,5)</f>
        <v>5</v>
      </c>
      <c r="F682">
        <f>Misc!$B$4*Misc!$B$5/Misc!$B$2*VLOOKUP(E682,Gearing!$B$2:$G$7,5,FALSE)</f>
        <v>8966220.9668758679</v>
      </c>
      <c r="G682">
        <f t="shared" si="150"/>
        <v>12.90820803590578</v>
      </c>
      <c r="H682">
        <f t="shared" si="151"/>
        <v>341.46341463414501</v>
      </c>
      <c r="I682">
        <f t="shared" si="153"/>
        <v>0.29700000000000004</v>
      </c>
      <c r="J682">
        <f t="shared" si="154"/>
        <v>-6028.9385218090083</v>
      </c>
      <c r="K682">
        <f t="shared" si="155"/>
        <v>-5407356.5125426091</v>
      </c>
      <c r="L682">
        <f t="shared" si="164"/>
        <v>21121.728111432032</v>
      </c>
      <c r="M682">
        <f>2*$Y$1*VLOOKUP(E681,Gearing!$B$3:$D$7,3)+B680</f>
        <v>20773.74715333675</v>
      </c>
      <c r="N682">
        <f>2*B681-B680+Misc!$B$6*$Y$1^2</f>
        <v>20773.893535706673</v>
      </c>
      <c r="O682">
        <f t="shared" si="156"/>
        <v>0</v>
      </c>
      <c r="P682">
        <f t="shared" si="157"/>
        <v>0</v>
      </c>
      <c r="Q682">
        <f t="shared" si="158"/>
        <v>0</v>
      </c>
      <c r="R682">
        <f t="shared" si="159"/>
        <v>0</v>
      </c>
      <c r="S682">
        <f t="shared" si="160"/>
        <v>0</v>
      </c>
      <c r="T682">
        <f>C682/Misc!$B$2*60/2/PI()</f>
        <v>4858.9305396937007</v>
      </c>
      <c r="U682">
        <f>C682/Misc!$B$2*60/2/PI()*VLOOKUP(E682,Gearing!$B$2:$G$7,5,FALSE)</f>
        <v>24199436.139307417</v>
      </c>
      <c r="V682">
        <f ca="1">FORECAST(U682,OFFSET(Engine!$E$3:$E$26,MATCH(U682,Engine!$A$3:$A$26,1)-1,0,2),OFFSET(Engine!$A$3:$A$26,MATCH(U682,Engine!$A$3:$A$26,1)-1,0,2))</f>
        <v>-603590.99674116995</v>
      </c>
    </row>
    <row r="683" spans="1:22" x14ac:dyDescent="0.25">
      <c r="A683">
        <f t="shared" si="152"/>
        <v>170</v>
      </c>
      <c r="B683">
        <f t="shared" si="163"/>
        <v>20811.910639491223</v>
      </c>
      <c r="C683">
        <f t="shared" si="161"/>
        <v>152.64780487804819</v>
      </c>
      <c r="D683">
        <f t="shared" si="162"/>
        <v>-4.9117918766569346E-2</v>
      </c>
      <c r="E683">
        <f>MIN(VLOOKUP(C682+0.01,Gearing!$A$2:$G$7,2,TRUE)+1,5)</f>
        <v>5</v>
      </c>
      <c r="F683">
        <f>Misc!$B$4*Misc!$B$5/Misc!$B$2*VLOOKUP(E683,Gearing!$B$2:$G$7,5,FALSE)</f>
        <v>8966220.9668758679</v>
      </c>
      <c r="G683">
        <f t="shared" si="150"/>
        <v>12.931921726797516</v>
      </c>
      <c r="H683">
        <f t="shared" si="151"/>
        <v>341.46341463414501</v>
      </c>
      <c r="I683">
        <f t="shared" si="153"/>
        <v>0.29700000000000004</v>
      </c>
      <c r="J683">
        <f t="shared" si="154"/>
        <v>-6051.6058090820316</v>
      </c>
      <c r="K683">
        <f t="shared" si="155"/>
        <v>-5176895.818921376</v>
      </c>
      <c r="L683">
        <f t="shared" si="164"/>
        <v>21159.885694455686</v>
      </c>
      <c r="M683">
        <f>2*$Y$1*VLOOKUP(E682,Gearing!$B$3:$D$7,3)+B681</f>
        <v>20811.910639491223</v>
      </c>
      <c r="N683">
        <f>2*B682-B681+Misc!$B$6*$Y$1^2</f>
        <v>20812.050882121301</v>
      </c>
      <c r="O683">
        <f t="shared" si="156"/>
        <v>0</v>
      </c>
      <c r="P683">
        <f t="shared" si="157"/>
        <v>0</v>
      </c>
      <c r="Q683">
        <f t="shared" si="158"/>
        <v>0</v>
      </c>
      <c r="R683">
        <f t="shared" si="159"/>
        <v>0</v>
      </c>
      <c r="S683">
        <f t="shared" si="160"/>
        <v>0</v>
      </c>
      <c r="T683">
        <f>C683/Misc!$B$2*60/2/PI()</f>
        <v>4858.9305396937007</v>
      </c>
      <c r="U683">
        <f>C683/Misc!$B$2*60/2/PI()*VLOOKUP(E683,Gearing!$B$2:$G$7,5,FALSE)</f>
        <v>24199436.139307417</v>
      </c>
      <c r="V683">
        <f ca="1">FORECAST(U683,OFFSET(Engine!$E$3:$E$26,MATCH(U683,Engine!$A$3:$A$26,1)-1,0,2),OFFSET(Engine!$A$3:$A$26,MATCH(U683,Engine!$A$3:$A$26,1)-1,0,2))</f>
        <v>-603590.99674116995</v>
      </c>
    </row>
    <row r="684" spans="1:22" x14ac:dyDescent="0.25">
      <c r="A684">
        <f t="shared" si="152"/>
        <v>170.25</v>
      </c>
      <c r="B684">
        <f t="shared" si="163"/>
        <v>20850.071055775774</v>
      </c>
      <c r="C684">
        <f t="shared" si="161"/>
        <v>152.64780487804819</v>
      </c>
      <c r="D684">
        <f t="shared" si="162"/>
        <v>4.9117918766569346E-2</v>
      </c>
      <c r="E684">
        <f>MIN(VLOOKUP(C683+0.01,Gearing!$A$2:$G$7,2,TRUE)+1,5)</f>
        <v>5</v>
      </c>
      <c r="F684">
        <f>Misc!$B$4*Misc!$B$5/Misc!$B$2*VLOOKUP(E684,Gearing!$B$2:$G$7,5,FALSE)</f>
        <v>8966220.9668758679</v>
      </c>
      <c r="G684">
        <f t="shared" si="150"/>
        <v>12.955633510160522</v>
      </c>
      <c r="H684">
        <f t="shared" si="151"/>
        <v>341.46341463414501</v>
      </c>
      <c r="I684">
        <f t="shared" si="153"/>
        <v>0.29700000000000004</v>
      </c>
      <c r="J684">
        <f t="shared" si="154"/>
        <v>-6074.2749198577876</v>
      </c>
      <c r="K684">
        <f t="shared" si="155"/>
        <v>-4945474.2715823837</v>
      </c>
      <c r="L684">
        <f t="shared" si="164"/>
        <v>21198.05201387106</v>
      </c>
      <c r="M684">
        <f>2*$Y$1*VLOOKUP(E683,Gearing!$B$3:$D$7,3)+B682</f>
        <v>20850.071055775774</v>
      </c>
      <c r="N684">
        <f>2*B683-B682+Misc!$B$6*$Y$1^2</f>
        <v>20850.217438145697</v>
      </c>
      <c r="O684">
        <f t="shared" si="156"/>
        <v>0</v>
      </c>
      <c r="P684">
        <f t="shared" si="157"/>
        <v>0</v>
      </c>
      <c r="Q684">
        <f t="shared" si="158"/>
        <v>0</v>
      </c>
      <c r="R684">
        <f t="shared" si="159"/>
        <v>0</v>
      </c>
      <c r="S684">
        <f t="shared" si="160"/>
        <v>0</v>
      </c>
      <c r="T684">
        <f>C684/Misc!$B$2*60/2/PI()</f>
        <v>4858.9305396937007</v>
      </c>
      <c r="U684">
        <f>C684/Misc!$B$2*60/2/PI()*VLOOKUP(E684,Gearing!$B$2:$G$7,5,FALSE)</f>
        <v>24199436.139307417</v>
      </c>
      <c r="V684">
        <f ca="1">FORECAST(U684,OFFSET(Engine!$E$3:$E$26,MATCH(U684,Engine!$A$3:$A$26,1)-1,0,2),OFFSET(Engine!$A$3:$A$26,MATCH(U684,Engine!$A$3:$A$26,1)-1,0,2))</f>
        <v>-603590.99674116995</v>
      </c>
    </row>
    <row r="685" spans="1:22" x14ac:dyDescent="0.25">
      <c r="A685">
        <f t="shared" si="152"/>
        <v>170.5</v>
      </c>
      <c r="B685">
        <f t="shared" si="163"/>
        <v>20888.234541930247</v>
      </c>
      <c r="C685">
        <f t="shared" si="161"/>
        <v>152.64780487804819</v>
      </c>
      <c r="D685">
        <f t="shared" si="162"/>
        <v>-4.9117918766569346E-2</v>
      </c>
      <c r="E685">
        <f>MIN(VLOOKUP(C684+0.01,Gearing!$A$2:$G$7,2,TRUE)+1,5)</f>
        <v>5</v>
      </c>
      <c r="F685">
        <f>Misc!$B$4*Misc!$B$5/Misc!$B$2*VLOOKUP(E685,Gearing!$B$2:$G$7,5,FALSE)</f>
        <v>8966220.9668758679</v>
      </c>
      <c r="G685">
        <f t="shared" si="150"/>
        <v>12.97934720105226</v>
      </c>
      <c r="H685">
        <f t="shared" si="151"/>
        <v>341.46341463414501</v>
      </c>
      <c r="I685">
        <f t="shared" si="153"/>
        <v>0.29700000000000004</v>
      </c>
      <c r="J685">
        <f t="shared" si="154"/>
        <v>-6096.9422071308109</v>
      </c>
      <c r="K685">
        <f t="shared" si="155"/>
        <v>-4713283.5221387781</v>
      </c>
      <c r="L685">
        <f t="shared" si="164"/>
        <v>21236.209596894707</v>
      </c>
      <c r="M685">
        <f>2*$Y$1*VLOOKUP(E684,Gearing!$B$3:$D$7,3)+B683</f>
        <v>20888.234541930247</v>
      </c>
      <c r="N685">
        <f>2*B684-B683+Misc!$B$6*$Y$1^2</f>
        <v>20888.374784560325</v>
      </c>
      <c r="O685">
        <f t="shared" si="156"/>
        <v>0</v>
      </c>
      <c r="P685">
        <f t="shared" si="157"/>
        <v>0</v>
      </c>
      <c r="Q685">
        <f t="shared" si="158"/>
        <v>0</v>
      </c>
      <c r="R685">
        <f t="shared" si="159"/>
        <v>0</v>
      </c>
      <c r="S685">
        <f t="shared" si="160"/>
        <v>0</v>
      </c>
      <c r="T685">
        <f>C685/Misc!$B$2*60/2/PI()</f>
        <v>4858.9305396937007</v>
      </c>
      <c r="U685">
        <f>C685/Misc!$B$2*60/2/PI()*VLOOKUP(E685,Gearing!$B$2:$G$7,5,FALSE)</f>
        <v>24199436.139307417</v>
      </c>
      <c r="V685">
        <f ca="1">FORECAST(U685,OFFSET(Engine!$E$3:$E$26,MATCH(U685,Engine!$A$3:$A$26,1)-1,0,2),OFFSET(Engine!$A$3:$A$26,MATCH(U685,Engine!$A$3:$A$26,1)-1,0,2))</f>
        <v>-603590.99674116995</v>
      </c>
    </row>
    <row r="686" spans="1:22" x14ac:dyDescent="0.25">
      <c r="A686">
        <f t="shared" si="152"/>
        <v>170.75</v>
      </c>
      <c r="B686">
        <f t="shared" si="163"/>
        <v>20926.394958214798</v>
      </c>
      <c r="C686">
        <f t="shared" si="161"/>
        <v>152.64780487804819</v>
      </c>
      <c r="D686">
        <f t="shared" si="162"/>
        <v>4.9117918766569346E-2</v>
      </c>
      <c r="E686">
        <f>MIN(VLOOKUP(C685+0.01,Gearing!$A$2:$G$7,2,TRUE)+1,5)</f>
        <v>5</v>
      </c>
      <c r="F686">
        <f>Misc!$B$4*Misc!$B$5/Misc!$B$2*VLOOKUP(E686,Gearing!$B$2:$G$7,5,FALSE)</f>
        <v>8966220.9668758679</v>
      </c>
      <c r="G686">
        <f t="shared" si="150"/>
        <v>13.003058984415263</v>
      </c>
      <c r="H686">
        <f t="shared" si="151"/>
        <v>341.46341463414501</v>
      </c>
      <c r="I686">
        <f t="shared" si="153"/>
        <v>0.29700000000000004</v>
      </c>
      <c r="J686">
        <f t="shared" si="154"/>
        <v>-6119.6113179065687</v>
      </c>
      <c r="K686">
        <f t="shared" si="155"/>
        <v>-4480131.779800538</v>
      </c>
      <c r="L686">
        <f t="shared" si="164"/>
        <v>21274.37591631008</v>
      </c>
      <c r="M686">
        <f>2*$Y$1*VLOOKUP(E685,Gearing!$B$3:$D$7,3)+B684</f>
        <v>20926.394958214798</v>
      </c>
      <c r="N686">
        <f>2*B685-B684+Misc!$B$6*$Y$1^2</f>
        <v>20926.541340584721</v>
      </c>
      <c r="O686">
        <f t="shared" si="156"/>
        <v>0</v>
      </c>
      <c r="P686">
        <f t="shared" si="157"/>
        <v>0</v>
      </c>
      <c r="Q686">
        <f t="shared" si="158"/>
        <v>0</v>
      </c>
      <c r="R686">
        <f t="shared" si="159"/>
        <v>0</v>
      </c>
      <c r="S686">
        <f t="shared" si="160"/>
        <v>0</v>
      </c>
      <c r="T686">
        <f>C686/Misc!$B$2*60/2/PI()</f>
        <v>4858.9305396937007</v>
      </c>
      <c r="U686">
        <f>C686/Misc!$B$2*60/2/PI()*VLOOKUP(E686,Gearing!$B$2:$G$7,5,FALSE)</f>
        <v>24199436.139307417</v>
      </c>
      <c r="V686">
        <f ca="1">FORECAST(U686,OFFSET(Engine!$E$3:$E$26,MATCH(U686,Engine!$A$3:$A$26,1)-1,0,2),OFFSET(Engine!$A$3:$A$26,MATCH(U686,Engine!$A$3:$A$26,1)-1,0,2))</f>
        <v>-603590.99674116995</v>
      </c>
    </row>
    <row r="687" spans="1:22" x14ac:dyDescent="0.25">
      <c r="A687">
        <f t="shared" si="152"/>
        <v>171</v>
      </c>
      <c r="B687">
        <f t="shared" si="163"/>
        <v>20964.558444369271</v>
      </c>
      <c r="C687">
        <f t="shared" si="161"/>
        <v>152.64780487804819</v>
      </c>
      <c r="D687">
        <f t="shared" si="162"/>
        <v>-4.9117918766569346E-2</v>
      </c>
      <c r="E687">
        <f>MIN(VLOOKUP(C686+0.01,Gearing!$A$2:$G$7,2,TRUE)+1,5)</f>
        <v>5</v>
      </c>
      <c r="F687">
        <f>Misc!$B$4*Misc!$B$5/Misc!$B$2*VLOOKUP(E687,Gearing!$B$2:$G$7,5,FALSE)</f>
        <v>8966220.9668758679</v>
      </c>
      <c r="G687">
        <f t="shared" si="150"/>
        <v>13.026772675307003</v>
      </c>
      <c r="H687">
        <f t="shared" si="151"/>
        <v>341.46341463414501</v>
      </c>
      <c r="I687">
        <f t="shared" si="153"/>
        <v>0.29700000000000004</v>
      </c>
      <c r="J687">
        <f t="shared" si="154"/>
        <v>-6142.278605179592</v>
      </c>
      <c r="K687">
        <f t="shared" si="155"/>
        <v>-4246210.9745345302</v>
      </c>
      <c r="L687">
        <f t="shared" si="164"/>
        <v>21312.533499333738</v>
      </c>
      <c r="M687">
        <f>2*$Y$1*VLOOKUP(E686,Gearing!$B$3:$D$7,3)+B685</f>
        <v>20964.558444369271</v>
      </c>
      <c r="N687">
        <f>2*B686-B685+Misc!$B$6*$Y$1^2</f>
        <v>20964.698686999349</v>
      </c>
      <c r="O687">
        <f t="shared" si="156"/>
        <v>0</v>
      </c>
      <c r="P687">
        <f t="shared" si="157"/>
        <v>0</v>
      </c>
      <c r="Q687">
        <f t="shared" si="158"/>
        <v>0</v>
      </c>
      <c r="R687">
        <f t="shared" si="159"/>
        <v>0</v>
      </c>
      <c r="S687">
        <f t="shared" si="160"/>
        <v>0</v>
      </c>
      <c r="T687">
        <f>C687/Misc!$B$2*60/2/PI()</f>
        <v>4858.9305396937007</v>
      </c>
      <c r="U687">
        <f>C687/Misc!$B$2*60/2/PI()*VLOOKUP(E687,Gearing!$B$2:$G$7,5,FALSE)</f>
        <v>24199436.139307417</v>
      </c>
      <c r="V687">
        <f ca="1">FORECAST(U687,OFFSET(Engine!$E$3:$E$26,MATCH(U687,Engine!$A$3:$A$26,1)-1,0,2),OFFSET(Engine!$A$3:$A$26,MATCH(U687,Engine!$A$3:$A$26,1)-1,0,2))</f>
        <v>-603590.99674116995</v>
      </c>
    </row>
    <row r="688" spans="1:22" x14ac:dyDescent="0.25">
      <c r="A688">
        <f t="shared" si="152"/>
        <v>171.25</v>
      </c>
      <c r="B688">
        <f t="shared" si="163"/>
        <v>21002.718860653822</v>
      </c>
      <c r="C688">
        <f t="shared" si="161"/>
        <v>152.64780487804819</v>
      </c>
      <c r="D688">
        <f t="shared" si="162"/>
        <v>4.9117918766569346E-2</v>
      </c>
      <c r="E688">
        <f>MIN(VLOOKUP(C687+0.01,Gearing!$A$2:$G$7,2,TRUE)+1,5)</f>
        <v>5</v>
      </c>
      <c r="F688">
        <f>Misc!$B$4*Misc!$B$5/Misc!$B$2*VLOOKUP(E688,Gearing!$B$2:$G$7,5,FALSE)</f>
        <v>8966220.9668758679</v>
      </c>
      <c r="G688">
        <f t="shared" si="150"/>
        <v>13.050484458670006</v>
      </c>
      <c r="H688">
        <f t="shared" si="151"/>
        <v>341.46341463414501</v>
      </c>
      <c r="I688">
        <f t="shared" si="153"/>
        <v>0.29700000000000004</v>
      </c>
      <c r="J688">
        <f t="shared" si="154"/>
        <v>-6164.9477159553498</v>
      </c>
      <c r="K688">
        <f t="shared" si="155"/>
        <v>-4011329.0371970725</v>
      </c>
      <c r="L688">
        <f t="shared" si="164"/>
        <v>21350.699818749108</v>
      </c>
      <c r="M688">
        <f>2*$Y$1*VLOOKUP(E687,Gearing!$B$3:$D$7,3)+B686</f>
        <v>21002.718860653822</v>
      </c>
      <c r="N688">
        <f>2*B687-B686+Misc!$B$6*$Y$1^2</f>
        <v>21002.865243023745</v>
      </c>
      <c r="O688">
        <f t="shared" si="156"/>
        <v>0</v>
      </c>
      <c r="P688">
        <f t="shared" si="157"/>
        <v>0</v>
      </c>
      <c r="Q688">
        <f t="shared" si="158"/>
        <v>0</v>
      </c>
      <c r="R688">
        <f t="shared" si="159"/>
        <v>0</v>
      </c>
      <c r="S688">
        <f t="shared" si="160"/>
        <v>0</v>
      </c>
      <c r="T688">
        <f>C688/Misc!$B$2*60/2/PI()</f>
        <v>4858.9305396937007</v>
      </c>
      <c r="U688">
        <f>C688/Misc!$B$2*60/2/PI()*VLOOKUP(E688,Gearing!$B$2:$G$7,5,FALSE)</f>
        <v>24199436.139307417</v>
      </c>
      <c r="V688">
        <f ca="1">FORECAST(U688,OFFSET(Engine!$E$3:$E$26,MATCH(U688,Engine!$A$3:$A$26,1)-1,0,2),OFFSET(Engine!$A$3:$A$26,MATCH(U688,Engine!$A$3:$A$26,1)-1,0,2))</f>
        <v>-603590.99674116995</v>
      </c>
    </row>
    <row r="689" spans="1:22" x14ac:dyDescent="0.25">
      <c r="A689">
        <f t="shared" si="152"/>
        <v>171.5</v>
      </c>
      <c r="B689">
        <f t="shared" si="163"/>
        <v>21040.882346808296</v>
      </c>
      <c r="C689">
        <f t="shared" si="161"/>
        <v>152.64780487804819</v>
      </c>
      <c r="D689">
        <f t="shared" si="162"/>
        <v>-4.9117918766569346E-2</v>
      </c>
      <c r="E689">
        <f>MIN(VLOOKUP(C688+0.01,Gearing!$A$2:$G$7,2,TRUE)+1,5)</f>
        <v>5</v>
      </c>
      <c r="F689">
        <f>Misc!$B$4*Misc!$B$5/Misc!$B$2*VLOOKUP(E689,Gearing!$B$2:$G$7,5,FALSE)</f>
        <v>8966220.9668758679</v>
      </c>
      <c r="G689">
        <f t="shared" si="150"/>
        <v>13.074198149561745</v>
      </c>
      <c r="H689">
        <f t="shared" si="151"/>
        <v>341.46341463414501</v>
      </c>
      <c r="I689">
        <f t="shared" si="153"/>
        <v>0.29700000000000004</v>
      </c>
      <c r="J689">
        <f t="shared" si="154"/>
        <v>-6187.6150032283713</v>
      </c>
      <c r="K689">
        <f t="shared" si="155"/>
        <v>-3775678.1761087072</v>
      </c>
      <c r="L689">
        <f t="shared" si="164"/>
        <v>21388.857401772762</v>
      </c>
      <c r="M689">
        <f>2*$Y$1*VLOOKUP(E688,Gearing!$B$3:$D$7,3)+B687</f>
        <v>21040.882346808296</v>
      </c>
      <c r="N689">
        <f>2*B688-B687+Misc!$B$6*$Y$1^2</f>
        <v>21041.022589438373</v>
      </c>
      <c r="O689">
        <f t="shared" si="156"/>
        <v>0</v>
      </c>
      <c r="P689">
        <f t="shared" si="157"/>
        <v>0</v>
      </c>
      <c r="Q689">
        <f t="shared" si="158"/>
        <v>0</v>
      </c>
      <c r="R689">
        <f t="shared" si="159"/>
        <v>0</v>
      </c>
      <c r="S689">
        <f t="shared" si="160"/>
        <v>0</v>
      </c>
      <c r="T689">
        <f>C689/Misc!$B$2*60/2/PI()</f>
        <v>4858.9305396937007</v>
      </c>
      <c r="U689">
        <f>C689/Misc!$B$2*60/2/PI()*VLOOKUP(E689,Gearing!$B$2:$G$7,5,FALSE)</f>
        <v>24199436.139307417</v>
      </c>
      <c r="V689">
        <f ca="1">FORECAST(U689,OFFSET(Engine!$E$3:$E$26,MATCH(U689,Engine!$A$3:$A$26,1)-1,0,2),OFFSET(Engine!$A$3:$A$26,MATCH(U689,Engine!$A$3:$A$26,1)-1,0,2))</f>
        <v>-603590.99674116995</v>
      </c>
    </row>
    <row r="690" spans="1:22" x14ac:dyDescent="0.25">
      <c r="A690">
        <f t="shared" si="152"/>
        <v>171.75</v>
      </c>
      <c r="B690">
        <f t="shared" si="163"/>
        <v>21079.042763092846</v>
      </c>
      <c r="C690">
        <f t="shared" si="161"/>
        <v>152.64780487804819</v>
      </c>
      <c r="D690">
        <f t="shared" si="162"/>
        <v>4.9117918766569346E-2</v>
      </c>
      <c r="E690">
        <f>MIN(VLOOKUP(C689+0.01,Gearing!$A$2:$G$7,2,TRUE)+1,5)</f>
        <v>5</v>
      </c>
      <c r="F690">
        <f>Misc!$B$4*Misc!$B$5/Misc!$B$2*VLOOKUP(E690,Gearing!$B$2:$G$7,5,FALSE)</f>
        <v>8966220.9668758679</v>
      </c>
      <c r="G690">
        <f t="shared" si="150"/>
        <v>13.097909932924749</v>
      </c>
      <c r="H690">
        <f t="shared" si="151"/>
        <v>341.46341463414501</v>
      </c>
      <c r="I690">
        <f t="shared" si="153"/>
        <v>0.29700000000000004</v>
      </c>
      <c r="J690">
        <f t="shared" si="154"/>
        <v>-6210.2841140041292</v>
      </c>
      <c r="K690">
        <f t="shared" si="155"/>
        <v>-3539066.0437720162</v>
      </c>
      <c r="L690">
        <f t="shared" si="164"/>
        <v>21427.023721188129</v>
      </c>
      <c r="M690">
        <f>2*$Y$1*VLOOKUP(E689,Gearing!$B$3:$D$7,3)+B688</f>
        <v>21079.042763092846</v>
      </c>
      <c r="N690">
        <f>2*B689-B688+Misc!$B$6*$Y$1^2</f>
        <v>21079.189145462769</v>
      </c>
      <c r="O690">
        <f t="shared" si="156"/>
        <v>0</v>
      </c>
      <c r="P690">
        <f t="shared" si="157"/>
        <v>0</v>
      </c>
      <c r="Q690">
        <f t="shared" si="158"/>
        <v>0</v>
      </c>
      <c r="R690">
        <f t="shared" si="159"/>
        <v>0</v>
      </c>
      <c r="S690">
        <f t="shared" si="160"/>
        <v>0</v>
      </c>
      <c r="T690">
        <f>C690/Misc!$B$2*60/2/PI()</f>
        <v>4858.9305396937007</v>
      </c>
      <c r="U690">
        <f>C690/Misc!$B$2*60/2/PI()*VLOOKUP(E690,Gearing!$B$2:$G$7,5,FALSE)</f>
        <v>24199436.139307417</v>
      </c>
      <c r="V690">
        <f ca="1">FORECAST(U690,OFFSET(Engine!$E$3:$E$26,MATCH(U690,Engine!$A$3:$A$26,1)-1,0,2),OFFSET(Engine!$A$3:$A$26,MATCH(U690,Engine!$A$3:$A$26,1)-1,0,2))</f>
        <v>-603590.99674116995</v>
      </c>
    </row>
    <row r="691" spans="1:22" x14ac:dyDescent="0.25">
      <c r="A691">
        <f t="shared" si="152"/>
        <v>172</v>
      </c>
      <c r="B691">
        <f t="shared" si="163"/>
        <v>21117.20624924732</v>
      </c>
      <c r="C691">
        <f t="shared" si="161"/>
        <v>152.64780487804819</v>
      </c>
      <c r="D691">
        <f t="shared" si="162"/>
        <v>-4.9117918766569346E-2</v>
      </c>
      <c r="E691">
        <f>MIN(VLOOKUP(C690+0.01,Gearing!$A$2:$G$7,2,TRUE)+1,5)</f>
        <v>5</v>
      </c>
      <c r="F691">
        <f>Misc!$B$4*Misc!$B$5/Misc!$B$2*VLOOKUP(E691,Gearing!$B$2:$G$7,5,FALSE)</f>
        <v>8966220.9668758679</v>
      </c>
      <c r="G691">
        <f t="shared" si="150"/>
        <v>13.121623623816486</v>
      </c>
      <c r="H691">
        <f t="shared" si="151"/>
        <v>341.46341463414501</v>
      </c>
      <c r="I691">
        <f t="shared" si="153"/>
        <v>0.29700000000000004</v>
      </c>
      <c r="J691">
        <f t="shared" si="154"/>
        <v>-6232.9514012771524</v>
      </c>
      <c r="K691">
        <f t="shared" si="155"/>
        <v>-3301685.1268612337</v>
      </c>
      <c r="L691">
        <f t="shared" si="164"/>
        <v>21465.181304211783</v>
      </c>
      <c r="M691">
        <f>2*$Y$1*VLOOKUP(E690,Gearing!$B$3:$D$7,3)+B689</f>
        <v>21117.20624924732</v>
      </c>
      <c r="N691">
        <f>2*B690-B689+Misc!$B$6*$Y$1^2</f>
        <v>21117.346491877397</v>
      </c>
      <c r="O691">
        <f t="shared" si="156"/>
        <v>0</v>
      </c>
      <c r="P691">
        <f t="shared" si="157"/>
        <v>0</v>
      </c>
      <c r="Q691">
        <f t="shared" si="158"/>
        <v>0</v>
      </c>
      <c r="R691">
        <f t="shared" si="159"/>
        <v>0</v>
      </c>
      <c r="S691">
        <f t="shared" si="160"/>
        <v>0</v>
      </c>
      <c r="T691">
        <f>C691/Misc!$B$2*60/2/PI()</f>
        <v>4858.9305396937007</v>
      </c>
      <c r="U691">
        <f>C691/Misc!$B$2*60/2/PI()*VLOOKUP(E691,Gearing!$B$2:$G$7,5,FALSE)</f>
        <v>24199436.139307417</v>
      </c>
      <c r="V691">
        <f ca="1">FORECAST(U691,OFFSET(Engine!$E$3:$E$26,MATCH(U691,Engine!$A$3:$A$26,1)-1,0,2),OFFSET(Engine!$A$3:$A$26,MATCH(U691,Engine!$A$3:$A$26,1)-1,0,2))</f>
        <v>-603590.99674116995</v>
      </c>
    </row>
    <row r="692" spans="1:22" x14ac:dyDescent="0.25">
      <c r="A692">
        <f t="shared" si="152"/>
        <v>172.25</v>
      </c>
      <c r="B692">
        <f t="shared" si="163"/>
        <v>21155.36666553187</v>
      </c>
      <c r="C692">
        <f t="shared" si="161"/>
        <v>152.64780487804819</v>
      </c>
      <c r="D692">
        <f t="shared" si="162"/>
        <v>4.9117918766569346E-2</v>
      </c>
      <c r="E692">
        <f>MIN(VLOOKUP(C691+0.01,Gearing!$A$2:$G$7,2,TRUE)+1,5)</f>
        <v>5</v>
      </c>
      <c r="F692">
        <f>Misc!$B$4*Misc!$B$5/Misc!$B$2*VLOOKUP(E692,Gearing!$B$2:$G$7,5,FALSE)</f>
        <v>8966220.9668758679</v>
      </c>
      <c r="G692">
        <f t="shared" si="150"/>
        <v>13.145335407179489</v>
      </c>
      <c r="H692">
        <f t="shared" si="151"/>
        <v>341.46341463414501</v>
      </c>
      <c r="I692">
        <f t="shared" si="153"/>
        <v>0.29700000000000004</v>
      </c>
      <c r="J692">
        <f t="shared" si="154"/>
        <v>-6255.6205120529103</v>
      </c>
      <c r="K692">
        <f t="shared" si="155"/>
        <v>-3063342.7995253396</v>
      </c>
      <c r="L692">
        <f t="shared" si="164"/>
        <v>21503.347623627153</v>
      </c>
      <c r="M692">
        <f>2*$Y$1*VLOOKUP(E691,Gearing!$B$3:$D$7,3)+B690</f>
        <v>21155.36666553187</v>
      </c>
      <c r="N692">
        <f>2*B691-B690+Misc!$B$6*$Y$1^2</f>
        <v>21155.513047901793</v>
      </c>
      <c r="O692">
        <f t="shared" si="156"/>
        <v>0</v>
      </c>
      <c r="P692">
        <f t="shared" si="157"/>
        <v>0</v>
      </c>
      <c r="Q692">
        <f t="shared" si="158"/>
        <v>0</v>
      </c>
      <c r="R692">
        <f t="shared" si="159"/>
        <v>0</v>
      </c>
      <c r="S692">
        <f t="shared" si="160"/>
        <v>0</v>
      </c>
      <c r="T692">
        <f>C692/Misc!$B$2*60/2/PI()</f>
        <v>4858.9305396937007</v>
      </c>
      <c r="U692">
        <f>C692/Misc!$B$2*60/2/PI()*VLOOKUP(E692,Gearing!$B$2:$G$7,5,FALSE)</f>
        <v>24199436.139307417</v>
      </c>
      <c r="V692">
        <f ca="1">FORECAST(U692,OFFSET(Engine!$E$3:$E$26,MATCH(U692,Engine!$A$3:$A$26,1)-1,0,2),OFFSET(Engine!$A$3:$A$26,MATCH(U692,Engine!$A$3:$A$26,1)-1,0,2))</f>
        <v>-603590.99674116995</v>
      </c>
    </row>
    <row r="693" spans="1:22" x14ac:dyDescent="0.25">
      <c r="A693">
        <f t="shared" si="152"/>
        <v>172.5</v>
      </c>
      <c r="B693">
        <f t="shared" si="163"/>
        <v>21193.530151686344</v>
      </c>
      <c r="C693">
        <f t="shared" si="161"/>
        <v>152.64780487804819</v>
      </c>
      <c r="D693">
        <f t="shared" si="162"/>
        <v>-4.9117918766569346E-2</v>
      </c>
      <c r="E693">
        <f>MIN(VLOOKUP(C692+0.01,Gearing!$A$2:$G$7,2,TRUE)+1,5)</f>
        <v>5</v>
      </c>
      <c r="F693">
        <f>Misc!$B$4*Misc!$B$5/Misc!$B$2*VLOOKUP(E693,Gearing!$B$2:$G$7,5,FALSE)</f>
        <v>8966220.9668758679</v>
      </c>
      <c r="G693">
        <f t="shared" si="150"/>
        <v>13.169049098071229</v>
      </c>
      <c r="H693">
        <f t="shared" si="151"/>
        <v>341.46341463414501</v>
      </c>
      <c r="I693">
        <f t="shared" si="153"/>
        <v>0.29700000000000004</v>
      </c>
      <c r="J693">
        <f t="shared" si="154"/>
        <v>-6278.2877993259335</v>
      </c>
      <c r="K693">
        <f t="shared" si="155"/>
        <v>-2824231.8267921698</v>
      </c>
      <c r="L693">
        <f t="shared" si="164"/>
        <v>21541.505206650807</v>
      </c>
      <c r="M693">
        <f>2*$Y$1*VLOOKUP(E692,Gearing!$B$3:$D$7,3)+B691</f>
        <v>21193.530151686344</v>
      </c>
      <c r="N693">
        <f>2*B692-B691+Misc!$B$6*$Y$1^2</f>
        <v>21193.670394316421</v>
      </c>
      <c r="O693">
        <f t="shared" si="156"/>
        <v>0</v>
      </c>
      <c r="P693">
        <f t="shared" si="157"/>
        <v>0</v>
      </c>
      <c r="Q693">
        <f t="shared" si="158"/>
        <v>0</v>
      </c>
      <c r="R693">
        <f t="shared" si="159"/>
        <v>0</v>
      </c>
      <c r="S693">
        <f t="shared" si="160"/>
        <v>0</v>
      </c>
      <c r="T693">
        <f>C693/Misc!$B$2*60/2/PI()</f>
        <v>4858.9305396937007</v>
      </c>
      <c r="U693">
        <f>C693/Misc!$B$2*60/2/PI()*VLOOKUP(E693,Gearing!$B$2:$G$7,5,FALSE)</f>
        <v>24199436.139307417</v>
      </c>
      <c r="V693">
        <f ca="1">FORECAST(U693,OFFSET(Engine!$E$3:$E$26,MATCH(U693,Engine!$A$3:$A$26,1)-1,0,2),OFFSET(Engine!$A$3:$A$26,MATCH(U693,Engine!$A$3:$A$26,1)-1,0,2))</f>
        <v>-603590.99674116995</v>
      </c>
    </row>
    <row r="694" spans="1:22" x14ac:dyDescent="0.25">
      <c r="A694">
        <f t="shared" si="152"/>
        <v>172.75</v>
      </c>
      <c r="B694">
        <f t="shared" si="163"/>
        <v>21231.690567970894</v>
      </c>
      <c r="C694">
        <f t="shared" si="161"/>
        <v>152.64780487804819</v>
      </c>
      <c r="D694">
        <f t="shared" si="162"/>
        <v>4.9117918766569346E-2</v>
      </c>
      <c r="E694">
        <f>MIN(VLOOKUP(C693+0.01,Gearing!$A$2:$G$7,2,TRUE)+1,5)</f>
        <v>5</v>
      </c>
      <c r="F694">
        <f>Misc!$B$4*Misc!$B$5/Misc!$B$2*VLOOKUP(E694,Gearing!$B$2:$G$7,5,FALSE)</f>
        <v>8966220.9668758679</v>
      </c>
      <c r="G694">
        <f t="shared" si="150"/>
        <v>13.192760881434232</v>
      </c>
      <c r="H694">
        <f t="shared" si="151"/>
        <v>341.46341463414501</v>
      </c>
      <c r="I694">
        <f t="shared" si="153"/>
        <v>0.29700000000000004</v>
      </c>
      <c r="J694">
        <f t="shared" si="154"/>
        <v>-6300.9569101016896</v>
      </c>
      <c r="K694">
        <f t="shared" si="155"/>
        <v>-2584159.3044570428</v>
      </c>
      <c r="L694">
        <f t="shared" si="164"/>
        <v>21579.671526066177</v>
      </c>
      <c r="M694">
        <f>2*$Y$1*VLOOKUP(E693,Gearing!$B$3:$D$7,3)+B692</f>
        <v>21231.690567970894</v>
      </c>
      <c r="N694">
        <f>2*B693-B692+Misc!$B$6*$Y$1^2</f>
        <v>21231.836950340818</v>
      </c>
      <c r="O694">
        <f t="shared" si="156"/>
        <v>0</v>
      </c>
      <c r="P694">
        <f t="shared" si="157"/>
        <v>0</v>
      </c>
      <c r="Q694">
        <f t="shared" si="158"/>
        <v>0</v>
      </c>
      <c r="R694">
        <f t="shared" si="159"/>
        <v>0</v>
      </c>
      <c r="S694">
        <f t="shared" si="160"/>
        <v>0</v>
      </c>
      <c r="T694">
        <f>C694/Misc!$B$2*60/2/PI()</f>
        <v>4858.9305396937007</v>
      </c>
      <c r="U694">
        <f>C694/Misc!$B$2*60/2/PI()*VLOOKUP(E694,Gearing!$B$2:$G$7,5,FALSE)</f>
        <v>24199436.139307417</v>
      </c>
      <c r="V694">
        <f ca="1">FORECAST(U694,OFFSET(Engine!$E$3:$E$26,MATCH(U694,Engine!$A$3:$A$26,1)-1,0,2),OFFSET(Engine!$A$3:$A$26,MATCH(U694,Engine!$A$3:$A$26,1)-1,0,2))</f>
        <v>-603590.99674116995</v>
      </c>
    </row>
    <row r="695" spans="1:22" x14ac:dyDescent="0.25">
      <c r="A695">
        <f t="shared" si="152"/>
        <v>173</v>
      </c>
      <c r="B695">
        <f t="shared" si="163"/>
        <v>21269.854054125368</v>
      </c>
      <c r="C695">
        <f t="shared" si="161"/>
        <v>152.64780487804819</v>
      </c>
      <c r="D695">
        <f t="shared" si="162"/>
        <v>-4.9117918766569346E-2</v>
      </c>
      <c r="E695">
        <f>MIN(VLOOKUP(C694+0.01,Gearing!$A$2:$G$7,2,TRUE)+1,5)</f>
        <v>5</v>
      </c>
      <c r="F695">
        <f>Misc!$B$4*Misc!$B$5/Misc!$B$2*VLOOKUP(E695,Gearing!$B$2:$G$7,5,FALSE)</f>
        <v>8966220.9668758679</v>
      </c>
      <c r="G695">
        <f t="shared" si="150"/>
        <v>13.216474572325971</v>
      </c>
      <c r="H695">
        <f t="shared" si="151"/>
        <v>341.46341463414501</v>
      </c>
      <c r="I695">
        <f t="shared" si="153"/>
        <v>0.29700000000000004</v>
      </c>
      <c r="J695">
        <f t="shared" si="154"/>
        <v>-6323.6241973747128</v>
      </c>
      <c r="K695">
        <f t="shared" si="155"/>
        <v>-2343318.2759015155</v>
      </c>
      <c r="L695">
        <f t="shared" si="164"/>
        <v>21617.829109089831</v>
      </c>
      <c r="M695">
        <f>2*$Y$1*VLOOKUP(E694,Gearing!$B$3:$D$7,3)+B693</f>
        <v>21269.854054125368</v>
      </c>
      <c r="N695">
        <f>2*B694-B693+Misc!$B$6*$Y$1^2</f>
        <v>21269.994296755445</v>
      </c>
      <c r="O695">
        <f t="shared" si="156"/>
        <v>0</v>
      </c>
      <c r="P695">
        <f t="shared" si="157"/>
        <v>0</v>
      </c>
      <c r="Q695">
        <f t="shared" si="158"/>
        <v>0</v>
      </c>
      <c r="R695">
        <f t="shared" si="159"/>
        <v>0</v>
      </c>
      <c r="S695">
        <f t="shared" si="160"/>
        <v>0</v>
      </c>
      <c r="T695">
        <f>C695/Misc!$B$2*60/2/PI()</f>
        <v>4858.9305396937007</v>
      </c>
      <c r="U695">
        <f>C695/Misc!$B$2*60/2/PI()*VLOOKUP(E695,Gearing!$B$2:$G$7,5,FALSE)</f>
        <v>24199436.139307417</v>
      </c>
      <c r="V695">
        <f ca="1">FORECAST(U695,OFFSET(Engine!$E$3:$E$26,MATCH(U695,Engine!$A$3:$A$26,1)-1,0,2),OFFSET(Engine!$A$3:$A$26,MATCH(U695,Engine!$A$3:$A$26,1)-1,0,2))</f>
        <v>-603590.99674116995</v>
      </c>
    </row>
    <row r="696" spans="1:22" x14ac:dyDescent="0.25">
      <c r="A696">
        <f t="shared" si="152"/>
        <v>173.25</v>
      </c>
      <c r="B696">
        <f t="shared" si="163"/>
        <v>21308.014470409918</v>
      </c>
      <c r="C696">
        <f t="shared" si="161"/>
        <v>152.64780487804819</v>
      </c>
      <c r="D696">
        <f t="shared" si="162"/>
        <v>4.9117918766569346E-2</v>
      </c>
      <c r="E696">
        <f>MIN(VLOOKUP(C695+0.01,Gearing!$A$2:$G$7,2,TRUE)+1,5)</f>
        <v>5</v>
      </c>
      <c r="F696">
        <f>Misc!$B$4*Misc!$B$5/Misc!$B$2*VLOOKUP(E696,Gearing!$B$2:$G$7,5,FALSE)</f>
        <v>8966220.9668758679</v>
      </c>
      <c r="G696">
        <f t="shared" si="150"/>
        <v>13.240186355688975</v>
      </c>
      <c r="H696">
        <f t="shared" si="151"/>
        <v>341.46341463414501</v>
      </c>
      <c r="I696">
        <f t="shared" si="153"/>
        <v>0.29700000000000004</v>
      </c>
      <c r="J696">
        <f t="shared" si="154"/>
        <v>-6346.2933081504707</v>
      </c>
      <c r="K696">
        <f t="shared" si="155"/>
        <v>-2101515.5585671258</v>
      </c>
      <c r="L696">
        <f t="shared" si="164"/>
        <v>21655.995428505204</v>
      </c>
      <c r="M696">
        <f>2*$Y$1*VLOOKUP(E695,Gearing!$B$3:$D$7,3)+B694</f>
        <v>21308.014470409918</v>
      </c>
      <c r="N696">
        <f>2*B695-B694+Misc!$B$6*$Y$1^2</f>
        <v>21308.160852779842</v>
      </c>
      <c r="O696">
        <f t="shared" si="156"/>
        <v>0</v>
      </c>
      <c r="P696">
        <f t="shared" si="157"/>
        <v>0</v>
      </c>
      <c r="Q696">
        <f t="shared" si="158"/>
        <v>0</v>
      </c>
      <c r="R696">
        <f t="shared" si="159"/>
        <v>0</v>
      </c>
      <c r="S696">
        <f t="shared" si="160"/>
        <v>0</v>
      </c>
      <c r="T696">
        <f>C696/Misc!$B$2*60/2/PI()</f>
        <v>4858.9305396937007</v>
      </c>
      <c r="U696">
        <f>C696/Misc!$B$2*60/2/PI()*VLOOKUP(E696,Gearing!$B$2:$G$7,5,FALSE)</f>
        <v>24199436.139307417</v>
      </c>
      <c r="V696">
        <f ca="1">FORECAST(U696,OFFSET(Engine!$E$3:$E$26,MATCH(U696,Engine!$A$3:$A$26,1)-1,0,2),OFFSET(Engine!$A$3:$A$26,MATCH(U696,Engine!$A$3:$A$26,1)-1,0,2))</f>
        <v>-603590.99674116995</v>
      </c>
    </row>
    <row r="697" spans="1:22" x14ac:dyDescent="0.25">
      <c r="A697">
        <f t="shared" si="152"/>
        <v>173.5</v>
      </c>
      <c r="B697">
        <f t="shared" si="163"/>
        <v>21346.177956564392</v>
      </c>
      <c r="C697">
        <f t="shared" si="161"/>
        <v>152.64780487804819</v>
      </c>
      <c r="D697">
        <f t="shared" si="162"/>
        <v>-4.9117918766569346E-2</v>
      </c>
      <c r="E697">
        <f>MIN(VLOOKUP(C696+0.01,Gearing!$A$2:$G$7,2,TRUE)+1,5)</f>
        <v>5</v>
      </c>
      <c r="F697">
        <f>Misc!$B$4*Misc!$B$5/Misc!$B$2*VLOOKUP(E697,Gearing!$B$2:$G$7,5,FALSE)</f>
        <v>8966220.9668758679</v>
      </c>
      <c r="G697">
        <f t="shared" si="150"/>
        <v>13.263900046580712</v>
      </c>
      <c r="H697">
        <f t="shared" si="151"/>
        <v>341.46341463414501</v>
      </c>
      <c r="I697">
        <f t="shared" si="153"/>
        <v>0.29700000000000004</v>
      </c>
      <c r="J697">
        <f t="shared" si="154"/>
        <v>-6368.9605954234939</v>
      </c>
      <c r="K697">
        <f t="shared" si="155"/>
        <v>-1858944.4741892111</v>
      </c>
      <c r="L697">
        <f t="shared" si="164"/>
        <v>21694.153011528851</v>
      </c>
      <c r="M697">
        <f>2*$Y$1*VLOOKUP(E696,Gearing!$B$3:$D$7,3)+B695</f>
        <v>21346.177956564392</v>
      </c>
      <c r="N697">
        <f>2*B696-B695+Misc!$B$6*$Y$1^2</f>
        <v>21346.318199194469</v>
      </c>
      <c r="O697">
        <f t="shared" si="156"/>
        <v>0</v>
      </c>
      <c r="P697">
        <f t="shared" si="157"/>
        <v>0</v>
      </c>
      <c r="Q697">
        <f t="shared" si="158"/>
        <v>0</v>
      </c>
      <c r="R697">
        <f t="shared" si="159"/>
        <v>0</v>
      </c>
      <c r="S697">
        <f t="shared" si="160"/>
        <v>0</v>
      </c>
      <c r="T697">
        <f>C697/Misc!$B$2*60/2/PI()</f>
        <v>4858.9305396937007</v>
      </c>
      <c r="U697">
        <f>C697/Misc!$B$2*60/2/PI()*VLOOKUP(E697,Gearing!$B$2:$G$7,5,FALSE)</f>
        <v>24199436.139307417</v>
      </c>
      <c r="V697">
        <f ca="1">FORECAST(U697,OFFSET(Engine!$E$3:$E$26,MATCH(U697,Engine!$A$3:$A$26,1)-1,0,2),OFFSET(Engine!$A$3:$A$26,MATCH(U697,Engine!$A$3:$A$26,1)-1,0,2))</f>
        <v>-603590.99674116995</v>
      </c>
    </row>
    <row r="698" spans="1:22" x14ac:dyDescent="0.25">
      <c r="A698">
        <f t="shared" si="152"/>
        <v>173.75</v>
      </c>
      <c r="B698">
        <f t="shared" si="163"/>
        <v>21384.338372848943</v>
      </c>
      <c r="C698">
        <f t="shared" si="161"/>
        <v>152.64780487804819</v>
      </c>
      <c r="D698">
        <f t="shared" si="162"/>
        <v>4.9117918766569346E-2</v>
      </c>
      <c r="E698">
        <f>MIN(VLOOKUP(C697+0.01,Gearing!$A$2:$G$7,2,TRUE)+1,5)</f>
        <v>5</v>
      </c>
      <c r="F698">
        <f>Misc!$B$4*Misc!$B$5/Misc!$B$2*VLOOKUP(E698,Gearing!$B$2:$G$7,5,FALSE)</f>
        <v>8966220.9668758679</v>
      </c>
      <c r="G698">
        <f t="shared" si="150"/>
        <v>13.287611829943719</v>
      </c>
      <c r="H698">
        <f t="shared" si="151"/>
        <v>341.46341463414501</v>
      </c>
      <c r="I698">
        <f t="shared" si="153"/>
        <v>0.29700000000000004</v>
      </c>
      <c r="J698">
        <f t="shared" si="154"/>
        <v>-6391.62970619925</v>
      </c>
      <c r="K698">
        <f t="shared" si="155"/>
        <v>-1615411.5618556333</v>
      </c>
      <c r="L698">
        <f t="shared" si="164"/>
        <v>21732.319330944229</v>
      </c>
      <c r="M698">
        <f>2*$Y$1*VLOOKUP(E697,Gearing!$B$3:$D$7,3)+B696</f>
        <v>21384.338372848943</v>
      </c>
      <c r="N698">
        <f>2*B697-B696+Misc!$B$6*$Y$1^2</f>
        <v>21384.484755218866</v>
      </c>
      <c r="O698">
        <f t="shared" si="156"/>
        <v>0</v>
      </c>
      <c r="P698">
        <f t="shared" si="157"/>
        <v>0</v>
      </c>
      <c r="Q698">
        <f t="shared" si="158"/>
        <v>0</v>
      </c>
      <c r="R698">
        <f t="shared" si="159"/>
        <v>0</v>
      </c>
      <c r="S698">
        <f t="shared" si="160"/>
        <v>0</v>
      </c>
      <c r="T698">
        <f>C698/Misc!$B$2*60/2/PI()</f>
        <v>4858.9305396937007</v>
      </c>
      <c r="U698">
        <f>C698/Misc!$B$2*60/2/PI()*VLOOKUP(E698,Gearing!$B$2:$G$7,5,FALSE)</f>
        <v>24199436.139307417</v>
      </c>
      <c r="V698">
        <f ca="1">FORECAST(U698,OFFSET(Engine!$E$3:$E$26,MATCH(U698,Engine!$A$3:$A$26,1)-1,0,2),OFFSET(Engine!$A$3:$A$26,MATCH(U698,Engine!$A$3:$A$26,1)-1,0,2))</f>
        <v>-603590.99674116995</v>
      </c>
    </row>
    <row r="699" spans="1:22" x14ac:dyDescent="0.25">
      <c r="A699">
        <f t="shared" si="152"/>
        <v>174</v>
      </c>
      <c r="B699">
        <f t="shared" si="163"/>
        <v>21422.501859003416</v>
      </c>
      <c r="C699">
        <f t="shared" si="161"/>
        <v>152.64780487804819</v>
      </c>
      <c r="D699">
        <f t="shared" si="162"/>
        <v>-4.9117918766569346E-2</v>
      </c>
      <c r="E699">
        <f>MIN(VLOOKUP(C698+0.01,Gearing!$A$2:$G$7,2,TRUE)+1,5)</f>
        <v>5</v>
      </c>
      <c r="F699">
        <f>Misc!$B$4*Misc!$B$5/Misc!$B$2*VLOOKUP(E699,Gearing!$B$2:$G$7,5,FALSE)</f>
        <v>8966220.9668758679</v>
      </c>
      <c r="G699">
        <f t="shared" si="150"/>
        <v>13.311325520835455</v>
      </c>
      <c r="H699">
        <f t="shared" si="151"/>
        <v>341.46341463414501</v>
      </c>
      <c r="I699">
        <f t="shared" si="153"/>
        <v>0.29700000000000004</v>
      </c>
      <c r="J699">
        <f t="shared" si="154"/>
        <v>-6414.2969934722732</v>
      </c>
      <c r="K699">
        <f t="shared" si="155"/>
        <v>-1371110.4216553164</v>
      </c>
      <c r="L699">
        <f t="shared" si="164"/>
        <v>21770.476913967876</v>
      </c>
      <c r="M699">
        <f>2*$Y$1*VLOOKUP(E698,Gearing!$B$3:$D$7,3)+B697</f>
        <v>21422.501859003416</v>
      </c>
      <c r="N699">
        <f>2*B698-B697+Misc!$B$6*$Y$1^2</f>
        <v>21422.642101633493</v>
      </c>
      <c r="O699">
        <f t="shared" si="156"/>
        <v>0</v>
      </c>
      <c r="P699">
        <f t="shared" si="157"/>
        <v>0</v>
      </c>
      <c r="Q699">
        <f t="shared" si="158"/>
        <v>0</v>
      </c>
      <c r="R699">
        <f t="shared" si="159"/>
        <v>0</v>
      </c>
      <c r="S699">
        <f t="shared" si="160"/>
        <v>0</v>
      </c>
      <c r="T699">
        <f>C699/Misc!$B$2*60/2/PI()</f>
        <v>4858.9305396937007</v>
      </c>
      <c r="U699">
        <f>C699/Misc!$B$2*60/2/PI()*VLOOKUP(E699,Gearing!$B$2:$G$7,5,FALSE)</f>
        <v>24199436.139307417</v>
      </c>
      <c r="V699">
        <f ca="1">FORECAST(U699,OFFSET(Engine!$E$3:$E$26,MATCH(U699,Engine!$A$3:$A$26,1)-1,0,2),OFFSET(Engine!$A$3:$A$26,MATCH(U699,Engine!$A$3:$A$26,1)-1,0,2))</f>
        <v>-603590.99674116995</v>
      </c>
    </row>
    <row r="700" spans="1:22" x14ac:dyDescent="0.25">
      <c r="A700">
        <f t="shared" si="152"/>
        <v>174.25</v>
      </c>
      <c r="B700">
        <f t="shared" si="163"/>
        <v>21460.662275287967</v>
      </c>
      <c r="C700">
        <f t="shared" si="161"/>
        <v>152.64780487804819</v>
      </c>
      <c r="D700">
        <f t="shared" si="162"/>
        <v>4.9117918766569346E-2</v>
      </c>
      <c r="E700">
        <f>MIN(VLOOKUP(C699+0.01,Gearing!$A$2:$G$7,2,TRUE)+1,5)</f>
        <v>5</v>
      </c>
      <c r="F700">
        <f>Misc!$B$4*Misc!$B$5/Misc!$B$2*VLOOKUP(E700,Gearing!$B$2:$G$7,5,FALSE)</f>
        <v>8966220.9668758679</v>
      </c>
      <c r="G700">
        <f t="shared" si="150"/>
        <v>13.33503730419846</v>
      </c>
      <c r="H700">
        <f t="shared" si="151"/>
        <v>341.46341463414501</v>
      </c>
      <c r="I700">
        <f t="shared" si="153"/>
        <v>0.29700000000000004</v>
      </c>
      <c r="J700">
        <f t="shared" si="154"/>
        <v>-6436.9661042480311</v>
      </c>
      <c r="K700">
        <f t="shared" si="155"/>
        <v>-1125847.3143224907</v>
      </c>
      <c r="L700">
        <f t="shared" si="164"/>
        <v>21808.643233383249</v>
      </c>
      <c r="M700">
        <f>2*$Y$1*VLOOKUP(E699,Gearing!$B$3:$D$7,3)+B698</f>
        <v>21460.662275287967</v>
      </c>
      <c r="N700">
        <f>2*B699-B698+Misc!$B$6*$Y$1^2</f>
        <v>21460.80865765789</v>
      </c>
      <c r="O700">
        <f t="shared" si="156"/>
        <v>0</v>
      </c>
      <c r="P700">
        <f t="shared" si="157"/>
        <v>0</v>
      </c>
      <c r="Q700">
        <f t="shared" si="158"/>
        <v>0</v>
      </c>
      <c r="R700">
        <f t="shared" si="159"/>
        <v>0</v>
      </c>
      <c r="S700">
        <f t="shared" si="160"/>
        <v>0</v>
      </c>
      <c r="T700">
        <f>C700/Misc!$B$2*60/2/PI()</f>
        <v>4858.9305396937007</v>
      </c>
      <c r="U700">
        <f>C700/Misc!$B$2*60/2/PI()*VLOOKUP(E700,Gearing!$B$2:$G$7,5,FALSE)</f>
        <v>24199436.139307417</v>
      </c>
      <c r="V700">
        <f ca="1">FORECAST(U700,OFFSET(Engine!$E$3:$E$26,MATCH(U700,Engine!$A$3:$A$26,1)-1,0,2),OFFSET(Engine!$A$3:$A$26,MATCH(U700,Engine!$A$3:$A$26,1)-1,0,2))</f>
        <v>-603590.99674116995</v>
      </c>
    </row>
    <row r="701" spans="1:22" x14ac:dyDescent="0.25">
      <c r="A701">
        <f t="shared" si="152"/>
        <v>174.5</v>
      </c>
      <c r="B701">
        <f t="shared" si="163"/>
        <v>21498.82576144244</v>
      </c>
      <c r="C701">
        <f t="shared" si="161"/>
        <v>-42921.324550575933</v>
      </c>
      <c r="D701">
        <f t="shared" si="162"/>
        <v>-344591.82796155062</v>
      </c>
      <c r="E701">
        <f>MIN(VLOOKUP(C700+0.01,Gearing!$A$2:$G$7,2,TRUE)+1,5)</f>
        <v>5</v>
      </c>
      <c r="F701">
        <f>Misc!$B$4*Misc!$B$5/Misc!$B$2*VLOOKUP(E701,Gearing!$B$2:$G$7,5,FALSE)</f>
        <v>8966220.9668758679</v>
      </c>
      <c r="G701">
        <f t="shared" si="150"/>
        <v>13.358750995090199</v>
      </c>
      <c r="H701">
        <f t="shared" si="151"/>
        <v>-96012.268590228909</v>
      </c>
      <c r="I701">
        <f t="shared" si="153"/>
        <v>0.29700000000000004</v>
      </c>
      <c r="J701">
        <f t="shared" si="154"/>
        <v>-6459.6333915210544</v>
      </c>
      <c r="K701">
        <f t="shared" si="155"/>
        <v>-879816.11829983117</v>
      </c>
      <c r="L701">
        <f t="shared" si="164"/>
        <v>21846.800816406903</v>
      </c>
      <c r="M701">
        <f>2*$Y$1*VLOOKUP(E700,Gearing!$B$3:$D$7,3)+B699</f>
        <v>21498.82576144244</v>
      </c>
      <c r="N701">
        <f>2*B700-B699+Misc!$B$6*$Y$1^2</f>
        <v>21498.966004072518</v>
      </c>
      <c r="O701">
        <f t="shared" si="156"/>
        <v>0</v>
      </c>
      <c r="P701">
        <f t="shared" si="157"/>
        <v>0</v>
      </c>
      <c r="Q701">
        <f t="shared" si="158"/>
        <v>0</v>
      </c>
      <c r="R701">
        <f t="shared" si="159"/>
        <v>0</v>
      </c>
      <c r="S701">
        <f t="shared" si="160"/>
        <v>0</v>
      </c>
      <c r="T701">
        <f>C701/Misc!$B$2*60/2/PI()</f>
        <v>-1366228.1932551365</v>
      </c>
      <c r="U701">
        <f>C701/Misc!$B$2*60/2/PI()*VLOOKUP(E701,Gearing!$B$2:$G$7,5,FALSE)</f>
        <v>-6804368089.7079048</v>
      </c>
      <c r="V701" t="e">
        <f ca="1">FORECAST(U701,OFFSET(Engine!$E$3:$E$26,MATCH(U701,Engine!$A$3:$A$26,1)-1,0,2),OFFSET(Engine!$A$3:$A$26,MATCH(U701,Engine!$A$3:$A$26,1)-1,0,2))</f>
        <v>#N/A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13"/>
  <sheetViews>
    <sheetView workbookViewId="0">
      <selection activeCell="A7" sqref="A7"/>
    </sheetView>
  </sheetViews>
  <sheetFormatPr defaultColWidth="8.85546875" defaultRowHeight="15" x14ac:dyDescent="0.25"/>
  <cols>
    <col min="5" max="5" width="18.42578125" bestFit="1" customWidth="1"/>
    <col min="6" max="6" width="22.5703125" bestFit="1" customWidth="1"/>
    <col min="7" max="7" width="10.140625" bestFit="1" customWidth="1"/>
  </cols>
  <sheetData>
    <row r="1" spans="1:11" x14ac:dyDescent="0.25">
      <c r="A1" t="s">
        <v>19</v>
      </c>
      <c r="B1" t="s">
        <v>37</v>
      </c>
      <c r="C1" t="s">
        <v>11</v>
      </c>
      <c r="D1" t="s">
        <v>19</v>
      </c>
      <c r="E1" t="s">
        <v>93</v>
      </c>
      <c r="F1" t="s">
        <v>94</v>
      </c>
      <c r="G1" t="s">
        <v>40</v>
      </c>
      <c r="H1" t="s">
        <v>56</v>
      </c>
      <c r="I1" t="s">
        <v>57</v>
      </c>
    </row>
    <row r="2" spans="1:11" x14ac:dyDescent="0.25">
      <c r="A2">
        <f>CONVERT(C2,C$1,A$1)</f>
        <v>0</v>
      </c>
      <c r="B2">
        <v>0</v>
      </c>
      <c r="C2">
        <v>0</v>
      </c>
      <c r="D2">
        <v>0</v>
      </c>
      <c r="E2">
        <f>A2/Misc!$B$2*60/2/PI()</f>
        <v>0</v>
      </c>
      <c r="F2">
        <v>0</v>
      </c>
      <c r="G2">
        <v>0</v>
      </c>
      <c r="H2">
        <v>0</v>
      </c>
    </row>
    <row r="3" spans="1:11" x14ac:dyDescent="0.25">
      <c r="A3">
        <f>CONVERT(C3,C$1,A$1)*H3/Misc!$B$3</f>
        <v>54.383070204878045</v>
      </c>
      <c r="B3">
        <v>1</v>
      </c>
      <c r="C3">
        <f>Non_Linear_Model_With_Slip!$Y6</f>
        <v>121.8</v>
      </c>
      <c r="D3">
        <f>A3</f>
        <v>54.383070204878045</v>
      </c>
      <c r="E3">
        <f>A3/Misc!$B$2*60/2/PI()</f>
        <v>1731.0668887239831</v>
      </c>
      <c r="F3">
        <f>E3*Misc!$B$3/H3</f>
        <v>1733.18052350875</v>
      </c>
      <c r="G3">
        <f>Misc!$B$3/F3</f>
        <v>4.7311863298575787</v>
      </c>
      <c r="H3">
        <f>Non_Linear_Model_With_Slip!Z6</f>
        <v>8190</v>
      </c>
      <c r="I3">
        <f>CONVERT(A3,$A$1,$C$1)</f>
        <v>121.65146341463414</v>
      </c>
      <c r="J3">
        <v>2.2000000000000002</v>
      </c>
      <c r="K3">
        <f>G3/J3</f>
        <v>2.150539240844354</v>
      </c>
    </row>
    <row r="4" spans="1:11" x14ac:dyDescent="0.25">
      <c r="A4">
        <f>CONVERT(C4,C$1,A$1)*H4/Misc!$B$3</f>
        <v>82.484457096585373</v>
      </c>
      <c r="B4">
        <v>2</v>
      </c>
      <c r="C4">
        <f>Non_Linear_Model_With_Slip!$Y7</f>
        <v>185.19</v>
      </c>
      <c r="D4">
        <f>A4</f>
        <v>82.484457096585373</v>
      </c>
      <c r="E4">
        <f>A4/Misc!$B$2*60/2/PI()</f>
        <v>2625.5618150345858</v>
      </c>
      <c r="F4">
        <f>E4*Misc!$B$3/H4</f>
        <v>2635.2028008915058</v>
      </c>
      <c r="G4">
        <f>Misc!$B$3/E4</f>
        <v>3.1231410942392852</v>
      </c>
      <c r="H4">
        <f>Non_Linear_Model_With_Slip!Z7</f>
        <v>8170</v>
      </c>
      <c r="I4">
        <f>CONVERT(A4,$A$1,$C$1)</f>
        <v>184.51247560975611</v>
      </c>
      <c r="J4">
        <v>1.51</v>
      </c>
      <c r="K4">
        <f>G4/J4</f>
        <v>2.0683053604233677</v>
      </c>
    </row>
    <row r="5" spans="1:11" x14ac:dyDescent="0.25">
      <c r="A5">
        <f>CONVERT(C5,C$1,A$1)*H5/Misc!$B$3</f>
        <v>101.91183418926829</v>
      </c>
      <c r="B5">
        <v>3</v>
      </c>
      <c r="C5">
        <f>Non_Linear_Model_With_Slip!$Y8</f>
        <v>231.07</v>
      </c>
      <c r="D5">
        <f>A5</f>
        <v>101.91183418926829</v>
      </c>
      <c r="E5">
        <f>A5/Misc!$B$2*60/2/PI()</f>
        <v>3243.9544341567344</v>
      </c>
      <c r="F5">
        <f>E5*Misc!$B$3/H5</f>
        <v>3288.0625908634393</v>
      </c>
      <c r="G5">
        <f>Misc!$B$3/E5</f>
        <v>2.527779032177309</v>
      </c>
      <c r="H5">
        <f>Non_Linear_Model_With_Slip!Z8</f>
        <v>8090</v>
      </c>
      <c r="I5">
        <f>CONVERT(A5,$A$1,$C$1)</f>
        <v>227.97028048780487</v>
      </c>
      <c r="J5">
        <v>1.17</v>
      </c>
      <c r="K5">
        <f>G5/J5</f>
        <v>2.1604948992968454</v>
      </c>
    </row>
    <row r="6" spans="1:11" x14ac:dyDescent="0.25">
      <c r="A6">
        <f>CONVERT(C6,C$1,A$1)*H6/Misc!$B$3</f>
        <v>119.60571736664295</v>
      </c>
      <c r="B6">
        <v>4</v>
      </c>
      <c r="C6">
        <f>Non_Linear_Model_With_Slip!$Y9</f>
        <v>267.5503699146451</v>
      </c>
      <c r="D6">
        <f>A6</f>
        <v>119.60571736664295</v>
      </c>
      <c r="E6">
        <f>A6/Misc!$B$2*60/2/PI()</f>
        <v>3807.1682281906756</v>
      </c>
      <c r="F6">
        <f>E6*Misc!$B$3/H6</f>
        <v>3807.1682281906756</v>
      </c>
      <c r="G6">
        <f>Misc!$B$3/E6</f>
        <v>2.1538318005708352</v>
      </c>
      <c r="H6">
        <f>Non_Linear_Model_With_Slip!Z9</f>
        <v>8200</v>
      </c>
      <c r="I6">
        <f>CONVERT(A6,$A$1,$C$1)</f>
        <v>267.5503699146451</v>
      </c>
      <c r="J6">
        <v>1</v>
      </c>
      <c r="K6">
        <f>G6/J6</f>
        <v>2.1538318005708352</v>
      </c>
    </row>
    <row r="7" spans="1:11" x14ac:dyDescent="0.25">
      <c r="A7">
        <f>CONVERT(C7,C$1,A$1)*H7/Misc!$B$3</f>
        <v>152.64780487804879</v>
      </c>
      <c r="B7">
        <v>5</v>
      </c>
      <c r="C7">
        <f>Non_Linear_Model_With_Slip!$Y10</f>
        <v>350</v>
      </c>
      <c r="D7">
        <f>A7</f>
        <v>152.64780487804879</v>
      </c>
      <c r="E7">
        <f>A7/Misc!$B$2*60/2/PI()</f>
        <v>4858.9305396937198</v>
      </c>
      <c r="F7">
        <f>E7*Misc!$B$3/H7</f>
        <v>4980.4038031860628</v>
      </c>
      <c r="G7">
        <f>Misc!$B$3/E7</f>
        <v>1.6876141638601985</v>
      </c>
      <c r="H7">
        <f>Non_Linear_Model_With_Slip!Z10</f>
        <v>8000</v>
      </c>
      <c r="I7">
        <f>CONVERT(A7,$A$1,$C$1)</f>
        <v>341.46341463414637</v>
      </c>
      <c r="J7">
        <v>2</v>
      </c>
      <c r="K7">
        <f>G7/J7</f>
        <v>0.84380708193009923</v>
      </c>
    </row>
    <row r="9" spans="1:11" x14ac:dyDescent="0.25">
      <c r="A9">
        <v>5</v>
      </c>
      <c r="B9">
        <v>2.4700000000000002</v>
      </c>
    </row>
    <row r="10" spans="1:11" x14ac:dyDescent="0.25">
      <c r="A10">
        <v>4</v>
      </c>
      <c r="B10">
        <f>B9*D10/C10</f>
        <v>2.9735565476190482</v>
      </c>
      <c r="C10">
        <v>6720</v>
      </c>
      <c r="D10">
        <v>8090</v>
      </c>
    </row>
    <row r="11" spans="1:11" x14ac:dyDescent="0.25">
      <c r="A11">
        <v>3</v>
      </c>
      <c r="B11">
        <f>B10*D11/C11</f>
        <v>4.2146931935817813</v>
      </c>
      <c r="C11">
        <v>5750</v>
      </c>
      <c r="D11">
        <v>8150</v>
      </c>
    </row>
    <row r="12" spans="1:11" x14ac:dyDescent="0.25">
      <c r="A12">
        <v>2</v>
      </c>
      <c r="B12">
        <f>B11*D12/C12</f>
        <v>6.2607351621023914</v>
      </c>
      <c r="C12">
        <v>5500</v>
      </c>
      <c r="D12">
        <v>8170</v>
      </c>
    </row>
    <row r="13" spans="1:11" x14ac:dyDescent="0.25">
      <c r="A13">
        <v>1</v>
      </c>
      <c r="B13">
        <f>B12*D13/C13</f>
        <v>12.324059756030383</v>
      </c>
      <c r="C13">
        <v>2220</v>
      </c>
      <c r="D13">
        <v>4370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C27" sqref="C27"/>
    </sheetView>
  </sheetViews>
  <sheetFormatPr defaultRowHeight="15" x14ac:dyDescent="0.25"/>
  <sheetData>
    <row r="1" spans="1:10" x14ac:dyDescent="0.25">
      <c r="B1" t="s">
        <v>65</v>
      </c>
      <c r="C1" t="s">
        <v>27</v>
      </c>
      <c r="D1" t="s">
        <v>26</v>
      </c>
      <c r="E1" t="s">
        <v>43</v>
      </c>
      <c r="H1" t="s">
        <v>79</v>
      </c>
      <c r="I1" s="3">
        <v>82</v>
      </c>
      <c r="J1" t="s">
        <v>80</v>
      </c>
    </row>
    <row r="2" spans="1:10" x14ac:dyDescent="0.25">
      <c r="A2" t="s">
        <v>38</v>
      </c>
      <c r="B2" t="s">
        <v>90</v>
      </c>
      <c r="C2" t="s">
        <v>91</v>
      </c>
      <c r="D2" t="s">
        <v>91</v>
      </c>
      <c r="E2" t="s">
        <v>92</v>
      </c>
      <c r="H2" t="s">
        <v>81</v>
      </c>
      <c r="I2" s="3">
        <v>6</v>
      </c>
      <c r="J2" t="s">
        <v>82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H3" t="s">
        <v>83</v>
      </c>
      <c r="I3">
        <f>CONVERT(I2,"C","K")</f>
        <v>279.14999999999998</v>
      </c>
      <c r="J3" t="s">
        <v>84</v>
      </c>
    </row>
    <row r="4" spans="1:10" x14ac:dyDescent="0.25">
      <c r="A4">
        <v>1000</v>
      </c>
      <c r="B4">
        <v>380</v>
      </c>
      <c r="C4">
        <f>B4*A4/5252</f>
        <v>72.353389185072359</v>
      </c>
      <c r="D4">
        <f>CONVERT(C4,$C$1,$D$1)*$I$10</f>
        <v>44465.855546623403</v>
      </c>
      <c r="E4">
        <f t="shared" ref="E4:E27" si="0">D4/(2*PI()*A4/60)*$I$10</f>
        <v>349.94656916788449</v>
      </c>
    </row>
    <row r="5" spans="1:10" x14ac:dyDescent="0.25">
      <c r="A5">
        <v>2000</v>
      </c>
      <c r="B5">
        <v>430</v>
      </c>
      <c r="C5">
        <f>B5*A5/5252</f>
        <v>163.74714394516374</v>
      </c>
      <c r="D5">
        <f t="shared" ref="D5:D27" si="1">CONVERT(C5,$C$1,$D$1)</f>
        <v>122106.22421187212</v>
      </c>
      <c r="E5">
        <f t="shared" si="0"/>
        <v>480.48838498322732</v>
      </c>
      <c r="H5" t="s">
        <v>85</v>
      </c>
    </row>
    <row r="6" spans="1:10" x14ac:dyDescent="0.25">
      <c r="A6">
        <v>3000</v>
      </c>
      <c r="B6">
        <v>470</v>
      </c>
      <c r="C6">
        <f>B6*A6/5252</f>
        <v>268.46915460776847</v>
      </c>
      <c r="D6">
        <f t="shared" si="1"/>
        <v>200197.41411481361</v>
      </c>
      <c r="E6">
        <f t="shared" si="0"/>
        <v>525.18497893515541</v>
      </c>
      <c r="H6" t="s">
        <v>86</v>
      </c>
      <c r="I6" s="4">
        <f>99/I1</f>
        <v>1.2073170731707317</v>
      </c>
    </row>
    <row r="7" spans="1:10" x14ac:dyDescent="0.25">
      <c r="A7">
        <v>4000</v>
      </c>
      <c r="B7">
        <v>495</v>
      </c>
      <c r="C7">
        <f>B7*A7/5252</f>
        <v>376.999238385377</v>
      </c>
      <c r="D7">
        <f t="shared" si="1"/>
        <v>281128.28365058929</v>
      </c>
      <c r="E7">
        <f t="shared" si="0"/>
        <v>553.12035015511049</v>
      </c>
      <c r="H7" t="s">
        <v>87</v>
      </c>
      <c r="I7" s="4">
        <f>I3/298</f>
        <v>0.93674496644295291</v>
      </c>
    </row>
    <row r="8" spans="1:10" x14ac:dyDescent="0.25">
      <c r="A8">
        <v>5000</v>
      </c>
      <c r="B8">
        <v>510</v>
      </c>
      <c r="C8">
        <f>B8*A8/5252</f>
        <v>485.52932216298552</v>
      </c>
      <c r="D8">
        <f t="shared" si="1"/>
        <v>362059.15318636503</v>
      </c>
      <c r="E8">
        <f t="shared" si="0"/>
        <v>569.88157288708351</v>
      </c>
      <c r="H8" t="s">
        <v>88</v>
      </c>
      <c r="I8" s="4">
        <f>I6^1.2*I7^0.5</f>
        <v>1.2133784981889901</v>
      </c>
    </row>
    <row r="9" spans="1:10" x14ac:dyDescent="0.25">
      <c r="A9">
        <v>5800</v>
      </c>
      <c r="B9">
        <v>517</v>
      </c>
      <c r="C9">
        <v>570.9</v>
      </c>
      <c r="D9">
        <f t="shared" si="1"/>
        <v>425720.05668631807</v>
      </c>
      <c r="E9">
        <f t="shared" si="0"/>
        <v>577.65854904543994</v>
      </c>
    </row>
    <row r="10" spans="1:10" x14ac:dyDescent="0.25">
      <c r="A10">
        <v>5900</v>
      </c>
      <c r="B10">
        <v>514.9</v>
      </c>
      <c r="C10">
        <v>578.4</v>
      </c>
      <c r="D10">
        <f t="shared" si="1"/>
        <v>431312.80572318507</v>
      </c>
      <c r="E10">
        <f t="shared" si="0"/>
        <v>575.32789073859533</v>
      </c>
      <c r="H10" t="s">
        <v>89</v>
      </c>
      <c r="I10" s="4">
        <f>1/I8</f>
        <v>0.82414514637644809</v>
      </c>
    </row>
    <row r="11" spans="1:10" x14ac:dyDescent="0.25">
      <c r="A11">
        <v>6000</v>
      </c>
      <c r="B11">
        <v>517.1</v>
      </c>
      <c r="C11">
        <v>590.70000000000005</v>
      </c>
      <c r="D11">
        <f t="shared" si="1"/>
        <v>440484.91414364707</v>
      </c>
      <c r="E11">
        <f t="shared" si="0"/>
        <v>577.76985127068951</v>
      </c>
    </row>
    <row r="12" spans="1:10" x14ac:dyDescent="0.25">
      <c r="A12">
        <v>6100</v>
      </c>
      <c r="B12">
        <v>521.20000000000005</v>
      </c>
      <c r="C12">
        <v>605.29999999999995</v>
      </c>
      <c r="D12">
        <f t="shared" si="1"/>
        <v>451372.13226874813</v>
      </c>
      <c r="E12">
        <f t="shared" si="0"/>
        <v>582.34452201608258</v>
      </c>
    </row>
    <row r="13" spans="1:10" x14ac:dyDescent="0.25">
      <c r="A13">
        <v>6200</v>
      </c>
      <c r="B13">
        <v>524.79999999999995</v>
      </c>
      <c r="C13">
        <v>619.5</v>
      </c>
      <c r="D13">
        <f t="shared" si="1"/>
        <v>461961.07044521644</v>
      </c>
      <c r="E13">
        <f t="shared" si="0"/>
        <v>586.39299933188977</v>
      </c>
    </row>
    <row r="14" spans="1:10" x14ac:dyDescent="0.25">
      <c r="A14">
        <v>6300</v>
      </c>
      <c r="B14">
        <v>527.70000000000005</v>
      </c>
      <c r="C14">
        <v>633</v>
      </c>
      <c r="D14">
        <f t="shared" si="1"/>
        <v>472028.01871157705</v>
      </c>
      <c r="E14">
        <f t="shared" si="0"/>
        <v>589.66087991542963</v>
      </c>
    </row>
    <row r="15" spans="1:10" x14ac:dyDescent="0.25">
      <c r="A15">
        <v>6400</v>
      </c>
      <c r="B15">
        <v>530.6</v>
      </c>
      <c r="C15">
        <v>646.5</v>
      </c>
      <c r="D15">
        <f t="shared" si="1"/>
        <v>482094.96697793773</v>
      </c>
      <c r="E15">
        <f t="shared" si="0"/>
        <v>592.82663923073392</v>
      </c>
    </row>
    <row r="16" spans="1:10" x14ac:dyDescent="0.25">
      <c r="A16">
        <v>6500</v>
      </c>
      <c r="B16">
        <v>534.4</v>
      </c>
      <c r="C16">
        <v>661.4</v>
      </c>
      <c r="D16">
        <f t="shared" si="1"/>
        <v>493205.89506451355</v>
      </c>
      <c r="E16">
        <f t="shared" si="0"/>
        <v>597.15901024406617</v>
      </c>
    </row>
    <row r="17" spans="1:5" x14ac:dyDescent="0.25">
      <c r="A17">
        <v>6600</v>
      </c>
      <c r="B17">
        <v>538.29999999999995</v>
      </c>
      <c r="C17">
        <v>676.5</v>
      </c>
      <c r="D17">
        <f t="shared" si="1"/>
        <v>504465.96312540583</v>
      </c>
      <c r="E17">
        <f t="shared" si="0"/>
        <v>601.53793555353661</v>
      </c>
    </row>
    <row r="18" spans="1:5" x14ac:dyDescent="0.25">
      <c r="A18">
        <v>6700</v>
      </c>
      <c r="B18">
        <v>540.9</v>
      </c>
      <c r="C18">
        <v>690</v>
      </c>
      <c r="D18">
        <f t="shared" si="1"/>
        <v>514532.91139176645</v>
      </c>
      <c r="E18">
        <f t="shared" si="0"/>
        <v>604.38467496460169</v>
      </c>
    </row>
    <row r="19" spans="1:5" x14ac:dyDescent="0.25">
      <c r="A19">
        <v>6800</v>
      </c>
      <c r="B19">
        <v>541.6</v>
      </c>
      <c r="C19">
        <v>701.2</v>
      </c>
      <c r="D19">
        <f t="shared" si="1"/>
        <v>522884.74995348795</v>
      </c>
      <c r="E19">
        <f t="shared" si="0"/>
        <v>605.16269786246767</v>
      </c>
    </row>
    <row r="20" spans="1:5" x14ac:dyDescent="0.25">
      <c r="A20">
        <v>6900</v>
      </c>
      <c r="B20">
        <v>540.4</v>
      </c>
      <c r="C20">
        <v>710</v>
      </c>
      <c r="D20">
        <f t="shared" si="1"/>
        <v>529446.90882341191</v>
      </c>
      <c r="E20">
        <f t="shared" si="0"/>
        <v>603.87689535950665</v>
      </c>
    </row>
    <row r="21" spans="1:5" x14ac:dyDescent="0.25">
      <c r="A21">
        <v>7000</v>
      </c>
      <c r="B21">
        <v>538</v>
      </c>
      <c r="C21">
        <v>717</v>
      </c>
      <c r="D21">
        <f t="shared" si="1"/>
        <v>534666.80792448774</v>
      </c>
      <c r="E21">
        <f t="shared" si="0"/>
        <v>601.11874535454467</v>
      </c>
    </row>
    <row r="22" spans="1:5" x14ac:dyDescent="0.25">
      <c r="A22">
        <v>7100</v>
      </c>
      <c r="B22">
        <v>535.1</v>
      </c>
      <c r="C22">
        <v>723.3</v>
      </c>
      <c r="D22">
        <f t="shared" si="1"/>
        <v>539364.71711545601</v>
      </c>
      <c r="E22">
        <f t="shared" si="0"/>
        <v>597.85968915956448</v>
      </c>
    </row>
    <row r="23" spans="1:5" x14ac:dyDescent="0.25">
      <c r="A23">
        <v>7200</v>
      </c>
      <c r="B23">
        <v>531.6</v>
      </c>
      <c r="C23">
        <v>728.7</v>
      </c>
      <c r="D23">
        <f t="shared" si="1"/>
        <v>543391.49642200035</v>
      </c>
      <c r="E23">
        <f t="shared" si="0"/>
        <v>593.95757945509786</v>
      </c>
    </row>
    <row r="24" spans="1:5" x14ac:dyDescent="0.25">
      <c r="A24">
        <v>7300</v>
      </c>
      <c r="B24">
        <v>526.79999999999995</v>
      </c>
      <c r="C24">
        <v>732.3</v>
      </c>
      <c r="D24">
        <f t="shared" si="1"/>
        <v>546076.01595969649</v>
      </c>
      <c r="E24">
        <f t="shared" si="0"/>
        <v>588.71530932957558</v>
      </c>
    </row>
    <row r="25" spans="1:5" x14ac:dyDescent="0.25">
      <c r="A25">
        <v>7400</v>
      </c>
      <c r="B25">
        <v>521</v>
      </c>
      <c r="C25">
        <v>734.1</v>
      </c>
      <c r="D25">
        <f t="shared" si="1"/>
        <v>547418.27572854457</v>
      </c>
      <c r="E25">
        <f t="shared" si="0"/>
        <v>582.18720961087831</v>
      </c>
    </row>
    <row r="26" spans="1:5" x14ac:dyDescent="0.25">
      <c r="A26">
        <v>7500</v>
      </c>
      <c r="B26">
        <v>514.5</v>
      </c>
      <c r="C26">
        <v>734.8</v>
      </c>
      <c r="D26">
        <f t="shared" si="1"/>
        <v>547940.26563865214</v>
      </c>
      <c r="E26">
        <f t="shared" si="0"/>
        <v>574.97245534274953</v>
      </c>
    </row>
    <row r="27" spans="1:5" x14ac:dyDescent="0.25">
      <c r="A27">
        <v>8200.5</v>
      </c>
      <c r="B27">
        <v>498.9</v>
      </c>
      <c r="C27">
        <f>B27*A27/5252</f>
        <v>778.98504379284077</v>
      </c>
      <c r="D27">
        <f t="shared" si="1"/>
        <v>580889.04712083051</v>
      </c>
      <c r="E27">
        <f t="shared" si="0"/>
        <v>557.47826806542344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2:C9"/>
  <sheetViews>
    <sheetView workbookViewId="0">
      <selection activeCell="B5" sqref="B5"/>
    </sheetView>
  </sheetViews>
  <sheetFormatPr defaultColWidth="8.85546875" defaultRowHeight="15" x14ac:dyDescent="0.25"/>
  <cols>
    <col min="1" max="1" width="18.42578125" bestFit="1" customWidth="1"/>
  </cols>
  <sheetData>
    <row r="2" spans="1:3" x14ac:dyDescent="0.25">
      <c r="A2" t="s">
        <v>36</v>
      </c>
      <c r="B2" s="3">
        <v>0.3</v>
      </c>
      <c r="C2" s="6" t="s">
        <v>34</v>
      </c>
    </row>
    <row r="3" spans="1:3" x14ac:dyDescent="0.25">
      <c r="A3" t="s">
        <v>39</v>
      </c>
      <c r="B3" s="3">
        <v>8200</v>
      </c>
      <c r="C3" s="6" t="s">
        <v>38</v>
      </c>
    </row>
    <row r="4" spans="1:3" x14ac:dyDescent="0.25">
      <c r="A4" t="s">
        <v>41</v>
      </c>
      <c r="B4" s="3">
        <v>0.85</v>
      </c>
    </row>
    <row r="5" spans="1:3" x14ac:dyDescent="0.25">
      <c r="A5" t="s">
        <v>42</v>
      </c>
      <c r="B5" s="3">
        <v>635.4</v>
      </c>
      <c r="C5" s="6" t="s">
        <v>43</v>
      </c>
    </row>
    <row r="6" spans="1:3" x14ac:dyDescent="0.25">
      <c r="A6" t="s">
        <v>59</v>
      </c>
      <c r="B6" s="3">
        <v>2.2930000000000001</v>
      </c>
      <c r="C6" s="8" t="s">
        <v>50</v>
      </c>
    </row>
    <row r="8" spans="1:3" x14ac:dyDescent="0.25">
      <c r="A8" t="s">
        <v>63</v>
      </c>
      <c r="B8" s="9">
        <v>1572</v>
      </c>
      <c r="C8" s="8" t="s">
        <v>64</v>
      </c>
    </row>
    <row r="9" spans="1:3" x14ac:dyDescent="0.25">
      <c r="A9" t="s">
        <v>35</v>
      </c>
      <c r="B9">
        <f>0.5*Lift!E3*Lift!B12*Lift!B7</f>
        <v>0.29700000000000004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Charts</vt:lpstr>
      </vt:variant>
      <vt:variant>
        <vt:i4>1</vt:i4>
      </vt:variant>
    </vt:vector>
  </HeadingPairs>
  <TitlesOfParts>
    <vt:vector size="11" baseType="lpstr">
      <vt:lpstr>800hp</vt:lpstr>
      <vt:lpstr>1600hp</vt:lpstr>
      <vt:lpstr>Lift</vt:lpstr>
      <vt:lpstr>Linear_Model</vt:lpstr>
      <vt:lpstr>Non_Linear_Model</vt:lpstr>
      <vt:lpstr>Non_Linear_Model_With_Slip</vt:lpstr>
      <vt:lpstr>Non_Linear_Model_With_Slip_Back</vt:lpstr>
      <vt:lpstr>Gearing</vt:lpstr>
      <vt:lpstr>Engine</vt:lpstr>
      <vt:lpstr>Misc</vt:lpstr>
      <vt:lpstr>Velocity_Run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Khan</dc:creator>
  <cp:lastModifiedBy>Zaid Khan</cp:lastModifiedBy>
  <dcterms:created xsi:type="dcterms:W3CDTF">2015-09-23T04:58:33Z</dcterms:created>
  <dcterms:modified xsi:type="dcterms:W3CDTF">2016-02-07T21:02:21Z</dcterms:modified>
</cp:coreProperties>
</file>