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ki1\Desktop\Contrôle de Gestion\zaki 2021\"/>
    </mc:Choice>
  </mc:AlternateContent>
  <xr:revisionPtr revIDLastSave="0" documentId="13_ncr:1_{92F15204-67D9-4718-8855-7231222E0DCF}" xr6:coauthVersionLast="47" xr6:coauthVersionMax="47" xr10:uidLastSave="{00000000-0000-0000-0000-000000000000}"/>
  <bookViews>
    <workbookView xWindow="-108" yWindow="-108" windowWidth="23256" windowHeight="12576" tabRatio="877" firstSheet="1" activeTab="1" xr2:uid="{00000000-000D-0000-FFFF-FFFF00000000}"/>
  </bookViews>
  <sheets>
    <sheet name="=" sheetId="30" state="hidden" r:id="rId1"/>
    <sheet name="Flash Journalier" sheetId="31" r:id="rId2"/>
    <sheet name="Accessoires" sheetId="45" r:id="rId3"/>
    <sheet name="Ventes" sheetId="44" r:id="rId4"/>
  </sheets>
  <externalReferences>
    <externalReference r:id="rId5"/>
  </externalReferences>
  <definedNames>
    <definedName name="AA">[1]PRVAL1°.XLS!#REF!</definedName>
    <definedName name="AAAA">[1]PRVAL1°.XLS!#REF!</definedName>
    <definedName name="anneprecd">#REF!</definedName>
    <definedName name="charAD">[1]PRVAL1°.XLS!#REF!</definedName>
    <definedName name="dataprecedent">#REF!</definedName>
    <definedName name="dataprev">#REF!</definedName>
    <definedName name="datareal">#REF!</definedName>
    <definedName name="dataréal">#REF!</definedName>
    <definedName name="Décembre">#REF!</definedName>
    <definedName name="Des">#REF!</definedName>
    <definedName name="Desig1">#REF!</definedName>
    <definedName name="Desig2">#REF!</definedName>
    <definedName name="designation">#REF!</definedName>
    <definedName name="Février">#REF!</definedName>
    <definedName name="Janvier">#REF!</definedName>
    <definedName name="Juillet">#REF!</definedName>
    <definedName name="Juin">#REF!</definedName>
    <definedName name="Mai">#REF!</definedName>
    <definedName name="Mars">#REF!</definedName>
    <definedName name="Mois1">OFFSET(#REF!,0,#REF!,1,COUNTA(#REF!))</definedName>
    <definedName name="Mois2">#REF!</definedName>
    <definedName name="mois4">#REF!</definedName>
    <definedName name="Mois5">#REF!</definedName>
    <definedName name="ms">#REF!</definedName>
    <definedName name="msdeux">#REF!</definedName>
    <definedName name="mstrois">#REF!</definedName>
    <definedName name="Novembre">#REF!</definedName>
    <definedName name="Octobre">#REF!</definedName>
    <definedName name="_xlnm.Print_Area" localSheetId="1">'Flash Journalier'!$A$1:$S$70</definedName>
    <definedName name="_xlnm.Print_Area" localSheetId="3">Ventes!$A$1:$J$119</definedName>
    <definedName name="_xlnm.Print_Area">#REF!</definedName>
    <definedName name="qqs">#REF!</definedName>
    <definedName name="rab">[1]PRVAL1°.XLS!#REF!</definedName>
    <definedName name="réal1">#REF!</definedName>
    <definedName name="réal2">#REF!</definedName>
    <definedName name="réal3">#REF!</definedName>
    <definedName name="réal4">#REF!</definedName>
    <definedName name="realprev">#REF!</definedName>
    <definedName name="recap">#REF!</definedName>
    <definedName name="Septembre">#REF!</definedName>
    <definedName name="titreprev">#REF!</definedName>
    <definedName name="titreré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45" l="1"/>
  <c r="O71" i="45"/>
  <c r="O70" i="45"/>
  <c r="O69" i="45"/>
  <c r="O68" i="45"/>
  <c r="O67" i="45"/>
  <c r="O66" i="45"/>
  <c r="O65" i="45"/>
  <c r="O64" i="45"/>
  <c r="O63" i="45"/>
  <c r="O62" i="45"/>
  <c r="O61" i="45"/>
  <c r="O60" i="45"/>
  <c r="O59" i="45"/>
  <c r="O58" i="45"/>
  <c r="O57" i="45"/>
  <c r="O56" i="45"/>
  <c r="O55" i="45"/>
  <c r="O54" i="45"/>
  <c r="O50" i="45"/>
  <c r="O48" i="45"/>
  <c r="O47" i="45"/>
  <c r="O46" i="45"/>
  <c r="O43" i="45"/>
  <c r="O41" i="45"/>
  <c r="O39" i="45"/>
  <c r="O38" i="45"/>
  <c r="O37" i="45"/>
  <c r="O36" i="45"/>
  <c r="N1501" i="45"/>
  <c r="N1500" i="45"/>
  <c r="N1499" i="45"/>
  <c r="N1498" i="45"/>
  <c r="N1497" i="45"/>
  <c r="N1496" i="45"/>
  <c r="N1495" i="45"/>
  <c r="N1494" i="45"/>
  <c r="N1493" i="45"/>
  <c r="N1492" i="45"/>
  <c r="N1491" i="45"/>
  <c r="N1489" i="45"/>
  <c r="N1488" i="45"/>
  <c r="N1487" i="45"/>
  <c r="N1486" i="45"/>
  <c r="N1485" i="45"/>
  <c r="N1484" i="45"/>
  <c r="N1483" i="45"/>
  <c r="N1482" i="45"/>
  <c r="N1481" i="45"/>
  <c r="N1480" i="45"/>
  <c r="N1479" i="45"/>
  <c r="N1478" i="45"/>
  <c r="N1477" i="45"/>
  <c r="N1476" i="45"/>
  <c r="N1475" i="45"/>
  <c r="N1474" i="45"/>
  <c r="N1472" i="45"/>
  <c r="N1471" i="45"/>
  <c r="N1470" i="45"/>
  <c r="N1469" i="45"/>
  <c r="N1468" i="45"/>
  <c r="N1467" i="45"/>
  <c r="N1466" i="45"/>
  <c r="N1465" i="45"/>
  <c r="N1464" i="45"/>
  <c r="N1463" i="45"/>
  <c r="N1461" i="45"/>
  <c r="N1460" i="45"/>
  <c r="N1459" i="45"/>
  <c r="N1456" i="45"/>
  <c r="N1455" i="45"/>
  <c r="N1454" i="45"/>
  <c r="N1452" i="45"/>
  <c r="N1449" i="45"/>
  <c r="N1448" i="45"/>
  <c r="N1446" i="45"/>
  <c r="N1444" i="45"/>
  <c r="N1436" i="45"/>
  <c r="N1435" i="45"/>
  <c r="N1434" i="45"/>
  <c r="N1433" i="45"/>
  <c r="N1432" i="45"/>
  <c r="N1431" i="45"/>
  <c r="N1430" i="45"/>
  <c r="N1429" i="45"/>
  <c r="N1428" i="45"/>
  <c r="N1427" i="45"/>
  <c r="N1426" i="45"/>
  <c r="N1424" i="45"/>
  <c r="N1423" i="45"/>
  <c r="N1422" i="45"/>
  <c r="N1421" i="45"/>
  <c r="N1420" i="45"/>
  <c r="N1419" i="45"/>
  <c r="N1418" i="45"/>
  <c r="N1417" i="45"/>
  <c r="N1416" i="45"/>
  <c r="N1415" i="45"/>
  <c r="N1414" i="45"/>
  <c r="N1413" i="45"/>
  <c r="N1412" i="45"/>
  <c r="N1411" i="45"/>
  <c r="N1410" i="45"/>
  <c r="N1409" i="45"/>
  <c r="N1407" i="45"/>
  <c r="N1406" i="45"/>
  <c r="N1405" i="45"/>
  <c r="N1404" i="45"/>
  <c r="N1403" i="45"/>
  <c r="N1402" i="45"/>
  <c r="N1401" i="45"/>
  <c r="N1400" i="45"/>
  <c r="N1399" i="45"/>
  <c r="N1398" i="45"/>
  <c r="N1396" i="45"/>
  <c r="N1395" i="45"/>
  <c r="N1394" i="45"/>
  <c r="N1391" i="45"/>
  <c r="N1390" i="45"/>
  <c r="N1389" i="45"/>
  <c r="N1387" i="45"/>
  <c r="N1384" i="45"/>
  <c r="N1383" i="45"/>
  <c r="N1381" i="45"/>
  <c r="N1379" i="45"/>
  <c r="N1371" i="45"/>
  <c r="N1370" i="45"/>
  <c r="N1369" i="45"/>
  <c r="N1368" i="45"/>
  <c r="N1367" i="45"/>
  <c r="N1366" i="45"/>
  <c r="N1365" i="45"/>
  <c r="N1364" i="45"/>
  <c r="N1363" i="45"/>
  <c r="N1362" i="45"/>
  <c r="N1361" i="45"/>
  <c r="N1359" i="45"/>
  <c r="N1358" i="45"/>
  <c r="N1357" i="45"/>
  <c r="N1356" i="45"/>
  <c r="N1355" i="45"/>
  <c r="N1354" i="45"/>
  <c r="N1353" i="45"/>
  <c r="N1352" i="45"/>
  <c r="N1351" i="45"/>
  <c r="N1350" i="45"/>
  <c r="N1349" i="45"/>
  <c r="N1348" i="45"/>
  <c r="N1347" i="45"/>
  <c r="N1346" i="45"/>
  <c r="N1345" i="45"/>
  <c r="N1344" i="45"/>
  <c r="N1342" i="45"/>
  <c r="N1341" i="45"/>
  <c r="N1340" i="45"/>
  <c r="N1339" i="45"/>
  <c r="N1338" i="45"/>
  <c r="N1337" i="45"/>
  <c r="N1336" i="45"/>
  <c r="N1335" i="45"/>
  <c r="N1334" i="45"/>
  <c r="N1333" i="45"/>
  <c r="N1331" i="45"/>
  <c r="N1330" i="45"/>
  <c r="N1329" i="45"/>
  <c r="N1326" i="45"/>
  <c r="N1325" i="45"/>
  <c r="N1324" i="45"/>
  <c r="N1322" i="45"/>
  <c r="N1319" i="45"/>
  <c r="N1318" i="45"/>
  <c r="N1316" i="45"/>
  <c r="N1314" i="45"/>
  <c r="N1306" i="45"/>
  <c r="N1305" i="45"/>
  <c r="N1304" i="45"/>
  <c r="N1303" i="45"/>
  <c r="N1302" i="45"/>
  <c r="N1301" i="45"/>
  <c r="N1300" i="45"/>
  <c r="N1299" i="45"/>
  <c r="N1298" i="45"/>
  <c r="N1297" i="45"/>
  <c r="N1296" i="45"/>
  <c r="N1294" i="45"/>
  <c r="N1293" i="45"/>
  <c r="N1292" i="45"/>
  <c r="N1291" i="45"/>
  <c r="N1290" i="45"/>
  <c r="N1289" i="45"/>
  <c r="N1288" i="45"/>
  <c r="N1287" i="45"/>
  <c r="N1286" i="45"/>
  <c r="N1285" i="45"/>
  <c r="N1284" i="45"/>
  <c r="N1283" i="45"/>
  <c r="N1282" i="45"/>
  <c r="N1281" i="45"/>
  <c r="N1280" i="45"/>
  <c r="N1279" i="45"/>
  <c r="N1277" i="45"/>
  <c r="N1276" i="45"/>
  <c r="N1275" i="45"/>
  <c r="N1274" i="45"/>
  <c r="N1273" i="45"/>
  <c r="N1272" i="45"/>
  <c r="N1271" i="45"/>
  <c r="N1270" i="45"/>
  <c r="N1269" i="45"/>
  <c r="N1268" i="45"/>
  <c r="N1266" i="45"/>
  <c r="N1265" i="45"/>
  <c r="N1264" i="45"/>
  <c r="N1261" i="45"/>
  <c r="N1260" i="45"/>
  <c r="N1259" i="45"/>
  <c r="N1257" i="45"/>
  <c r="N1254" i="45"/>
  <c r="N1253" i="45"/>
  <c r="N1251" i="45"/>
  <c r="N1249" i="45"/>
  <c r="N1241" i="45"/>
  <c r="N1240" i="45"/>
  <c r="N1239" i="45"/>
  <c r="N1238" i="45"/>
  <c r="N1237" i="45"/>
  <c r="N1236" i="45"/>
  <c r="N1235" i="45"/>
  <c r="N1234" i="45"/>
  <c r="N1233" i="45"/>
  <c r="N1232" i="45"/>
  <c r="N1231" i="45"/>
  <c r="N1229" i="45"/>
  <c r="N1228" i="45"/>
  <c r="N1227" i="45"/>
  <c r="N1226" i="45"/>
  <c r="N1225" i="45"/>
  <c r="N1224" i="45"/>
  <c r="N1223" i="45"/>
  <c r="N1222" i="45"/>
  <c r="N1221" i="45"/>
  <c r="N1220" i="45"/>
  <c r="N1219" i="45"/>
  <c r="N1218" i="45"/>
  <c r="N1217" i="45"/>
  <c r="N1216" i="45"/>
  <c r="N1215" i="45"/>
  <c r="N1214" i="45"/>
  <c r="N1212" i="45"/>
  <c r="N1211" i="45"/>
  <c r="N1210" i="45"/>
  <c r="N1209" i="45"/>
  <c r="N1208" i="45"/>
  <c r="N1207" i="45"/>
  <c r="N1206" i="45"/>
  <c r="N1205" i="45"/>
  <c r="N1204" i="45"/>
  <c r="N1203" i="45"/>
  <c r="N1201" i="45"/>
  <c r="N1200" i="45"/>
  <c r="N1199" i="45"/>
  <c r="N1196" i="45"/>
  <c r="N1195" i="45"/>
  <c r="N1194" i="45"/>
  <c r="N1192" i="45"/>
  <c r="N1189" i="45"/>
  <c r="N1188" i="45"/>
  <c r="N1186" i="45"/>
  <c r="N1184" i="45"/>
  <c r="N1176" i="45"/>
  <c r="N1175" i="45"/>
  <c r="N1174" i="45"/>
  <c r="N1173" i="45"/>
  <c r="N1172" i="45"/>
  <c r="N1171" i="45"/>
  <c r="N1170" i="45"/>
  <c r="N1169" i="45"/>
  <c r="N1168" i="45"/>
  <c r="N1167" i="45"/>
  <c r="N1166" i="45"/>
  <c r="N1164" i="45"/>
  <c r="N1163" i="45"/>
  <c r="N1162" i="45"/>
  <c r="N1161" i="45"/>
  <c r="N1160" i="45"/>
  <c r="N1159" i="45"/>
  <c r="N1158" i="45"/>
  <c r="N1157" i="45"/>
  <c r="N1156" i="45"/>
  <c r="N1155" i="45"/>
  <c r="N1154" i="45"/>
  <c r="N1153" i="45"/>
  <c r="N1152" i="45"/>
  <c r="N1151" i="45"/>
  <c r="N1150" i="45"/>
  <c r="N1149" i="45"/>
  <c r="N1147" i="45"/>
  <c r="N1146" i="45"/>
  <c r="N1145" i="45"/>
  <c r="N1144" i="45"/>
  <c r="N1143" i="45"/>
  <c r="N1142" i="45"/>
  <c r="N1141" i="45"/>
  <c r="N1140" i="45"/>
  <c r="N1139" i="45"/>
  <c r="N1138" i="45"/>
  <c r="N1136" i="45"/>
  <c r="N1135" i="45"/>
  <c r="N1134" i="45"/>
  <c r="N1131" i="45"/>
  <c r="N1130" i="45"/>
  <c r="N1129" i="45"/>
  <c r="N1127" i="45"/>
  <c r="N1124" i="45"/>
  <c r="N1123" i="45"/>
  <c r="N1121" i="45"/>
  <c r="N1119" i="45"/>
  <c r="N1111" i="45"/>
  <c r="N1110" i="45"/>
  <c r="N1109" i="45"/>
  <c r="N1108" i="45"/>
  <c r="N1107" i="45"/>
  <c r="N1106" i="45"/>
  <c r="N1105" i="45"/>
  <c r="N1104" i="45"/>
  <c r="N1103" i="45"/>
  <c r="N1102" i="45"/>
  <c r="N1101" i="45"/>
  <c r="N1099" i="45"/>
  <c r="N1098" i="45"/>
  <c r="N1097" i="45"/>
  <c r="N1096" i="45"/>
  <c r="N1095" i="45"/>
  <c r="N1094" i="45"/>
  <c r="N1093" i="45"/>
  <c r="N1092" i="45"/>
  <c r="N1091" i="45"/>
  <c r="N1090" i="45"/>
  <c r="N1089" i="45"/>
  <c r="N1088" i="45"/>
  <c r="N1087" i="45"/>
  <c r="N1086" i="45"/>
  <c r="N1085" i="45"/>
  <c r="N1084" i="45"/>
  <c r="N1082" i="45"/>
  <c r="N1081" i="45"/>
  <c r="N1080" i="45"/>
  <c r="N1079" i="45"/>
  <c r="N1078" i="45"/>
  <c r="N1077" i="45"/>
  <c r="N1076" i="45"/>
  <c r="N1075" i="45"/>
  <c r="N1074" i="45"/>
  <c r="N1073" i="45"/>
  <c r="N1071" i="45"/>
  <c r="N1070" i="45"/>
  <c r="N1069" i="45"/>
  <c r="N1066" i="45"/>
  <c r="N1065" i="45"/>
  <c r="N1064" i="45"/>
  <c r="N1062" i="45"/>
  <c r="N1059" i="45"/>
  <c r="N1058" i="45"/>
  <c r="N1056" i="45"/>
  <c r="N1054" i="45"/>
  <c r="N1046" i="45"/>
  <c r="N1045" i="45"/>
  <c r="N1044" i="45"/>
  <c r="N1043" i="45"/>
  <c r="N1042" i="45"/>
  <c r="N1041" i="45"/>
  <c r="N1040" i="45"/>
  <c r="N1039" i="45"/>
  <c r="N1038" i="45"/>
  <c r="N1037" i="45"/>
  <c r="N1036" i="45"/>
  <c r="N1034" i="45"/>
  <c r="N1033" i="45"/>
  <c r="N1032" i="45"/>
  <c r="N1031" i="45"/>
  <c r="N1030" i="45"/>
  <c r="N1029" i="45"/>
  <c r="N1028" i="45"/>
  <c r="N1027" i="45"/>
  <c r="N1026" i="45"/>
  <c r="N1025" i="45"/>
  <c r="N1024" i="45"/>
  <c r="N1023" i="45"/>
  <c r="N1022" i="45"/>
  <c r="N1021" i="45"/>
  <c r="N1020" i="45"/>
  <c r="N1019" i="45"/>
  <c r="N1017" i="45"/>
  <c r="N1016" i="45"/>
  <c r="N1015" i="45"/>
  <c r="N1014" i="45"/>
  <c r="N1013" i="45"/>
  <c r="N1012" i="45"/>
  <c r="N1011" i="45"/>
  <c r="N1010" i="45"/>
  <c r="N1009" i="45"/>
  <c r="N1008" i="45"/>
  <c r="N1006" i="45"/>
  <c r="N1005" i="45"/>
  <c r="N1004" i="45"/>
  <c r="N1001" i="45"/>
  <c r="N1000" i="45"/>
  <c r="N999" i="45"/>
  <c r="N997" i="45"/>
  <c r="N994" i="45"/>
  <c r="N993" i="45"/>
  <c r="N991" i="45"/>
  <c r="N989" i="45"/>
  <c r="N981" i="45"/>
  <c r="N980" i="45"/>
  <c r="N979" i="45"/>
  <c r="N978" i="45"/>
  <c r="N977" i="45"/>
  <c r="N976" i="45"/>
  <c r="N975" i="45"/>
  <c r="N974" i="45"/>
  <c r="N973" i="45"/>
  <c r="N972" i="45"/>
  <c r="N971" i="45"/>
  <c r="N969" i="45"/>
  <c r="N968" i="45"/>
  <c r="N967" i="45"/>
  <c r="N966" i="45"/>
  <c r="N965" i="45"/>
  <c r="N964" i="45"/>
  <c r="N963" i="45"/>
  <c r="N962" i="45"/>
  <c r="N961" i="45"/>
  <c r="N960" i="45"/>
  <c r="N959" i="45"/>
  <c r="N958" i="45"/>
  <c r="N957" i="45"/>
  <c r="N956" i="45"/>
  <c r="N955" i="45"/>
  <c r="N954" i="45"/>
  <c r="N952" i="45"/>
  <c r="N951" i="45"/>
  <c r="N950" i="45"/>
  <c r="N949" i="45"/>
  <c r="N948" i="45"/>
  <c r="N947" i="45"/>
  <c r="N946" i="45"/>
  <c r="N945" i="45"/>
  <c r="N944" i="45"/>
  <c r="N943" i="45"/>
  <c r="N941" i="45"/>
  <c r="N940" i="45"/>
  <c r="N939" i="45"/>
  <c r="N936" i="45"/>
  <c r="N935" i="45"/>
  <c r="N934" i="45"/>
  <c r="N932" i="45"/>
  <c r="N929" i="45"/>
  <c r="N928" i="45"/>
  <c r="N926" i="45"/>
  <c r="N924" i="45"/>
  <c r="N916" i="45"/>
  <c r="N915" i="45"/>
  <c r="N914" i="45"/>
  <c r="N913" i="45"/>
  <c r="N912" i="45"/>
  <c r="N911" i="45"/>
  <c r="N910" i="45"/>
  <c r="N909" i="45"/>
  <c r="N908" i="45"/>
  <c r="N907" i="45"/>
  <c r="N906" i="45"/>
  <c r="N904" i="45"/>
  <c r="N903" i="45"/>
  <c r="N902" i="45"/>
  <c r="N901" i="45"/>
  <c r="N900" i="45"/>
  <c r="N899" i="45"/>
  <c r="N898" i="45"/>
  <c r="N897" i="45"/>
  <c r="N896" i="45"/>
  <c r="N895" i="45"/>
  <c r="N894" i="45"/>
  <c r="N893" i="45"/>
  <c r="N892" i="45"/>
  <c r="N891" i="45"/>
  <c r="N890" i="45"/>
  <c r="N889" i="45"/>
  <c r="N887" i="45"/>
  <c r="N886" i="45"/>
  <c r="N885" i="45"/>
  <c r="N884" i="45"/>
  <c r="N883" i="45"/>
  <c r="N882" i="45"/>
  <c r="N881" i="45"/>
  <c r="N880" i="45"/>
  <c r="N879" i="45"/>
  <c r="N878" i="45"/>
  <c r="N876" i="45"/>
  <c r="N875" i="45"/>
  <c r="N874" i="45"/>
  <c r="N871" i="45"/>
  <c r="N870" i="45"/>
  <c r="N869" i="45"/>
  <c r="N867" i="45"/>
  <c r="N864" i="45"/>
  <c r="N863" i="45"/>
  <c r="N861" i="45"/>
  <c r="N859" i="45"/>
  <c r="N851" i="45"/>
  <c r="N850" i="45"/>
  <c r="N849" i="45"/>
  <c r="N848" i="45"/>
  <c r="N847" i="45"/>
  <c r="N846" i="45"/>
  <c r="N845" i="45"/>
  <c r="N844" i="45"/>
  <c r="N843" i="45"/>
  <c r="N842" i="45"/>
  <c r="N841" i="45"/>
  <c r="N839" i="45"/>
  <c r="N838" i="45"/>
  <c r="N837" i="45"/>
  <c r="N836" i="45"/>
  <c r="N835" i="45"/>
  <c r="N834" i="45"/>
  <c r="N833" i="45"/>
  <c r="N832" i="45"/>
  <c r="N831" i="45"/>
  <c r="N830" i="45"/>
  <c r="N829" i="45"/>
  <c r="N828" i="45"/>
  <c r="N827" i="45"/>
  <c r="N826" i="45"/>
  <c r="N825" i="45"/>
  <c r="N824" i="45"/>
  <c r="N822" i="45"/>
  <c r="N821" i="45"/>
  <c r="N820" i="45"/>
  <c r="N819" i="45"/>
  <c r="N818" i="45"/>
  <c r="N817" i="45"/>
  <c r="N816" i="45"/>
  <c r="N815" i="45"/>
  <c r="N814" i="45"/>
  <c r="N813" i="45"/>
  <c r="N811" i="45"/>
  <c r="N810" i="45"/>
  <c r="N809" i="45"/>
  <c r="N806" i="45"/>
  <c r="N805" i="45"/>
  <c r="N804" i="45"/>
  <c r="N802" i="45"/>
  <c r="N799" i="45"/>
  <c r="N798" i="45"/>
  <c r="N796" i="45"/>
  <c r="N794" i="45"/>
  <c r="N786" i="45"/>
  <c r="N785" i="45"/>
  <c r="N784" i="45"/>
  <c r="N783" i="45"/>
  <c r="N782" i="45"/>
  <c r="N781" i="45"/>
  <c r="N780" i="45"/>
  <c r="N779" i="45"/>
  <c r="N778" i="45"/>
  <c r="N777" i="45"/>
  <c r="N776" i="45"/>
  <c r="N774" i="45"/>
  <c r="N773" i="45"/>
  <c r="N772" i="45"/>
  <c r="N771" i="45"/>
  <c r="N770" i="45"/>
  <c r="N769" i="45"/>
  <c r="N768" i="45"/>
  <c r="N767" i="45"/>
  <c r="N766" i="45"/>
  <c r="N765" i="45"/>
  <c r="N764" i="45"/>
  <c r="N763" i="45"/>
  <c r="N762" i="45"/>
  <c r="N761" i="45"/>
  <c r="N760" i="45"/>
  <c r="N759" i="45"/>
  <c r="N757" i="45"/>
  <c r="N756" i="45"/>
  <c r="N755" i="45"/>
  <c r="N754" i="45"/>
  <c r="N753" i="45"/>
  <c r="N752" i="45"/>
  <c r="N751" i="45"/>
  <c r="N750" i="45"/>
  <c r="N749" i="45"/>
  <c r="N748" i="45"/>
  <c r="N746" i="45"/>
  <c r="N745" i="45"/>
  <c r="N744" i="45"/>
  <c r="N741" i="45"/>
  <c r="N740" i="45"/>
  <c r="N739" i="45"/>
  <c r="N737" i="45"/>
  <c r="N734" i="45"/>
  <c r="N733" i="45"/>
  <c r="N731" i="45"/>
  <c r="N729" i="45"/>
  <c r="N721" i="45"/>
  <c r="N720" i="45"/>
  <c r="N719" i="45"/>
  <c r="N718" i="45"/>
  <c r="N717" i="45"/>
  <c r="N716" i="45"/>
  <c r="N715" i="45"/>
  <c r="N714" i="45"/>
  <c r="N713" i="45"/>
  <c r="N712" i="45"/>
  <c r="N711" i="45"/>
  <c r="N709" i="45"/>
  <c r="N708" i="45"/>
  <c r="N707" i="45"/>
  <c r="N706" i="45"/>
  <c r="N705" i="45"/>
  <c r="N704" i="45"/>
  <c r="N703" i="45"/>
  <c r="N702" i="45"/>
  <c r="N701" i="45"/>
  <c r="N700" i="45"/>
  <c r="N699" i="45"/>
  <c r="N698" i="45"/>
  <c r="N697" i="45"/>
  <c r="N696" i="45"/>
  <c r="N695" i="45"/>
  <c r="N694" i="45"/>
  <c r="N692" i="45"/>
  <c r="N691" i="45"/>
  <c r="N690" i="45"/>
  <c r="N689" i="45"/>
  <c r="N688" i="45"/>
  <c r="N687" i="45"/>
  <c r="N686" i="45"/>
  <c r="N685" i="45"/>
  <c r="N684" i="45"/>
  <c r="N683" i="45"/>
  <c r="N681" i="45"/>
  <c r="N680" i="45"/>
  <c r="N679" i="45"/>
  <c r="N676" i="45"/>
  <c r="N675" i="45"/>
  <c r="N674" i="45"/>
  <c r="N672" i="45"/>
  <c r="N669" i="45"/>
  <c r="N668" i="45"/>
  <c r="N666" i="45"/>
  <c r="N664" i="45"/>
  <c r="N656" i="45"/>
  <c r="N655" i="45"/>
  <c r="N654" i="45"/>
  <c r="N653" i="45"/>
  <c r="N652" i="45"/>
  <c r="N651" i="45"/>
  <c r="N650" i="45"/>
  <c r="N649" i="45"/>
  <c r="N648" i="45"/>
  <c r="N647" i="45"/>
  <c r="N646" i="45"/>
  <c r="N644" i="45"/>
  <c r="N643" i="45"/>
  <c r="N642" i="45"/>
  <c r="N641" i="45"/>
  <c r="N640" i="45"/>
  <c r="N639" i="45"/>
  <c r="N638" i="45"/>
  <c r="N637" i="45"/>
  <c r="N636" i="45"/>
  <c r="N635" i="45"/>
  <c r="N634" i="45"/>
  <c r="N633" i="45"/>
  <c r="N632" i="45"/>
  <c r="N631" i="45"/>
  <c r="N630" i="45"/>
  <c r="N629" i="45"/>
  <c r="N627" i="45"/>
  <c r="N626" i="45"/>
  <c r="N625" i="45"/>
  <c r="N624" i="45"/>
  <c r="N623" i="45"/>
  <c r="N622" i="45"/>
  <c r="N621" i="45"/>
  <c r="N620" i="45"/>
  <c r="N619" i="45"/>
  <c r="N618" i="45"/>
  <c r="N616" i="45"/>
  <c r="N615" i="45"/>
  <c r="N614" i="45"/>
  <c r="N611" i="45"/>
  <c r="N610" i="45"/>
  <c r="N609" i="45"/>
  <c r="N607" i="45"/>
  <c r="N604" i="45"/>
  <c r="N603" i="45"/>
  <c r="N601" i="45"/>
  <c r="N599" i="45"/>
  <c r="N591" i="45"/>
  <c r="N590" i="45"/>
  <c r="N589" i="45"/>
  <c r="N588" i="45"/>
  <c r="N587" i="45"/>
  <c r="N586" i="45"/>
  <c r="N585" i="45"/>
  <c r="N584" i="45"/>
  <c r="N583" i="45"/>
  <c r="N582" i="45"/>
  <c r="N581" i="45"/>
  <c r="N579" i="45"/>
  <c r="N578" i="45"/>
  <c r="N577" i="45"/>
  <c r="N576" i="45"/>
  <c r="N575" i="45"/>
  <c r="N574" i="45"/>
  <c r="N573" i="45"/>
  <c r="N572" i="45"/>
  <c r="N571" i="45"/>
  <c r="N570" i="45"/>
  <c r="N569" i="45"/>
  <c r="N568" i="45"/>
  <c r="N567" i="45"/>
  <c r="N566" i="45"/>
  <c r="N565" i="45"/>
  <c r="N564" i="45"/>
  <c r="N562" i="45"/>
  <c r="N561" i="45"/>
  <c r="N560" i="45"/>
  <c r="N559" i="45"/>
  <c r="N558" i="45"/>
  <c r="N557" i="45"/>
  <c r="N556" i="45"/>
  <c r="N555" i="45"/>
  <c r="N554" i="45"/>
  <c r="N553" i="45"/>
  <c r="N551" i="45"/>
  <c r="N550" i="45"/>
  <c r="N549" i="45"/>
  <c r="N546" i="45"/>
  <c r="N545" i="45"/>
  <c r="N544" i="45"/>
  <c r="N542" i="45"/>
  <c r="N539" i="45"/>
  <c r="N538" i="45"/>
  <c r="N536" i="45"/>
  <c r="N534" i="45"/>
  <c r="N526" i="45"/>
  <c r="N525" i="45"/>
  <c r="N524" i="45"/>
  <c r="N523" i="45"/>
  <c r="N522" i="45"/>
  <c r="N521" i="45"/>
  <c r="N520" i="45"/>
  <c r="N519" i="45"/>
  <c r="N518" i="45"/>
  <c r="N517" i="45"/>
  <c r="N516" i="45"/>
  <c r="N514" i="45"/>
  <c r="N513" i="45"/>
  <c r="N512" i="45"/>
  <c r="N511" i="45"/>
  <c r="N510" i="45"/>
  <c r="N509" i="45"/>
  <c r="N508" i="45"/>
  <c r="N507" i="45"/>
  <c r="N506" i="45"/>
  <c r="N505" i="45"/>
  <c r="N504" i="45"/>
  <c r="N503" i="45"/>
  <c r="N502" i="45"/>
  <c r="N501" i="45"/>
  <c r="N500" i="45"/>
  <c r="N499" i="45"/>
  <c r="N497" i="45"/>
  <c r="N496" i="45"/>
  <c r="N495" i="45"/>
  <c r="N494" i="45"/>
  <c r="N493" i="45"/>
  <c r="N492" i="45"/>
  <c r="N491" i="45"/>
  <c r="N490" i="45"/>
  <c r="N489" i="45"/>
  <c r="N488" i="45"/>
  <c r="N486" i="45"/>
  <c r="N485" i="45"/>
  <c r="N484" i="45"/>
  <c r="N481" i="45"/>
  <c r="N480" i="45"/>
  <c r="N479" i="45"/>
  <c r="N477" i="45"/>
  <c r="N474" i="45"/>
  <c r="N473" i="45"/>
  <c r="N471" i="45"/>
  <c r="N469" i="45"/>
  <c r="N461" i="45"/>
  <c r="N460" i="45"/>
  <c r="N459" i="45"/>
  <c r="N458" i="45"/>
  <c r="N457" i="45"/>
  <c r="N456" i="45"/>
  <c r="N455" i="45"/>
  <c r="N454" i="45"/>
  <c r="N453" i="45"/>
  <c r="N452" i="45"/>
  <c r="N451" i="45"/>
  <c r="N449" i="45"/>
  <c r="N448" i="45"/>
  <c r="N447" i="45"/>
  <c r="N446" i="45"/>
  <c r="N445" i="45"/>
  <c r="N444" i="45"/>
  <c r="N443" i="45"/>
  <c r="N442" i="45"/>
  <c r="N441" i="45"/>
  <c r="N440" i="45"/>
  <c r="N439" i="45"/>
  <c r="N438" i="45"/>
  <c r="N437" i="45"/>
  <c r="N436" i="45"/>
  <c r="N435" i="45"/>
  <c r="N434" i="45"/>
  <c r="N432" i="45"/>
  <c r="N431" i="45"/>
  <c r="N430" i="45"/>
  <c r="N429" i="45"/>
  <c r="N428" i="45"/>
  <c r="N427" i="45"/>
  <c r="N426" i="45"/>
  <c r="N425" i="45"/>
  <c r="N424" i="45"/>
  <c r="N423" i="45"/>
  <c r="N421" i="45"/>
  <c r="N420" i="45"/>
  <c r="N419" i="45"/>
  <c r="N416" i="45"/>
  <c r="N415" i="45"/>
  <c r="N414" i="45"/>
  <c r="N412" i="45"/>
  <c r="N409" i="45"/>
  <c r="N408" i="45"/>
  <c r="N406" i="45"/>
  <c r="N404" i="45"/>
  <c r="N396" i="45"/>
  <c r="N395" i="45"/>
  <c r="N394" i="45"/>
  <c r="N393" i="45"/>
  <c r="N392" i="45"/>
  <c r="N391" i="45"/>
  <c r="N390" i="45"/>
  <c r="N389" i="45"/>
  <c r="N388" i="45"/>
  <c r="N387" i="45"/>
  <c r="N386" i="45"/>
  <c r="N384" i="45"/>
  <c r="N383" i="45"/>
  <c r="N382" i="45"/>
  <c r="N381" i="45"/>
  <c r="N380" i="45"/>
  <c r="N379" i="45"/>
  <c r="N378" i="45"/>
  <c r="N377" i="45"/>
  <c r="N376" i="45"/>
  <c r="N375" i="45"/>
  <c r="N374" i="45"/>
  <c r="N373" i="45"/>
  <c r="N372" i="45"/>
  <c r="N371" i="45"/>
  <c r="N370" i="45"/>
  <c r="N369" i="45"/>
  <c r="N367" i="45"/>
  <c r="N366" i="45"/>
  <c r="N365" i="45"/>
  <c r="N364" i="45"/>
  <c r="N363" i="45"/>
  <c r="N362" i="45"/>
  <c r="N361" i="45"/>
  <c r="N360" i="45"/>
  <c r="N359" i="45"/>
  <c r="N358" i="45"/>
  <c r="N356" i="45"/>
  <c r="N355" i="45"/>
  <c r="N354" i="45"/>
  <c r="N351" i="45"/>
  <c r="N350" i="45"/>
  <c r="N349" i="45"/>
  <c r="N347" i="45"/>
  <c r="N344" i="45"/>
  <c r="N343" i="45"/>
  <c r="N341" i="45"/>
  <c r="N339" i="45"/>
  <c r="N331" i="45"/>
  <c r="N330" i="45"/>
  <c r="N329" i="45"/>
  <c r="N328" i="45"/>
  <c r="N327" i="45"/>
  <c r="N326" i="45"/>
  <c r="N325" i="45"/>
  <c r="N324" i="45"/>
  <c r="N323" i="45"/>
  <c r="N322" i="45"/>
  <c r="N321" i="45"/>
  <c r="N319" i="45"/>
  <c r="N318" i="45"/>
  <c r="N317" i="45"/>
  <c r="N316" i="45"/>
  <c r="N315" i="45"/>
  <c r="N314" i="45"/>
  <c r="N313" i="45"/>
  <c r="N312" i="45"/>
  <c r="N311" i="45"/>
  <c r="N310" i="45"/>
  <c r="N309" i="45"/>
  <c r="N308" i="45"/>
  <c r="N307" i="45"/>
  <c r="N306" i="45"/>
  <c r="N305" i="45"/>
  <c r="N304" i="45"/>
  <c r="N302" i="45"/>
  <c r="N301" i="45"/>
  <c r="N300" i="45"/>
  <c r="N299" i="45"/>
  <c r="N298" i="45"/>
  <c r="N297" i="45"/>
  <c r="N296" i="45"/>
  <c r="N295" i="45"/>
  <c r="N294" i="45"/>
  <c r="N293" i="45"/>
  <c r="N291" i="45"/>
  <c r="N290" i="45"/>
  <c r="N289" i="45"/>
  <c r="N286" i="45"/>
  <c r="N285" i="45"/>
  <c r="N284" i="45"/>
  <c r="N282" i="45"/>
  <c r="N279" i="45"/>
  <c r="N278" i="45"/>
  <c r="N276" i="45"/>
  <c r="N274" i="45"/>
  <c r="N266" i="45"/>
  <c r="N265" i="45"/>
  <c r="N264" i="45"/>
  <c r="N263" i="45"/>
  <c r="N262" i="45"/>
  <c r="N261" i="45"/>
  <c r="N260" i="45"/>
  <c r="N259" i="45"/>
  <c r="N258" i="45"/>
  <c r="N257" i="45"/>
  <c r="N256" i="45"/>
  <c r="N254" i="45"/>
  <c r="N253" i="45"/>
  <c r="N252" i="45"/>
  <c r="N251" i="45"/>
  <c r="N250" i="45"/>
  <c r="N249" i="45"/>
  <c r="N248" i="45"/>
  <c r="N247" i="45"/>
  <c r="N246" i="45"/>
  <c r="N245" i="45"/>
  <c r="N244" i="45"/>
  <c r="N243" i="45"/>
  <c r="N242" i="45"/>
  <c r="N241" i="45"/>
  <c r="N240" i="45"/>
  <c r="N239" i="45"/>
  <c r="N237" i="45"/>
  <c r="N236" i="45"/>
  <c r="N235" i="45"/>
  <c r="N234" i="45"/>
  <c r="N233" i="45"/>
  <c r="N232" i="45"/>
  <c r="N231" i="45"/>
  <c r="N230" i="45"/>
  <c r="N229" i="45"/>
  <c r="N228" i="45"/>
  <c r="N226" i="45"/>
  <c r="N225" i="45"/>
  <c r="N224" i="45"/>
  <c r="N221" i="45"/>
  <c r="N220" i="45"/>
  <c r="N219" i="45"/>
  <c r="N217" i="45"/>
  <c r="N214" i="45"/>
  <c r="N213" i="45"/>
  <c r="N211" i="45"/>
  <c r="N209" i="45"/>
  <c r="N201" i="45"/>
  <c r="N200" i="45"/>
  <c r="N199" i="45"/>
  <c r="N198" i="45"/>
  <c r="N197" i="45"/>
  <c r="N196" i="45"/>
  <c r="N195" i="45"/>
  <c r="N194" i="45"/>
  <c r="N193" i="45"/>
  <c r="N192" i="45"/>
  <c r="N191" i="45"/>
  <c r="N189" i="45"/>
  <c r="N188" i="45"/>
  <c r="N187" i="45"/>
  <c r="N186" i="45"/>
  <c r="N185" i="45"/>
  <c r="N184" i="45"/>
  <c r="N183" i="45"/>
  <c r="N182" i="45"/>
  <c r="N181" i="45"/>
  <c r="N180" i="45"/>
  <c r="N179" i="45"/>
  <c r="N178" i="45"/>
  <c r="N177" i="45"/>
  <c r="N176" i="45"/>
  <c r="N175" i="45"/>
  <c r="N174" i="45"/>
  <c r="N172" i="45"/>
  <c r="N171" i="45"/>
  <c r="N170" i="45"/>
  <c r="N169" i="45"/>
  <c r="N168" i="45"/>
  <c r="N167" i="45"/>
  <c r="N166" i="45"/>
  <c r="N165" i="45"/>
  <c r="N164" i="45"/>
  <c r="N163" i="45"/>
  <c r="N161" i="45"/>
  <c r="N160" i="45"/>
  <c r="N159" i="45"/>
  <c r="N156" i="45"/>
  <c r="N155" i="45"/>
  <c r="N154" i="45"/>
  <c r="N152" i="45"/>
  <c r="N149" i="45"/>
  <c r="N148" i="45"/>
  <c r="N146" i="45"/>
  <c r="N144" i="45"/>
  <c r="N136" i="45"/>
  <c r="N135" i="45"/>
  <c r="N134" i="45"/>
  <c r="N133" i="45"/>
  <c r="N132" i="45"/>
  <c r="N131" i="45"/>
  <c r="N130" i="45"/>
  <c r="N129" i="45"/>
  <c r="N128" i="45"/>
  <c r="N127" i="45"/>
  <c r="N126" i="45"/>
  <c r="N124" i="45"/>
  <c r="N123" i="45"/>
  <c r="N122" i="45"/>
  <c r="N121" i="45"/>
  <c r="N120" i="45"/>
  <c r="N119" i="45"/>
  <c r="N118" i="45"/>
  <c r="N117" i="45"/>
  <c r="N116" i="45"/>
  <c r="N115" i="45"/>
  <c r="N114" i="45"/>
  <c r="N113" i="45"/>
  <c r="N112" i="45"/>
  <c r="N111" i="45"/>
  <c r="N110" i="45"/>
  <c r="N109" i="45"/>
  <c r="N107" i="45"/>
  <c r="N106" i="45"/>
  <c r="N105" i="45"/>
  <c r="N104" i="45"/>
  <c r="N103" i="45"/>
  <c r="N102" i="45"/>
  <c r="N101" i="45"/>
  <c r="N100" i="45"/>
  <c r="N99" i="45"/>
  <c r="N98" i="45"/>
  <c r="N96" i="45"/>
  <c r="N95" i="45"/>
  <c r="N94" i="45"/>
  <c r="N91" i="45"/>
  <c r="N90" i="45"/>
  <c r="N89" i="45"/>
  <c r="N87" i="45"/>
  <c r="N84" i="45"/>
  <c r="N83" i="45"/>
  <c r="N81" i="45"/>
  <c r="N79" i="45"/>
  <c r="N72" i="45"/>
  <c r="N71" i="45"/>
  <c r="N70" i="45"/>
  <c r="N69" i="45"/>
  <c r="N68" i="45"/>
  <c r="N67" i="45"/>
  <c r="N66" i="45"/>
  <c r="N65" i="45"/>
  <c r="N64" i="45"/>
  <c r="N63" i="45"/>
  <c r="N62" i="45"/>
  <c r="N61" i="45"/>
  <c r="N60" i="45"/>
  <c r="N56" i="45"/>
  <c r="N54" i="45"/>
  <c r="N53" i="45"/>
  <c r="N52" i="45"/>
  <c r="N51" i="45"/>
  <c r="N49" i="45"/>
  <c r="N47" i="45"/>
  <c r="N46" i="45"/>
  <c r="N45" i="45"/>
  <c r="N44" i="45"/>
  <c r="N43" i="45"/>
  <c r="N42" i="45"/>
  <c r="N37" i="45"/>
  <c r="N32" i="45"/>
  <c r="N19" i="45"/>
  <c r="N18" i="45"/>
  <c r="N17" i="45"/>
  <c r="N16" i="45"/>
  <c r="N15" i="45"/>
  <c r="N14" i="45"/>
  <c r="L44" i="45"/>
  <c r="N50" i="45" s="1"/>
  <c r="L51" i="31" l="1"/>
  <c r="L52" i="45" l="1"/>
  <c r="N58" i="45" s="1"/>
  <c r="L49" i="45"/>
  <c r="N55" i="45" s="1"/>
  <c r="L53" i="45"/>
  <c r="N59" i="45" s="1"/>
  <c r="M53" i="45" l="1"/>
  <c r="O53" i="45" s="1"/>
  <c r="M52" i="45"/>
  <c r="O52" i="45" s="1"/>
  <c r="M51" i="45"/>
  <c r="O51" i="45" s="1"/>
  <c r="L51" i="45"/>
  <c r="N57" i="45" s="1"/>
  <c r="M49" i="45"/>
  <c r="O49" i="45" s="1"/>
  <c r="L42" i="45"/>
  <c r="N48" i="45" s="1"/>
  <c r="L55" i="31"/>
  <c r="L57" i="31"/>
  <c r="L56" i="31"/>
  <c r="R64" i="31"/>
  <c r="Q64" i="31"/>
  <c r="L58" i="31" l="1"/>
  <c r="M57" i="31"/>
  <c r="M55" i="31"/>
  <c r="L27" i="31" l="1"/>
  <c r="Q32" i="31"/>
  <c r="Q16" i="31"/>
  <c r="R16" i="31"/>
  <c r="L15" i="31"/>
  <c r="L16" i="31"/>
  <c r="R21" i="31"/>
  <c r="Q21" i="31"/>
  <c r="L21" i="31"/>
  <c r="L20" i="31"/>
  <c r="L19" i="31"/>
  <c r="L18" i="31"/>
  <c r="L17" i="31"/>
  <c r="L22" i="31" l="1"/>
  <c r="M45" i="45"/>
  <c r="O45" i="45" s="1"/>
  <c r="M44" i="45"/>
  <c r="O44" i="45" s="1"/>
  <c r="M42" i="45"/>
  <c r="O42" i="45" s="1"/>
  <c r="K40" i="45"/>
  <c r="O40" i="45" s="1"/>
  <c r="R45" i="45"/>
  <c r="K64" i="31"/>
  <c r="E65" i="31"/>
  <c r="I65" i="31"/>
  <c r="H65" i="31"/>
  <c r="G64" i="31"/>
  <c r="L63" i="31"/>
  <c r="M56" i="31"/>
  <c r="M14" i="31" l="1"/>
  <c r="M17" i="31"/>
  <c r="M20" i="31"/>
  <c r="M26" i="31"/>
  <c r="M23" i="31"/>
  <c r="L23" i="31"/>
  <c r="L32" i="31"/>
  <c r="R32" i="31" s="1"/>
  <c r="N14" i="31" l="1"/>
  <c r="J78" i="44" l="1"/>
  <c r="F78" i="44"/>
  <c r="G78" i="44" s="1"/>
  <c r="I79" i="44"/>
  <c r="J79" i="44"/>
  <c r="J67" i="44"/>
  <c r="G67" i="44"/>
  <c r="J74" i="44"/>
  <c r="F74" i="44"/>
  <c r="J59" i="44"/>
  <c r="J58" i="44"/>
  <c r="J64" i="44" s="1"/>
  <c r="M22" i="45"/>
  <c r="L22" i="45"/>
  <c r="M39" i="31"/>
  <c r="L39" i="31"/>
  <c r="M35" i="31"/>
  <c r="L35" i="31"/>
  <c r="H48" i="44"/>
  <c r="G30" i="44"/>
  <c r="G31" i="44"/>
  <c r="L43" i="31" l="1"/>
  <c r="L53" i="31" s="1"/>
  <c r="H78" i="44"/>
  <c r="G28" i="31"/>
  <c r="G29" i="31"/>
  <c r="G30" i="31"/>
  <c r="G31" i="31"/>
  <c r="G32" i="31"/>
  <c r="L33" i="31"/>
  <c r="G27" i="31"/>
  <c r="G23" i="31"/>
  <c r="R57" i="31" l="1"/>
  <c r="Q61" i="31"/>
  <c r="R61" i="31"/>
  <c r="K61" i="31"/>
  <c r="G54" i="31"/>
  <c r="G55" i="31"/>
  <c r="G56" i="31"/>
  <c r="G58" i="31"/>
  <c r="G59" i="31"/>
  <c r="G60" i="31"/>
  <c r="G61" i="31"/>
  <c r="G62" i="31"/>
  <c r="G63" i="31"/>
  <c r="H80" i="44" l="1"/>
  <c r="J71" i="44"/>
  <c r="G71" i="44"/>
  <c r="J68" i="44"/>
  <c r="G68" i="44"/>
  <c r="J65" i="44"/>
  <c r="G65" i="44"/>
  <c r="I70" i="44"/>
  <c r="Q57" i="31"/>
  <c r="G39" i="31"/>
  <c r="H50" i="44"/>
  <c r="Q39" i="31"/>
  <c r="J81" i="44" l="1"/>
  <c r="J49" i="44"/>
  <c r="I24" i="44"/>
  <c r="G24" i="44"/>
  <c r="I44" i="44"/>
  <c r="G44" i="44"/>
  <c r="J44" i="44" s="1"/>
  <c r="J45" i="44"/>
  <c r="G32" i="44"/>
  <c r="J32" i="44" s="1"/>
  <c r="I32" i="44"/>
  <c r="L26" i="31" l="1"/>
  <c r="G16" i="31"/>
  <c r="N54" i="31" l="1"/>
  <c r="K57" i="31"/>
  <c r="R56" i="31" l="1"/>
  <c r="G57" i="31"/>
  <c r="G65" i="31" s="1"/>
  <c r="G25" i="44" l="1"/>
  <c r="J25" i="44" s="1"/>
  <c r="J26" i="44"/>
  <c r="I67" i="44" l="1"/>
  <c r="I68" i="44"/>
  <c r="I69" i="44"/>
  <c r="I71" i="44"/>
  <c r="I72" i="44"/>
  <c r="I73" i="44"/>
  <c r="I74" i="44"/>
  <c r="I75" i="44"/>
  <c r="I76" i="44"/>
  <c r="I66" i="44"/>
  <c r="I65" i="44"/>
  <c r="J39" i="44"/>
  <c r="G39" i="44"/>
  <c r="J47" i="44"/>
  <c r="G47" i="44"/>
  <c r="J46" i="44"/>
  <c r="G46" i="44"/>
  <c r="Q39" i="45" l="1"/>
  <c r="Q40" i="45"/>
  <c r="Q41" i="45"/>
  <c r="Q42" i="45"/>
  <c r="Q43" i="45"/>
  <c r="Q44" i="45"/>
  <c r="Q45" i="45"/>
  <c r="Q46" i="45"/>
  <c r="Q47" i="45"/>
  <c r="Q48" i="45"/>
  <c r="Q49" i="45"/>
  <c r="Q50" i="45"/>
  <c r="Q51" i="45"/>
  <c r="Q52" i="45"/>
  <c r="Q53" i="45"/>
  <c r="Q38" i="45"/>
  <c r="Q37" i="45"/>
  <c r="R37" i="45"/>
  <c r="G33" i="45"/>
  <c r="G34" i="45"/>
  <c r="G32" i="45"/>
  <c r="G31" i="45"/>
  <c r="G39" i="45"/>
  <c r="G40" i="45"/>
  <c r="G41" i="45"/>
  <c r="G42" i="45"/>
  <c r="G43" i="45"/>
  <c r="G44" i="45"/>
  <c r="G45" i="45"/>
  <c r="G46" i="45"/>
  <c r="G47" i="45"/>
  <c r="G48" i="45"/>
  <c r="G49" i="45"/>
  <c r="G50" i="45"/>
  <c r="G51" i="45"/>
  <c r="G52" i="45"/>
  <c r="G53" i="45"/>
  <c r="G38" i="45"/>
  <c r="G37" i="45"/>
  <c r="R26" i="45"/>
  <c r="Q26" i="45"/>
  <c r="Q58" i="31"/>
  <c r="Q59" i="31"/>
  <c r="Q60" i="31"/>
  <c r="Q62" i="31"/>
  <c r="R55" i="31"/>
  <c r="R54" i="31"/>
  <c r="K55" i="31"/>
  <c r="R60" i="31"/>
  <c r="R53" i="45"/>
  <c r="R52" i="45"/>
  <c r="R39" i="45"/>
  <c r="R40" i="45"/>
  <c r="R41" i="45"/>
  <c r="R42" i="45"/>
  <c r="R43" i="45"/>
  <c r="R44" i="45"/>
  <c r="R46" i="45"/>
  <c r="R47" i="45"/>
  <c r="R48" i="45"/>
  <c r="R49" i="45"/>
  <c r="R50" i="45"/>
  <c r="R51" i="45"/>
  <c r="R38" i="45"/>
  <c r="H62" i="44" l="1"/>
  <c r="H61" i="44"/>
  <c r="H77" i="44" l="1"/>
  <c r="I77" i="44" s="1"/>
  <c r="I84" i="44" s="1"/>
  <c r="J34" i="44" l="1"/>
  <c r="J33" i="44"/>
  <c r="J24" i="44"/>
  <c r="J35" i="44"/>
  <c r="J37" i="44"/>
  <c r="G34" i="44"/>
  <c r="R16" i="45"/>
  <c r="R17" i="45"/>
  <c r="R18" i="45"/>
  <c r="R19" i="45"/>
  <c r="R20" i="45"/>
  <c r="R15" i="45"/>
  <c r="R14" i="45"/>
  <c r="Q20" i="45"/>
  <c r="Q19" i="45"/>
  <c r="Q18" i="45"/>
  <c r="Q17" i="45"/>
  <c r="Q15" i="45"/>
  <c r="Q14" i="45"/>
  <c r="L62" i="31"/>
  <c r="L30" i="31"/>
  <c r="L29" i="31"/>
  <c r="L28" i="31"/>
  <c r="L34" i="31" l="1"/>
  <c r="K26" i="31"/>
  <c r="R62" i="31"/>
  <c r="L65" i="31"/>
  <c r="Q34" i="45"/>
  <c r="Q29" i="45"/>
  <c r="G25" i="45"/>
  <c r="K14" i="31"/>
  <c r="K20" i="31"/>
  <c r="M22" i="31"/>
  <c r="M62" i="31"/>
  <c r="M59" i="31"/>
  <c r="R59" i="31"/>
  <c r="R58" i="31"/>
  <c r="K54" i="31"/>
  <c r="N63" i="31"/>
  <c r="K63" i="31"/>
  <c r="K45" i="31"/>
  <c r="K44" i="31"/>
  <c r="M51" i="31"/>
  <c r="N45" i="31"/>
  <c r="R35" i="31"/>
  <c r="R41" i="31"/>
  <c r="R42" i="31"/>
  <c r="R40" i="31"/>
  <c r="R39" i="31"/>
  <c r="R37" i="31"/>
  <c r="R38" i="31"/>
  <c r="R36" i="31"/>
  <c r="K40" i="31"/>
  <c r="K41" i="31"/>
  <c r="K42" i="31"/>
  <c r="K37" i="31"/>
  <c r="K38" i="31"/>
  <c r="K36" i="31"/>
  <c r="K35" i="31"/>
  <c r="G36" i="31"/>
  <c r="G35" i="31"/>
  <c r="G15" i="31"/>
  <c r="G17" i="31"/>
  <c r="G18" i="31"/>
  <c r="G19" i="31"/>
  <c r="G20" i="31"/>
  <c r="G21" i="31"/>
  <c r="G14" i="31"/>
  <c r="R43" i="31" l="1"/>
  <c r="M65" i="31"/>
  <c r="M34" i="31"/>
  <c r="K17" i="31"/>
  <c r="G35" i="44"/>
  <c r="G28" i="44"/>
  <c r="J28" i="44" s="1"/>
  <c r="G21" i="45" l="1"/>
  <c r="K16" i="45"/>
  <c r="K15" i="45"/>
  <c r="K14" i="45"/>
  <c r="K26" i="45"/>
  <c r="O26" i="45" s="1"/>
  <c r="G15" i="45"/>
  <c r="G16" i="45"/>
  <c r="G17" i="45"/>
  <c r="G18" i="45"/>
  <c r="G19" i="45"/>
  <c r="G20" i="45"/>
  <c r="M20" i="45"/>
  <c r="O14" i="45" l="1"/>
  <c r="N20" i="45"/>
  <c r="O15" i="45"/>
  <c r="N21" i="45"/>
  <c r="N22" i="45"/>
  <c r="O16" i="45"/>
  <c r="K20" i="45"/>
  <c r="N26" i="45" s="1"/>
  <c r="K21" i="45"/>
  <c r="K19" i="45"/>
  <c r="K18" i="45"/>
  <c r="K17" i="45"/>
  <c r="O20" i="45" l="1"/>
  <c r="O18" i="45"/>
  <c r="N24" i="45"/>
  <c r="O19" i="45"/>
  <c r="N25" i="45"/>
  <c r="O17" i="45"/>
  <c r="N23" i="45"/>
  <c r="O21" i="45"/>
  <c r="N27" i="45"/>
  <c r="K31" i="45"/>
  <c r="O31" i="45" s="1"/>
  <c r="R36" i="45"/>
  <c r="Q36" i="45"/>
  <c r="I35" i="45"/>
  <c r="H35" i="45"/>
  <c r="G35" i="45"/>
  <c r="E35" i="45"/>
  <c r="C35" i="45"/>
  <c r="M34" i="45"/>
  <c r="L34" i="45"/>
  <c r="N40" i="45" s="1"/>
  <c r="K34" i="45"/>
  <c r="Q33" i="45"/>
  <c r="M33" i="45"/>
  <c r="L33" i="45"/>
  <c r="N39" i="45" s="1"/>
  <c r="K33" i="45"/>
  <c r="Q32" i="45"/>
  <c r="M32" i="45"/>
  <c r="L32" i="45"/>
  <c r="K32" i="45"/>
  <c r="Q31" i="45"/>
  <c r="I30" i="45"/>
  <c r="H30" i="45"/>
  <c r="E30" i="45"/>
  <c r="C30" i="45"/>
  <c r="M29" i="45"/>
  <c r="L29" i="45"/>
  <c r="N35" i="45" s="1"/>
  <c r="K29" i="45"/>
  <c r="Q28" i="45"/>
  <c r="M28" i="45"/>
  <c r="L28" i="45"/>
  <c r="N34" i="45" s="1"/>
  <c r="G28" i="45"/>
  <c r="K28" i="45" s="1"/>
  <c r="Q27" i="45"/>
  <c r="M27" i="45"/>
  <c r="L27" i="45"/>
  <c r="G27" i="45"/>
  <c r="K27" i="45" s="1"/>
  <c r="G26" i="45"/>
  <c r="M25" i="45"/>
  <c r="L25" i="45"/>
  <c r="N31" i="45" s="1"/>
  <c r="K25" i="45"/>
  <c r="Q24" i="45"/>
  <c r="M24" i="45"/>
  <c r="L24" i="45"/>
  <c r="N30" i="45" s="1"/>
  <c r="G24" i="45"/>
  <c r="K24" i="45" s="1"/>
  <c r="Q23" i="45"/>
  <c r="M23" i="45"/>
  <c r="L23" i="45"/>
  <c r="G23" i="45"/>
  <c r="K23" i="45" s="1"/>
  <c r="Q22" i="45"/>
  <c r="G22" i="45"/>
  <c r="K22" i="45" s="1"/>
  <c r="O22" i="45" s="1"/>
  <c r="R27" i="45" l="1"/>
  <c r="N33" i="45"/>
  <c r="R32" i="45"/>
  <c r="N38" i="45"/>
  <c r="R23" i="45"/>
  <c r="N29" i="45"/>
  <c r="M30" i="45"/>
  <c r="O23" i="45"/>
  <c r="O24" i="45"/>
  <c r="O25" i="45"/>
  <c r="O27" i="45"/>
  <c r="O29" i="45"/>
  <c r="M35" i="45"/>
  <c r="O32" i="45"/>
  <c r="O33" i="45"/>
  <c r="O34" i="45"/>
  <c r="L30" i="45"/>
  <c r="N36" i="45" s="1"/>
  <c r="R22" i="45"/>
  <c r="L35" i="45"/>
  <c r="N41" i="45" s="1"/>
  <c r="K30" i="45"/>
  <c r="G30" i="45"/>
  <c r="Q30" i="45"/>
  <c r="Q35" i="45"/>
  <c r="K35" i="45"/>
  <c r="R24" i="45"/>
  <c r="R28" i="45"/>
  <c r="R30" i="45" s="1"/>
  <c r="R31" i="45"/>
  <c r="R33" i="45"/>
  <c r="O30" i="45" l="1"/>
  <c r="O35" i="45"/>
  <c r="R35" i="45"/>
  <c r="M43" i="31"/>
  <c r="M53" i="31" s="1"/>
  <c r="M68" i="31" s="1"/>
  <c r="K59" i="31"/>
  <c r="K58" i="31"/>
  <c r="K56" i="31"/>
  <c r="R44" i="31"/>
  <c r="K23" i="31"/>
  <c r="K34" i="31" s="1"/>
  <c r="Q17" i="31"/>
  <c r="Q18" i="31"/>
  <c r="Q19" i="31"/>
  <c r="Q20" i="31"/>
  <c r="Q14" i="31"/>
  <c r="K60" i="31"/>
  <c r="K62" i="31"/>
  <c r="G22" i="31"/>
  <c r="I22" i="31"/>
  <c r="K65" i="31" l="1"/>
  <c r="K39" i="31"/>
  <c r="K43" i="31" s="1"/>
  <c r="Q56" i="31"/>
  <c r="N59" i="31"/>
  <c r="N17" i="31" l="1"/>
  <c r="N26" i="31"/>
  <c r="Q45" i="31"/>
  <c r="Q44" i="31"/>
  <c r="Q36" i="31"/>
  <c r="Q37" i="31"/>
  <c r="Q38" i="31"/>
  <c r="Q40" i="31"/>
  <c r="Q41" i="31"/>
  <c r="Q42" i="31"/>
  <c r="Q35" i="31"/>
  <c r="N23" i="31"/>
  <c r="H22" i="31"/>
  <c r="N20" i="31"/>
  <c r="E51" i="31" l="1"/>
  <c r="N51" i="31" s="1"/>
  <c r="E43" i="31"/>
  <c r="E34" i="31"/>
  <c r="N34" i="31" s="1"/>
  <c r="E22" i="31"/>
  <c r="N22" i="31" s="1"/>
  <c r="Q43" i="31"/>
  <c r="G43" i="31"/>
  <c r="H43" i="31"/>
  <c r="I43" i="31"/>
  <c r="N50" i="31"/>
  <c r="G51" i="31"/>
  <c r="H51" i="31"/>
  <c r="I51" i="31"/>
  <c r="K51" i="31"/>
  <c r="Q46" i="31"/>
  <c r="Q47" i="31"/>
  <c r="Q48" i="31"/>
  <c r="Q49" i="31"/>
  <c r="Q50" i="31"/>
  <c r="Q52" i="31"/>
  <c r="R45" i="31"/>
  <c r="R46" i="31"/>
  <c r="R47" i="31"/>
  <c r="R48" i="31"/>
  <c r="R49" i="31"/>
  <c r="R50" i="31"/>
  <c r="R52" i="31"/>
  <c r="N44" i="31"/>
  <c r="N46" i="31"/>
  <c r="N47" i="31"/>
  <c r="N48" i="31"/>
  <c r="N49" i="31"/>
  <c r="N52" i="31"/>
  <c r="N36" i="31"/>
  <c r="N37" i="31"/>
  <c r="N38" i="31"/>
  <c r="N39" i="31"/>
  <c r="N40" i="31"/>
  <c r="N41" i="31"/>
  <c r="N42" i="31"/>
  <c r="N35" i="31"/>
  <c r="R51" i="31" l="1"/>
  <c r="R53" i="31" s="1"/>
  <c r="E53" i="31"/>
  <c r="E68" i="31" s="1"/>
  <c r="N65" i="31"/>
  <c r="Q51" i="31"/>
  <c r="Q53" i="31" s="1"/>
  <c r="G53" i="31"/>
  <c r="K53" i="31"/>
  <c r="I53" i="31"/>
  <c r="H53" i="31"/>
  <c r="N43" i="31"/>
  <c r="L68" i="31"/>
  <c r="N68" i="31" l="1"/>
  <c r="G37" i="44"/>
  <c r="G84" i="44"/>
  <c r="G27" i="44"/>
  <c r="J27" i="44" s="1"/>
  <c r="J51" i="44" s="1"/>
  <c r="J84" i="44" s="1"/>
  <c r="N58" i="31" l="1"/>
  <c r="R14" i="31" l="1"/>
  <c r="K22" i="31" l="1"/>
  <c r="I34" i="31"/>
  <c r="H34" i="31"/>
  <c r="H68" i="31" s="1"/>
  <c r="G34" i="31"/>
  <c r="G68" i="31" s="1"/>
  <c r="R33" i="31"/>
  <c r="Q33" i="31"/>
  <c r="R31" i="31"/>
  <c r="Q31" i="31"/>
  <c r="R30" i="31"/>
  <c r="Q30" i="31"/>
  <c r="R29" i="31"/>
  <c r="Q29" i="31"/>
  <c r="R28" i="31"/>
  <c r="Q28" i="31"/>
  <c r="R27" i="31"/>
  <c r="Q27" i="31"/>
  <c r="R26" i="31"/>
  <c r="Q26" i="31"/>
  <c r="R25" i="31"/>
  <c r="Q25" i="31"/>
  <c r="R24" i="31"/>
  <c r="Q24" i="31"/>
  <c r="R23" i="31"/>
  <c r="R34" i="31" s="1"/>
  <c r="Q23" i="31"/>
  <c r="R20" i="31"/>
  <c r="R19" i="31"/>
  <c r="R18" i="31"/>
  <c r="R17" i="31"/>
  <c r="R15" i="31"/>
  <c r="Q15" i="31"/>
  <c r="N15" i="31"/>
  <c r="R22" i="31" l="1"/>
  <c r="K68" i="31"/>
  <c r="Q22" i="31"/>
  <c r="I68" i="31"/>
  <c r="Q34" i="31"/>
  <c r="N53" i="31"/>
  <c r="B14" i="44"/>
  <c r="K16" i="30" l="1"/>
  <c r="K15" i="30"/>
  <c r="K12" i="30"/>
  <c r="K13" i="30"/>
  <c r="K14" i="30"/>
  <c r="K21" i="30"/>
  <c r="K11" i="30"/>
  <c r="J21" i="30"/>
  <c r="H20" i="30"/>
  <c r="H15" i="30"/>
  <c r="J15" i="30" s="1"/>
  <c r="H14" i="30"/>
  <c r="J14" i="30" s="1"/>
  <c r="H13" i="30"/>
  <c r="J13" i="30" s="1"/>
  <c r="H12" i="30"/>
  <c r="J12" i="30" s="1"/>
  <c r="H11" i="30" l="1"/>
  <c r="J11" i="30" s="1"/>
  <c r="I20" i="30" l="1"/>
  <c r="H17" i="30" l="1"/>
  <c r="H16" i="30"/>
  <c r="J16" i="30" s="1"/>
  <c r="K20" i="30"/>
  <c r="J20" i="30"/>
  <c r="I17" i="30" l="1"/>
  <c r="H18" i="30" l="1"/>
  <c r="K17" i="30"/>
  <c r="J17" i="30"/>
  <c r="I18" i="30"/>
  <c r="K18" i="30" l="1"/>
  <c r="J18" i="30"/>
  <c r="H19" i="30" l="1"/>
  <c r="I19" i="30"/>
  <c r="J19" i="30" l="1"/>
  <c r="K19" i="30"/>
  <c r="Q54" i="31" l="1"/>
  <c r="H84" i="44" l="1"/>
  <c r="Q63" i="31" l="1"/>
  <c r="Q65" i="31" s="1"/>
  <c r="Q68" i="31" s="1"/>
  <c r="R63" i="31"/>
  <c r="R65" i="31" l="1"/>
  <c r="R68" i="31" s="1"/>
</calcChain>
</file>

<file path=xl/sharedStrings.xml><?xml version="1.0" encoding="utf-8"?>
<sst xmlns="http://schemas.openxmlformats.org/spreadsheetml/2006/main" count="377" uniqueCount="262">
  <si>
    <t>Mai</t>
  </si>
  <si>
    <t>Réalisation</t>
  </si>
  <si>
    <t xml:space="preserve"> </t>
  </si>
  <si>
    <t xml:space="preserve">Juin </t>
  </si>
  <si>
    <t>Taux                                d' évolution Bimestriel</t>
  </si>
  <si>
    <t xml:space="preserve">Prévisions </t>
  </si>
  <si>
    <t xml:space="preserve">taux de réalisation </t>
  </si>
  <si>
    <t xml:space="preserve">Réalisation </t>
  </si>
  <si>
    <t xml:space="preserve">taux Realisation </t>
  </si>
  <si>
    <t>Production Valorisée Totale</t>
  </si>
  <si>
    <t>-</t>
  </si>
  <si>
    <t>Chiffre d'affaire</t>
  </si>
  <si>
    <t>Chiffre d'affaire exercice antérieur</t>
  </si>
  <si>
    <t>Frais du Personnel</t>
  </si>
  <si>
    <t>Effectifs</t>
  </si>
  <si>
    <t>Valeur Ajoutée</t>
  </si>
  <si>
    <t>EBE</t>
  </si>
  <si>
    <t xml:space="preserve"> -</t>
  </si>
  <si>
    <t>Résultat</t>
  </si>
  <si>
    <t xml:space="preserve">                  -</t>
  </si>
  <si>
    <t>Sous-traitance</t>
  </si>
  <si>
    <t>Consommation intermédiaire</t>
  </si>
  <si>
    <t xml:space="preserve">Production Valorisée par L’entreprise </t>
  </si>
  <si>
    <t>Production Physique</t>
  </si>
  <si>
    <t xml:space="preserve">Ligne </t>
  </si>
  <si>
    <t>Désignations</t>
  </si>
  <si>
    <t>Taux de Réal</t>
  </si>
  <si>
    <t>Cout de
 Revient</t>
  </si>
  <si>
    <t>Montant Journée</t>
  </si>
  <si>
    <t>Montant Cumulé</t>
  </si>
  <si>
    <t>Conforme</t>
  </si>
  <si>
    <t>Rebut</t>
  </si>
  <si>
    <t>Total Général</t>
  </si>
  <si>
    <t>Quantités</t>
  </si>
  <si>
    <t>Brute</t>
  </si>
  <si>
    <r>
      <t>Production Valorisée (</t>
    </r>
    <r>
      <rPr>
        <sz val="16"/>
        <color rgb="FFFF0000"/>
        <rFont val="Arial"/>
        <family val="2"/>
      </rPr>
      <t>Valeur en DA</t>
    </r>
    <r>
      <rPr>
        <b/>
        <sz val="16"/>
        <color theme="1"/>
        <rFont val="Arial"/>
        <family val="2"/>
      </rPr>
      <t>)</t>
    </r>
  </si>
  <si>
    <r>
      <t>Observations
(</t>
    </r>
    <r>
      <rPr>
        <sz val="16"/>
        <color rgb="FFFF0000"/>
        <rFont val="Arial"/>
        <family val="2"/>
      </rPr>
      <t>Arrêts,…etc.</t>
    </r>
    <r>
      <rPr>
        <b/>
        <sz val="16"/>
        <color theme="1"/>
        <rFont val="Arial"/>
        <family val="2"/>
      </rPr>
      <t>)</t>
    </r>
  </si>
  <si>
    <t>Etat des Ventes</t>
  </si>
  <si>
    <t>Flash Journalier de Production</t>
  </si>
  <si>
    <t>Objectif</t>
  </si>
  <si>
    <t>TOTAL CONSEVRE</t>
  </si>
  <si>
    <t>Bts 16 OZ NU -V S IMP</t>
  </si>
  <si>
    <t>Bts Surpuissant ICA</t>
  </si>
  <si>
    <t>PAILS 3 GLYLAC 2000</t>
  </si>
  <si>
    <t>TOTAL DIVERSE</t>
  </si>
  <si>
    <t>T7 - 5/1</t>
  </si>
  <si>
    <t>T4</t>
  </si>
  <si>
    <t>T5</t>
  </si>
  <si>
    <t>Ligne 16oZ</t>
  </si>
  <si>
    <t>Ligne Pails</t>
  </si>
  <si>
    <t>Cumul Mois</t>
  </si>
  <si>
    <t>Montant 
Journée</t>
  </si>
  <si>
    <t>Bidon 5/1 SAUCE PIZZA CAB</t>
  </si>
  <si>
    <t>Bidon 5/1 VBI CB</t>
  </si>
  <si>
    <t>Bts 1/4 FF.FONDU,LFB,MDN</t>
  </si>
  <si>
    <t>Bts 1/4 CB VBI</t>
  </si>
  <si>
    <t>Bts 1/4 CORNET DE BŒUF SOCOV</t>
  </si>
  <si>
    <t xml:space="preserve">Bts 16 OZ ALPHYT </t>
  </si>
  <si>
    <t>VERNIE MARINE</t>
  </si>
  <si>
    <t>PAILS 3 VBC</t>
  </si>
  <si>
    <t>PAILS VC</t>
  </si>
  <si>
    <t>GLYCAR</t>
  </si>
  <si>
    <t>VERINEX</t>
  </si>
  <si>
    <t>COLOR PIGMA COLOR NOIR</t>
  </si>
  <si>
    <t xml:space="preserve">Unité Alger </t>
  </si>
  <si>
    <t>Unité Azzaba</t>
  </si>
  <si>
    <t xml:space="preserve">Pails 20l </t>
  </si>
  <si>
    <t xml:space="preserve">Pails 18 l </t>
  </si>
  <si>
    <t>Pails 10L</t>
  </si>
  <si>
    <t>Unité skikda</t>
  </si>
  <si>
    <t xml:space="preserve">Bts 1/2 </t>
  </si>
  <si>
    <t>Illustration</t>
  </si>
  <si>
    <t>Clients</t>
  </si>
  <si>
    <t>Journalières</t>
  </si>
  <si>
    <t>Cumulées</t>
  </si>
  <si>
    <t>P.U</t>
  </si>
  <si>
    <t>CB / OT</t>
  </si>
  <si>
    <t>RAHMANI YASSER</t>
  </si>
  <si>
    <t>GUETTAF BRAHIM</t>
  </si>
  <si>
    <t>TRAIN 04</t>
  </si>
  <si>
    <t>Boites 200 grs</t>
  </si>
  <si>
    <t>CHIKEN PIE ONAB</t>
  </si>
  <si>
    <t>ABATTOIRE DE L'EST</t>
  </si>
  <si>
    <t>PATURAGE</t>
  </si>
  <si>
    <t>F/FONDU  MDN OT</t>
  </si>
  <si>
    <t>LFB</t>
  </si>
  <si>
    <t>CORNED BEEF MDN</t>
  </si>
  <si>
    <t>EPE Spa ALVIAR</t>
  </si>
  <si>
    <t>TRAIN 07</t>
  </si>
  <si>
    <t>BOITES 5/1</t>
  </si>
  <si>
    <t>SAUCE PIZZA ON</t>
  </si>
  <si>
    <t>CONS BENAMOR CAB</t>
  </si>
  <si>
    <t>CB / ON</t>
  </si>
  <si>
    <t>SEDDIKI</t>
  </si>
  <si>
    <t>REBUTE</t>
  </si>
  <si>
    <t>EHEV</t>
  </si>
  <si>
    <t>LAQUE SHRIKI CONCORDAL</t>
  </si>
  <si>
    <t>CONCORDAL</t>
  </si>
  <si>
    <t>GLYCERO</t>
  </si>
  <si>
    <t>PIGMA COLOR</t>
  </si>
  <si>
    <t>G/2000</t>
  </si>
  <si>
    <t>ENAP OUED SMAR</t>
  </si>
  <si>
    <t>PROTEX NOIR</t>
  </si>
  <si>
    <t>LIGNE A</t>
  </si>
  <si>
    <t>Aérosol 16 oz</t>
  </si>
  <si>
    <t>SP/VOLANT</t>
  </si>
  <si>
    <t>ALPHYT</t>
  </si>
  <si>
    <t xml:space="preserve">CAISSE CARTON </t>
  </si>
  <si>
    <t>ROTATION TRANSPORT</t>
  </si>
  <si>
    <t xml:space="preserve">/ </t>
  </si>
  <si>
    <t>UNITE: Consolidé</t>
  </si>
  <si>
    <t>Unité</t>
  </si>
  <si>
    <t xml:space="preserve">Unité kdu </t>
  </si>
  <si>
    <t>4/4 OT 4C+CB+VBI+VSI</t>
  </si>
  <si>
    <t>TELLOISE</t>
  </si>
  <si>
    <t>HACHIMIA</t>
  </si>
  <si>
    <t>1/2 OT 4C+CB+VBI+VSI</t>
  </si>
  <si>
    <t>Bts 4/4</t>
  </si>
  <si>
    <t xml:space="preserve">Ligne 4/4 </t>
  </si>
  <si>
    <t>Ligne 1/2</t>
  </si>
  <si>
    <r>
      <t xml:space="preserve">Valeurs </t>
    </r>
    <r>
      <rPr>
        <sz val="11"/>
        <color rgb="FFFF0000"/>
        <rFont val="Calibri "/>
      </rPr>
      <t>(Valeur en DA/HT</t>
    </r>
    <r>
      <rPr>
        <b/>
        <sz val="11"/>
        <color theme="1"/>
        <rFont val="Calibri "/>
      </rPr>
      <t>)</t>
    </r>
  </si>
  <si>
    <t>26,96/25,96</t>
  </si>
  <si>
    <t>Bts 1/2 OT   4C+VBI+CB+VSI</t>
  </si>
  <si>
    <t>Bts 1/2 OT   3C+VBI+VOE</t>
  </si>
  <si>
    <t>Bts 1/2 OT   2C+VBI+CB+VSI</t>
  </si>
  <si>
    <t>Train 1/2 A</t>
  </si>
  <si>
    <t>Train 1/2 B</t>
  </si>
  <si>
    <t>Bts 4/4 OT   4C+VBI+CB+VSI</t>
  </si>
  <si>
    <t>Bts 4/4 OT   3C+VBI+VOE</t>
  </si>
  <si>
    <t>Bts 4/4 OT   2C+VBI+CB+VSI</t>
  </si>
  <si>
    <t>Bts 4/4 ON   4C+VBI+CB+VSI</t>
  </si>
  <si>
    <t>Bts 4/4 ON   3C+VBI+VOE</t>
  </si>
  <si>
    <t>Bts 4/4 ON   2C+VBI+CB+VSI</t>
  </si>
  <si>
    <t>Train 4/4</t>
  </si>
  <si>
    <t>TOTAL 1/2</t>
  </si>
  <si>
    <t xml:space="preserve">Ligne 4OZ </t>
  </si>
  <si>
    <t>TOTAL 4/4</t>
  </si>
  <si>
    <r>
      <t xml:space="preserve">Bts  0,8 l </t>
    </r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>108</t>
    </r>
  </si>
  <si>
    <r>
      <t xml:space="preserve">Bts 1L </t>
    </r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 xml:space="preserve"> 108</t>
    </r>
  </si>
  <si>
    <t xml:space="preserve"> Consolidé</t>
  </si>
  <si>
    <t>Pails 3 L</t>
  </si>
  <si>
    <t xml:space="preserve">Pails </t>
  </si>
  <si>
    <t xml:space="preserve">Boites 1/2 </t>
  </si>
  <si>
    <t>TRAIN  1/2</t>
  </si>
  <si>
    <t>1/2 OT 4C+CB+VBI+VSI (CAT)</t>
  </si>
  <si>
    <t>1/2 OT 4C+CB+VBI+VSI (CT)</t>
  </si>
  <si>
    <t>SICAM</t>
  </si>
  <si>
    <t>4/4 OT 3C+CB+VBI+VSI</t>
  </si>
  <si>
    <t>Flash Journalier de Production Accessoires</t>
  </si>
  <si>
    <t>Mois: fevrier 2021</t>
  </si>
  <si>
    <t xml:space="preserve">Presse 1/2 A </t>
  </si>
  <si>
    <t>TFS VBI+VOE</t>
  </si>
  <si>
    <t>FB VBI+VOE</t>
  </si>
  <si>
    <t>Presse 1/2 B</t>
  </si>
  <si>
    <t>Presse 4/4</t>
  </si>
  <si>
    <t>Presse 4oz</t>
  </si>
  <si>
    <r>
      <t>Production Valorisée (</t>
    </r>
    <r>
      <rPr>
        <sz val="9"/>
        <color rgb="FFFF0000"/>
        <rFont val="Arial"/>
        <family val="2"/>
      </rPr>
      <t>Valeur en DA</t>
    </r>
    <r>
      <rPr>
        <b/>
        <sz val="9"/>
        <color theme="1"/>
        <rFont val="Arial"/>
        <family val="2"/>
      </rPr>
      <t>)</t>
    </r>
  </si>
  <si>
    <r>
      <t>Observations
(</t>
    </r>
    <r>
      <rPr>
        <sz val="9"/>
        <color rgb="FFFF0000"/>
        <rFont val="Arial"/>
        <family val="2"/>
      </rPr>
      <t>Arrêts,…etc.</t>
    </r>
    <r>
      <rPr>
        <b/>
        <sz val="9"/>
        <color theme="1"/>
        <rFont val="Arial"/>
        <family val="2"/>
      </rPr>
      <t>)</t>
    </r>
  </si>
  <si>
    <t xml:space="preserve">Unité kouba </t>
  </si>
  <si>
    <t>Unité azzaba</t>
  </si>
  <si>
    <t>Fds Ø52,6 VBI VOE  734*725*0,16</t>
  </si>
  <si>
    <t>Fds Ø73 VBI VOE  803*772*0,20</t>
  </si>
  <si>
    <t>Fds Ø99 VBI VOE  850*777*0,23</t>
  </si>
  <si>
    <t>Fds Ø153 VBI VOE  888*708*0,28</t>
  </si>
  <si>
    <t>Fds Ø169 FB NU  775*763*0,23</t>
  </si>
  <si>
    <t>BCHS Ø180 CB NU  726*717*0,23</t>
  </si>
  <si>
    <t>CABOUCHONS 36*0,30</t>
  </si>
  <si>
    <t>TRAIN 03</t>
  </si>
  <si>
    <t xml:space="preserve">Bts 300 ML </t>
  </si>
  <si>
    <t xml:space="preserve">TAMMIME ALI </t>
  </si>
  <si>
    <t xml:space="preserve">VBI/CB OT </t>
  </si>
  <si>
    <t>ENAP LAKHDARIA</t>
  </si>
  <si>
    <t>ENAP SIG</t>
  </si>
  <si>
    <t>Mois: Février 2021</t>
  </si>
  <si>
    <t>ANTIROUILLE  SHRIKI CONCORDAL</t>
  </si>
  <si>
    <t>ENAP</t>
  </si>
  <si>
    <t>PIGMA</t>
  </si>
  <si>
    <t>PAILS 20L N/INT +4C</t>
  </si>
  <si>
    <t>PAILS 20L C.BLANC N-INT</t>
  </si>
  <si>
    <t>DIVERS</t>
  </si>
  <si>
    <t>PAILS 18L V/INT +4C</t>
  </si>
  <si>
    <t>PAILS 18L N/INT +4C</t>
  </si>
  <si>
    <t>PAILS 18L C/BLANC N/INT</t>
  </si>
  <si>
    <t>PAILS 10L N/INT +4C</t>
  </si>
  <si>
    <t>BOITE 1L FBN</t>
  </si>
  <si>
    <t>BOITE 1L V/INT +4C</t>
  </si>
  <si>
    <t>BOITE 800g N/INT +4C</t>
  </si>
  <si>
    <t xml:space="preserve"> BOITE 1/2 C.BLANC  N/INT</t>
  </si>
  <si>
    <t>BOITE 1/2 FBN</t>
  </si>
  <si>
    <t>Pails 20 L</t>
  </si>
  <si>
    <t>Pails 18 L</t>
  </si>
  <si>
    <t>PAILS 10L</t>
  </si>
  <si>
    <t>Bts 1 L Ø108</t>
  </si>
  <si>
    <t>Bts 1l2 Φ108</t>
  </si>
  <si>
    <t>Bts 800G Φ108</t>
  </si>
  <si>
    <t xml:space="preserve">Ligne 20 /18 L </t>
  </si>
  <si>
    <t>Ligne 10 L</t>
  </si>
  <si>
    <t>Ligne 1lØ108</t>
  </si>
  <si>
    <t>Ligne 800Ø108</t>
  </si>
  <si>
    <t>Ligne 1/2 l Ø108</t>
  </si>
  <si>
    <t>FBI (VBI/NU) 770*768*0,27</t>
  </si>
  <si>
    <t>FBI (VBI/NU) 770*768*017</t>
  </si>
  <si>
    <t>Unité SKIKDA</t>
  </si>
  <si>
    <t>FDS 20L</t>
  </si>
  <si>
    <t>FBN N/INT</t>
  </si>
  <si>
    <t>FBI V/INT</t>
  </si>
  <si>
    <t>FBN PERCE</t>
  </si>
  <si>
    <t>CVS 20L</t>
  </si>
  <si>
    <t>FBI N/INT</t>
  </si>
  <si>
    <t>FDS 10L</t>
  </si>
  <si>
    <t>FBN</t>
  </si>
  <si>
    <t>CVS 10L</t>
  </si>
  <si>
    <t>FBI NI</t>
  </si>
  <si>
    <t>ANSE 10L</t>
  </si>
  <si>
    <t>ANSE</t>
  </si>
  <si>
    <t>FDS D 108</t>
  </si>
  <si>
    <t>FBI OR</t>
  </si>
  <si>
    <t>BCH D108</t>
  </si>
  <si>
    <t>BGS D108</t>
  </si>
  <si>
    <t>FDS D83</t>
  </si>
  <si>
    <t>FDS PERCE 83</t>
  </si>
  <si>
    <t xml:space="preserve">CABOCHONS </t>
  </si>
  <si>
    <t>CABOUCHONS</t>
  </si>
  <si>
    <t>D.cellulosique</t>
  </si>
  <si>
    <t>Cblanc N.Int</t>
  </si>
  <si>
    <t>ENAP SOUK AHRAS</t>
  </si>
  <si>
    <t xml:space="preserve">Pails 18 l SHRIKI PLUS </t>
  </si>
  <si>
    <r>
      <t xml:space="preserve">Bts 1/2 L </t>
    </r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 xml:space="preserve"> 108 FBN </t>
    </r>
  </si>
  <si>
    <t xml:space="preserve">TOTAL KDU </t>
  </si>
  <si>
    <t>TOTAL AZDU</t>
  </si>
  <si>
    <t>TOTAL SKDU</t>
  </si>
  <si>
    <t xml:space="preserve">Bidon 5/1 TCO TELLOISE </t>
  </si>
  <si>
    <t xml:space="preserve">MEDI BOX </t>
  </si>
  <si>
    <t>FDS Ø 99</t>
  </si>
  <si>
    <t xml:space="preserve">CHUT FER BLAN NU (ROND) </t>
  </si>
  <si>
    <t>GASMI SAMIR</t>
  </si>
  <si>
    <r>
      <t xml:space="preserve">Bts 1L </t>
    </r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 xml:space="preserve"> 108 FBN </t>
    </r>
  </si>
  <si>
    <t xml:space="preserve">SHRIKI PLUS </t>
  </si>
  <si>
    <r>
      <t xml:space="preserve">Journée du: </t>
    </r>
    <r>
      <rPr>
        <b/>
        <sz val="16"/>
        <color rgb="FFFF0000"/>
        <rFont val="Arial"/>
        <family val="2"/>
      </rPr>
      <t>28/02/2021</t>
    </r>
  </si>
  <si>
    <t xml:space="preserve">BOUZEDJER </t>
  </si>
  <si>
    <t xml:space="preserve">CB/OT </t>
  </si>
  <si>
    <t xml:space="preserve">ORAN </t>
  </si>
  <si>
    <t>CHERAGA</t>
  </si>
  <si>
    <t>ICA</t>
  </si>
  <si>
    <r>
      <t>Journée du:</t>
    </r>
    <r>
      <rPr>
        <b/>
        <sz val="9"/>
        <color rgb="FFFF0000"/>
        <rFont val="Arial"/>
        <family val="2"/>
      </rPr>
      <t xml:space="preserve"> 28/02/2021</t>
    </r>
  </si>
  <si>
    <t>1/2 VBI +CB</t>
  </si>
  <si>
    <t>DIVERS CLIENTS</t>
  </si>
  <si>
    <t>Ligne 4 OZ</t>
  </si>
  <si>
    <t>4 OZ</t>
  </si>
  <si>
    <t>4 OZ 4C+CB+VBI+VSI</t>
  </si>
  <si>
    <t xml:space="preserve">EPE ENR </t>
  </si>
  <si>
    <t>DECHETS COMPACTE</t>
  </si>
  <si>
    <t>865*875*0,18</t>
  </si>
  <si>
    <r>
      <t xml:space="preserve">Bts 1 L </t>
    </r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 xml:space="preserve"> 83 CB </t>
    </r>
  </si>
  <si>
    <r>
      <t xml:space="preserve">Bts 1 L </t>
    </r>
    <r>
      <rPr>
        <b/>
        <sz val="12"/>
        <color theme="1"/>
        <rFont val="Arial"/>
        <family val="2"/>
      </rPr>
      <t>Ø</t>
    </r>
    <r>
      <rPr>
        <sz val="12"/>
        <color theme="1"/>
        <rFont val="Arial"/>
        <family val="2"/>
      </rPr>
      <t xml:space="preserve"> 83 4C</t>
    </r>
  </si>
  <si>
    <t>BOUKRAINE  ( AVOIR )</t>
  </si>
  <si>
    <t>Bts 1/2  VBI CB +VSIMP</t>
  </si>
  <si>
    <t>Bts 1/2  VBI CB V S IMP NU</t>
  </si>
  <si>
    <t>Capacité Jour</t>
  </si>
  <si>
    <t>Taux Jour</t>
  </si>
  <si>
    <t>Taux de Rebut</t>
  </si>
  <si>
    <t>Taux 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</si>
</sst>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0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u/>
      <sz val="20"/>
      <color rgb="FF0000CC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CC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color rgb="FFFF0000"/>
      <name val="Arial"/>
      <family val="2"/>
    </font>
    <font>
      <b/>
      <sz val="16"/>
      <color rgb="FFC00000"/>
      <name val="Arial"/>
      <family val="2"/>
    </font>
    <font>
      <sz val="16"/>
      <color theme="1"/>
      <name val="Arial"/>
      <family val="2"/>
    </font>
    <font>
      <sz val="14"/>
      <color rgb="FF0000CC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6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CC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 "/>
    </font>
    <font>
      <sz val="11"/>
      <color rgb="FFFF0000"/>
      <name val="Calibri "/>
    </font>
    <font>
      <b/>
      <sz val="11"/>
      <color rgb="FF0000CC"/>
      <name val="Calibri "/>
    </font>
    <font>
      <sz val="11"/>
      <color rgb="FF0000CC"/>
      <name val="Calibri "/>
    </font>
    <font>
      <b/>
      <sz val="11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 "/>
    </font>
    <font>
      <sz val="9"/>
      <color theme="1"/>
      <name val="Arial"/>
      <family val="2"/>
    </font>
    <font>
      <b/>
      <sz val="9"/>
      <color rgb="FFFF0000"/>
      <name val="Arial"/>
      <family val="2"/>
    </font>
    <font>
      <b/>
      <u/>
      <sz val="9"/>
      <color rgb="FF0000CC"/>
      <name val="Arial"/>
      <family val="2"/>
    </font>
    <font>
      <b/>
      <sz val="9"/>
      <color rgb="FFC000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sz val="9"/>
      <color rgb="FF0000CC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1"/>
      <name val="Calibri"/>
      <family val="2"/>
      <scheme val="minor"/>
    </font>
    <font>
      <sz val="8"/>
      <color theme="1"/>
      <name val="Arial "/>
    </font>
    <font>
      <b/>
      <sz val="9"/>
      <color rgb="FF0000CC"/>
      <name val="Arial"/>
      <family val="2"/>
    </font>
    <font>
      <sz val="8"/>
      <name val="Arial 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0"/>
        </stop>
        <stop position="1">
          <color rgb="FFFFFF00"/>
        </stop>
      </gradientFill>
    </fill>
    <fill>
      <patternFill patternType="solid">
        <fgColor theme="7" tint="0.79998168889431442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auto="1"/>
      </patternFill>
    </fill>
    <fill>
      <patternFill patternType="solid">
        <fgColor theme="4" tint="0.79998168889431442"/>
        <bgColor auto="1"/>
      </patternFill>
    </fill>
    <fill>
      <gradientFill degree="90">
        <stop position="0">
          <color theme="0"/>
        </stop>
        <stop position="1">
          <color theme="8" tint="0.40000610370189521"/>
        </stop>
      </gradientFill>
    </fill>
    <fill>
      <gradientFill degree="90">
        <stop position="0">
          <color theme="0"/>
        </stop>
        <stop position="1">
          <color theme="8" tint="0.59999389629810485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1" fillId="0" borderId="0"/>
    <xf numFmtId="0" fontId="2" fillId="0" borderId="0"/>
    <xf numFmtId="0" fontId="5" fillId="0" borderId="0"/>
    <xf numFmtId="0" fontId="5" fillId="0" borderId="0"/>
    <xf numFmtId="164" fontId="1" fillId="0" borderId="0" applyFont="0" applyFill="0" applyBorder="0" applyAlignment="0" applyProtection="0"/>
  </cellStyleXfs>
  <cellXfs count="777">
    <xf numFmtId="0" fontId="0" fillId="0" borderId="0" xfId="0"/>
    <xf numFmtId="0" fontId="0" fillId="0" borderId="7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9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0" xfId="0" applyFont="1" applyAlignment="1">
      <alignment vertical="center"/>
    </xf>
    <xf numFmtId="3" fontId="13" fillId="3" borderId="25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1" fillId="4" borderId="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3" fontId="9" fillId="2" borderId="0" xfId="0" applyNumberFormat="1" applyFont="1" applyFill="1" applyBorder="1" applyAlignment="1">
      <alignment horizontal="left" vertical="center" wrapText="1"/>
    </xf>
    <xf numFmtId="4" fontId="8" fillId="0" borderId="0" xfId="1" applyNumberFormat="1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6" fillId="4" borderId="0" xfId="4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3" fontId="14" fillId="2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Fill="1" applyBorder="1" applyAlignment="1">
      <alignment horizontal="center" vertical="center"/>
    </xf>
    <xf numFmtId="4" fontId="7" fillId="0" borderId="0" xfId="1" applyNumberFormat="1" applyFont="1" applyFill="1" applyBorder="1" applyAlignment="1">
      <alignment horizontal="right" vertical="center"/>
    </xf>
    <xf numFmtId="3" fontId="19" fillId="7" borderId="15" xfId="0" applyNumberFormat="1" applyFont="1" applyFill="1" applyBorder="1" applyAlignment="1">
      <alignment horizontal="center" vertical="center"/>
    </xf>
    <xf numFmtId="4" fontId="19" fillId="8" borderId="15" xfId="1" applyNumberFormat="1" applyFont="1" applyFill="1" applyBorder="1" applyAlignment="1">
      <alignment horizontal="right" vertical="center"/>
    </xf>
    <xf numFmtId="4" fontId="19" fillId="8" borderId="16" xfId="1" applyNumberFormat="1" applyFont="1" applyFill="1" applyBorder="1" applyAlignment="1">
      <alignment horizontal="right" vertical="center"/>
    </xf>
    <xf numFmtId="4" fontId="19" fillId="8" borderId="17" xfId="1" applyNumberFormat="1" applyFont="1" applyFill="1" applyBorder="1" applyAlignment="1">
      <alignment horizontal="right" vertical="center"/>
    </xf>
    <xf numFmtId="3" fontId="18" fillId="0" borderId="9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vertical="center"/>
    </xf>
    <xf numFmtId="0" fontId="6" fillId="4" borderId="0" xfId="4" applyFont="1" applyFill="1" applyAlignment="1">
      <alignment horizontal="center" vertical="center"/>
    </xf>
    <xf numFmtId="0" fontId="19" fillId="7" borderId="3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2" fillId="4" borderId="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3" fontId="24" fillId="2" borderId="0" xfId="0" applyNumberFormat="1" applyFont="1" applyFill="1" applyBorder="1" applyAlignment="1">
      <alignment horizontal="left" vertical="center" wrapText="1"/>
    </xf>
    <xf numFmtId="4" fontId="25" fillId="10" borderId="15" xfId="0" applyNumberFormat="1" applyFont="1" applyFill="1" applyBorder="1" applyAlignment="1">
      <alignment horizontal="right" vertical="center"/>
    </xf>
    <xf numFmtId="4" fontId="25" fillId="10" borderId="17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9" fillId="7" borderId="31" xfId="0" applyFont="1" applyFill="1" applyBorder="1" applyAlignment="1">
      <alignment horizontal="center" vertical="center" wrapText="1"/>
    </xf>
    <xf numFmtId="3" fontId="14" fillId="3" borderId="24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3" fontId="14" fillId="3" borderId="39" xfId="0" applyNumberFormat="1" applyFont="1" applyFill="1" applyBorder="1" applyAlignment="1">
      <alignment horizontal="center" vertical="center"/>
    </xf>
    <xf numFmtId="4" fontId="14" fillId="6" borderId="38" xfId="1" applyNumberFormat="1" applyFont="1" applyFill="1" applyBorder="1" applyAlignment="1">
      <alignment horizontal="right" vertical="center"/>
    </xf>
    <xf numFmtId="4" fontId="13" fillId="6" borderId="1" xfId="1" applyNumberFormat="1" applyFont="1" applyFill="1" applyBorder="1" applyAlignment="1">
      <alignment horizontal="right" vertical="center"/>
    </xf>
    <xf numFmtId="4" fontId="13" fillId="6" borderId="39" xfId="1" applyNumberFormat="1" applyFont="1" applyFill="1" applyBorder="1" applyAlignment="1">
      <alignment horizontal="right" vertical="center"/>
    </xf>
    <xf numFmtId="3" fontId="13" fillId="2" borderId="0" xfId="0" applyNumberFormat="1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3" fontId="13" fillId="3" borderId="50" xfId="0" applyNumberFormat="1" applyFont="1" applyFill="1" applyBorder="1" applyAlignment="1">
      <alignment horizontal="center" vertical="center"/>
    </xf>
    <xf numFmtId="3" fontId="14" fillId="3" borderId="49" xfId="0" applyNumberFormat="1" applyFont="1" applyFill="1" applyBorder="1" applyAlignment="1">
      <alignment horizontal="center" vertical="center"/>
    </xf>
    <xf numFmtId="4" fontId="13" fillId="6" borderId="50" xfId="1" applyNumberFormat="1" applyFont="1" applyFill="1" applyBorder="1" applyAlignment="1">
      <alignment horizontal="right" vertical="center"/>
    </xf>
    <xf numFmtId="4" fontId="13" fillId="6" borderId="49" xfId="1" applyNumberFormat="1" applyFont="1" applyFill="1" applyBorder="1" applyAlignment="1">
      <alignment horizontal="right" vertical="center"/>
    </xf>
    <xf numFmtId="0" fontId="26" fillId="11" borderId="15" xfId="0" applyFont="1" applyFill="1" applyBorder="1" applyAlignment="1">
      <alignment vertical="center"/>
    </xf>
    <xf numFmtId="0" fontId="13" fillId="11" borderId="17" xfId="0" applyFont="1" applyFill="1" applyBorder="1" applyAlignment="1">
      <alignment horizontal="left" vertical="center" wrapText="1"/>
    </xf>
    <xf numFmtId="3" fontId="13" fillId="11" borderId="15" xfId="0" applyNumberFormat="1" applyFont="1" applyFill="1" applyBorder="1" applyAlignment="1">
      <alignment horizontal="center" vertical="center"/>
    </xf>
    <xf numFmtId="3" fontId="13" fillId="11" borderId="16" xfId="0" applyNumberFormat="1" applyFont="1" applyFill="1" applyBorder="1" applyAlignment="1">
      <alignment horizontal="center" vertical="center"/>
    </xf>
    <xf numFmtId="3" fontId="13" fillId="11" borderId="17" xfId="0" applyNumberFormat="1" applyFont="1" applyFill="1" applyBorder="1" applyAlignment="1">
      <alignment horizontal="center" vertical="center"/>
    </xf>
    <xf numFmtId="4" fontId="13" fillId="11" borderId="15" xfId="1" applyNumberFormat="1" applyFont="1" applyFill="1" applyBorder="1" applyAlignment="1">
      <alignment horizontal="right" vertical="center"/>
    </xf>
    <xf numFmtId="4" fontId="13" fillId="11" borderId="16" xfId="1" applyNumberFormat="1" applyFont="1" applyFill="1" applyBorder="1" applyAlignment="1">
      <alignment horizontal="right" vertical="center"/>
    </xf>
    <xf numFmtId="4" fontId="13" fillId="11" borderId="17" xfId="1" applyNumberFormat="1" applyFont="1" applyFill="1" applyBorder="1" applyAlignment="1">
      <alignment horizontal="right" vertical="center"/>
    </xf>
    <xf numFmtId="3" fontId="13" fillId="11" borderId="7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textRotation="60"/>
    </xf>
    <xf numFmtId="0" fontId="26" fillId="12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horizontal="left" vertical="center" wrapText="1"/>
    </xf>
    <xf numFmtId="3" fontId="13" fillId="12" borderId="1" xfId="0" applyNumberFormat="1" applyFont="1" applyFill="1" applyBorder="1" applyAlignment="1">
      <alignment horizontal="center" vertical="center"/>
    </xf>
    <xf numFmtId="10" fontId="13" fillId="12" borderId="1" xfId="1" applyNumberFormat="1" applyFont="1" applyFill="1" applyBorder="1" applyAlignment="1">
      <alignment horizontal="center" vertical="center"/>
    </xf>
    <xf numFmtId="4" fontId="13" fillId="12" borderId="1" xfId="1" applyNumberFormat="1" applyFont="1" applyFill="1" applyBorder="1" applyAlignment="1">
      <alignment horizontal="right" vertical="center"/>
    </xf>
    <xf numFmtId="3" fontId="13" fillId="12" borderId="1" xfId="0" applyNumberFormat="1" applyFont="1" applyFill="1" applyBorder="1" applyAlignment="1">
      <alignment horizontal="center" vertical="center" wrapText="1"/>
    </xf>
    <xf numFmtId="3" fontId="13" fillId="11" borderId="17" xfId="0" applyNumberFormat="1" applyFont="1" applyFill="1" applyBorder="1" applyAlignment="1">
      <alignment horizontal="center" vertical="center" wrapText="1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8" xfId="0" applyNumberFormat="1" applyFont="1" applyFill="1" applyBorder="1" applyAlignment="1">
      <alignment horizontal="center" vertical="center"/>
    </xf>
    <xf numFmtId="3" fontId="13" fillId="3" borderId="5" xfId="0" applyNumberFormat="1" applyFont="1" applyFill="1" applyBorder="1" applyAlignment="1">
      <alignment horizontal="center" vertical="center"/>
    </xf>
    <xf numFmtId="3" fontId="13" fillId="3" borderId="56" xfId="0" applyNumberFormat="1" applyFont="1" applyFill="1" applyBorder="1" applyAlignment="1">
      <alignment horizontal="center" vertical="center"/>
    </xf>
    <xf numFmtId="3" fontId="13" fillId="3" borderId="60" xfId="0" applyNumberFormat="1" applyFont="1" applyFill="1" applyBorder="1" applyAlignment="1">
      <alignment horizontal="center" vertical="center"/>
    </xf>
    <xf numFmtId="49" fontId="28" fillId="4" borderId="37" xfId="0" applyNumberFormat="1" applyFont="1" applyFill="1" applyBorder="1" applyAlignment="1">
      <alignment horizontal="center" vertical="center" wrapText="1"/>
    </xf>
    <xf numFmtId="49" fontId="28" fillId="4" borderId="31" xfId="0" applyNumberFormat="1" applyFont="1" applyFill="1" applyBorder="1" applyAlignment="1">
      <alignment horizontal="center" vertical="center" wrapText="1"/>
    </xf>
    <xf numFmtId="49" fontId="28" fillId="4" borderId="30" xfId="0" applyNumberFormat="1" applyFont="1" applyFill="1" applyBorder="1" applyAlignment="1">
      <alignment horizontal="center" vertical="center" wrapText="1"/>
    </xf>
    <xf numFmtId="49" fontId="28" fillId="4" borderId="32" xfId="0" applyNumberFormat="1" applyFont="1" applyFill="1" applyBorder="1" applyAlignment="1">
      <alignment horizontal="center" vertical="center" wrapText="1"/>
    </xf>
    <xf numFmtId="0" fontId="28" fillId="4" borderId="31" xfId="0" applyFont="1" applyFill="1" applyBorder="1" applyAlignment="1">
      <alignment horizontal="center" vertical="center" wrapText="1"/>
    </xf>
    <xf numFmtId="3" fontId="31" fillId="13" borderId="27" xfId="0" applyNumberFormat="1" applyFont="1" applyFill="1" applyBorder="1" applyAlignment="1">
      <alignment horizontal="center" vertical="center"/>
    </xf>
    <xf numFmtId="3" fontId="31" fillId="13" borderId="28" xfId="0" applyNumberFormat="1" applyFont="1" applyFill="1" applyBorder="1" applyAlignment="1">
      <alignment horizontal="center" vertical="center"/>
    </xf>
    <xf numFmtId="4" fontId="31" fillId="13" borderId="2" xfId="0" applyNumberFormat="1" applyFont="1" applyFill="1" applyBorder="1" applyAlignment="1">
      <alignment horizontal="right" vertical="center"/>
    </xf>
    <xf numFmtId="3" fontId="31" fillId="13" borderId="39" xfId="0" applyNumberFormat="1" applyFont="1" applyFill="1" applyBorder="1" applyAlignment="1">
      <alignment horizontal="center" vertical="center"/>
    </xf>
    <xf numFmtId="4" fontId="31" fillId="13" borderId="1" xfId="0" applyNumberFormat="1" applyFont="1" applyFill="1" applyBorder="1" applyAlignment="1">
      <alignment horizontal="right" vertical="center"/>
    </xf>
    <xf numFmtId="4" fontId="31" fillId="13" borderId="39" xfId="0" applyNumberFormat="1" applyFont="1" applyFill="1" applyBorder="1" applyAlignment="1">
      <alignment horizontal="right" vertical="center"/>
    </xf>
    <xf numFmtId="0" fontId="31" fillId="0" borderId="29" xfId="0" applyFont="1" applyFill="1" applyBorder="1" applyAlignment="1">
      <alignment horizontal="left" vertical="center" wrapText="1"/>
    </xf>
    <xf numFmtId="3" fontId="31" fillId="13" borderId="46" xfId="0" applyNumberFormat="1" applyFont="1" applyFill="1" applyBorder="1" applyAlignment="1">
      <alignment horizontal="center" vertical="center"/>
    </xf>
    <xf numFmtId="3" fontId="31" fillId="13" borderId="60" xfId="0" applyNumberFormat="1" applyFont="1" applyFill="1" applyBorder="1" applyAlignment="1">
      <alignment horizontal="center" vertical="center"/>
    </xf>
    <xf numFmtId="4" fontId="31" fillId="13" borderId="56" xfId="0" applyNumberFormat="1" applyFont="1" applyFill="1" applyBorder="1" applyAlignment="1">
      <alignment horizontal="right" vertical="center"/>
    </xf>
    <xf numFmtId="0" fontId="31" fillId="0" borderId="63" xfId="0" applyFont="1" applyFill="1" applyBorder="1" applyAlignment="1">
      <alignment horizontal="left" vertical="center"/>
    </xf>
    <xf numFmtId="0" fontId="31" fillId="0" borderId="29" xfId="0" applyFont="1" applyFill="1" applyBorder="1" applyAlignment="1">
      <alignment horizontal="left" vertical="center"/>
    </xf>
    <xf numFmtId="3" fontId="31" fillId="13" borderId="23" xfId="0" applyNumberFormat="1" applyFont="1" applyFill="1" applyBorder="1" applyAlignment="1">
      <alignment horizontal="center" vertical="center"/>
    </xf>
    <xf numFmtId="3" fontId="31" fillId="13" borderId="24" xfId="0" applyNumberFormat="1" applyFont="1" applyFill="1" applyBorder="1" applyAlignment="1">
      <alignment horizontal="center" vertical="center"/>
    </xf>
    <xf numFmtId="4" fontId="31" fillId="13" borderId="25" xfId="0" applyNumberFormat="1" applyFont="1" applyFill="1" applyBorder="1" applyAlignment="1">
      <alignment horizontal="right" vertical="center"/>
    </xf>
    <xf numFmtId="4" fontId="31" fillId="13" borderId="24" xfId="0" applyNumberFormat="1" applyFont="1" applyFill="1" applyBorder="1" applyAlignment="1">
      <alignment horizontal="right" vertical="center"/>
    </xf>
    <xf numFmtId="0" fontId="31" fillId="0" borderId="26" xfId="0" applyFont="1" applyFill="1" applyBorder="1" applyAlignment="1">
      <alignment horizontal="left" vertical="center"/>
    </xf>
    <xf numFmtId="4" fontId="31" fillId="13" borderId="49" xfId="0" applyNumberFormat="1" applyFont="1" applyFill="1" applyBorder="1" applyAlignment="1">
      <alignment horizontal="right" vertical="center"/>
    </xf>
    <xf numFmtId="0" fontId="33" fillId="0" borderId="26" xfId="0" applyFont="1" applyFill="1" applyBorder="1" applyAlignment="1">
      <alignment horizontal="left" vertical="center" wrapText="1"/>
    </xf>
    <xf numFmtId="0" fontId="33" fillId="0" borderId="29" xfId="0" applyFont="1" applyFill="1" applyBorder="1" applyAlignment="1">
      <alignment horizontal="left" vertical="center" wrapText="1"/>
    </xf>
    <xf numFmtId="0" fontId="26" fillId="12" borderId="11" xfId="0" applyFont="1" applyFill="1" applyBorder="1" applyAlignment="1">
      <alignment vertical="center"/>
    </xf>
    <xf numFmtId="4" fontId="13" fillId="11" borderId="9" xfId="1" applyNumberFormat="1" applyFont="1" applyFill="1" applyBorder="1" applyAlignment="1">
      <alignment horizontal="right" vertical="center"/>
    </xf>
    <xf numFmtId="3" fontId="13" fillId="3" borderId="5" xfId="0" applyNumberFormat="1" applyFont="1" applyFill="1" applyBorder="1" applyAlignment="1">
      <alignment vertical="center"/>
    </xf>
    <xf numFmtId="3" fontId="13" fillId="3" borderId="57" xfId="0" applyNumberFormat="1" applyFont="1" applyFill="1" applyBorder="1" applyAlignment="1">
      <alignment vertical="center"/>
    </xf>
    <xf numFmtId="3" fontId="13" fillId="3" borderId="3" xfId="0" applyNumberFormat="1" applyFont="1" applyFill="1" applyBorder="1" applyAlignment="1">
      <alignment vertical="center"/>
    </xf>
    <xf numFmtId="0" fontId="26" fillId="11" borderId="6" xfId="0" applyFont="1" applyFill="1" applyBorder="1" applyAlignment="1">
      <alignment vertical="center"/>
    </xf>
    <xf numFmtId="3" fontId="13" fillId="3" borderId="16" xfId="0" applyNumberFormat="1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vertical="center"/>
    </xf>
    <xf numFmtId="3" fontId="13" fillId="3" borderId="66" xfId="0" applyNumberFormat="1" applyFont="1" applyFill="1" applyBorder="1" applyAlignment="1">
      <alignment vertical="center"/>
    </xf>
    <xf numFmtId="3" fontId="13" fillId="3" borderId="62" xfId="0" applyNumberFormat="1" applyFont="1" applyFill="1" applyBorder="1" applyAlignment="1">
      <alignment horizontal="center" vertical="center"/>
    </xf>
    <xf numFmtId="4" fontId="13" fillId="3" borderId="40" xfId="1" applyNumberFormat="1" applyFont="1" applyFill="1" applyBorder="1" applyAlignment="1">
      <alignment horizontal="right" vertical="center"/>
    </xf>
    <xf numFmtId="4" fontId="13" fillId="3" borderId="16" xfId="1" applyNumberFormat="1" applyFont="1" applyFill="1" applyBorder="1" applyAlignment="1">
      <alignment horizontal="right" vertical="center"/>
    </xf>
    <xf numFmtId="4" fontId="13" fillId="3" borderId="17" xfId="1" applyNumberFormat="1" applyFont="1" applyFill="1" applyBorder="1" applyAlignment="1">
      <alignment horizontal="right" vertical="center"/>
    </xf>
    <xf numFmtId="3" fontId="13" fillId="3" borderId="9" xfId="0" applyNumberFormat="1" applyFont="1" applyFill="1" applyBorder="1" applyAlignment="1">
      <alignment horizontal="center" vertical="center" wrapText="1"/>
    </xf>
    <xf numFmtId="4" fontId="13" fillId="6" borderId="3" xfId="1" applyNumberFormat="1" applyFont="1" applyFill="1" applyBorder="1" applyAlignment="1">
      <alignment horizontal="right" vertical="center"/>
    </xf>
    <xf numFmtId="4" fontId="13" fillId="6" borderId="5" xfId="1" applyNumberFormat="1" applyFont="1" applyFill="1" applyBorder="1" applyAlignment="1">
      <alignment horizontal="right" vertical="center"/>
    </xf>
    <xf numFmtId="4" fontId="13" fillId="6" borderId="2" xfId="1" applyNumberFormat="1" applyFont="1" applyFill="1" applyBorder="1" applyAlignment="1">
      <alignment horizontal="right" vertical="center"/>
    </xf>
    <xf numFmtId="3" fontId="13" fillId="6" borderId="2" xfId="0" applyNumberFormat="1" applyFont="1" applyFill="1" applyBorder="1" applyAlignment="1">
      <alignment horizontal="center" vertical="center" wrapText="1"/>
    </xf>
    <xf numFmtId="4" fontId="13" fillId="6" borderId="56" xfId="1" applyNumberFormat="1" applyFont="1" applyFill="1" applyBorder="1" applyAlignment="1">
      <alignment horizontal="right" vertical="center"/>
    </xf>
    <xf numFmtId="3" fontId="13" fillId="6" borderId="56" xfId="0" applyNumberFormat="1" applyFont="1" applyFill="1" applyBorder="1" applyAlignment="1">
      <alignment horizontal="center" vertical="center" wrapText="1"/>
    </xf>
    <xf numFmtId="4" fontId="13" fillId="6" borderId="66" xfId="1" applyNumberFormat="1" applyFont="1" applyFill="1" applyBorder="1" applyAlignment="1">
      <alignment horizontal="right" vertical="center"/>
    </xf>
    <xf numFmtId="4" fontId="13" fillId="6" borderId="62" xfId="1" applyNumberFormat="1" applyFont="1" applyFill="1" applyBorder="1" applyAlignment="1">
      <alignment horizontal="right" vertical="center"/>
    </xf>
    <xf numFmtId="4" fontId="13" fillId="6" borderId="61" xfId="1" applyNumberFormat="1" applyFont="1" applyFill="1" applyBorder="1" applyAlignment="1">
      <alignment horizontal="right" vertical="center"/>
    </xf>
    <xf numFmtId="3" fontId="13" fillId="6" borderId="3" xfId="0" applyNumberFormat="1" applyFont="1" applyFill="1" applyBorder="1" applyAlignment="1">
      <alignment horizontal="center" vertical="center" wrapText="1"/>
    </xf>
    <xf numFmtId="3" fontId="14" fillId="6" borderId="44" xfId="0" applyNumberFormat="1" applyFont="1" applyFill="1" applyBorder="1" applyAlignment="1">
      <alignment horizontal="center" vertical="center" wrapText="1"/>
    </xf>
    <xf numFmtId="3" fontId="14" fillId="6" borderId="48" xfId="0" applyNumberFormat="1" applyFont="1" applyFill="1" applyBorder="1" applyAlignment="1">
      <alignment horizontal="center" vertical="center" wrapText="1"/>
    </xf>
    <xf numFmtId="0" fontId="26" fillId="12" borderId="53" xfId="0" applyFont="1" applyFill="1" applyBorder="1" applyAlignment="1">
      <alignment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7" fillId="0" borderId="63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4" fontId="13" fillId="6" borderId="36" xfId="1" applyNumberFormat="1" applyFont="1" applyFill="1" applyBorder="1" applyAlignment="1">
      <alignment horizontal="right" vertical="center"/>
    </xf>
    <xf numFmtId="4" fontId="13" fillId="6" borderId="25" xfId="1" applyNumberFormat="1" applyFont="1" applyFill="1" applyBorder="1" applyAlignment="1">
      <alignment horizontal="right" vertical="center"/>
    </xf>
    <xf numFmtId="3" fontId="13" fillId="6" borderId="24" xfId="0" applyNumberFormat="1" applyFont="1" applyFill="1" applyBorder="1" applyAlignment="1">
      <alignment horizontal="center" vertical="center" wrapText="1"/>
    </xf>
    <xf numFmtId="3" fontId="13" fillId="6" borderId="28" xfId="0" applyNumberFormat="1" applyFont="1" applyFill="1" applyBorder="1" applyAlignment="1">
      <alignment horizontal="center" vertical="center" wrapText="1"/>
    </xf>
    <xf numFmtId="3" fontId="13" fillId="3" borderId="32" xfId="0" applyNumberFormat="1" applyFont="1" applyFill="1" applyBorder="1" applyAlignment="1">
      <alignment horizontal="center" vertical="center"/>
    </xf>
    <xf numFmtId="4" fontId="13" fillId="6" borderId="37" xfId="1" applyNumberFormat="1" applyFont="1" applyFill="1" applyBorder="1" applyAlignment="1">
      <alignment horizontal="right" vertical="center"/>
    </xf>
    <xf numFmtId="3" fontId="13" fillId="6" borderId="31" xfId="0" applyNumberFormat="1" applyFont="1" applyFill="1" applyBorder="1" applyAlignment="1">
      <alignment horizontal="center" vertical="center" wrapText="1"/>
    </xf>
    <xf numFmtId="10" fontId="13" fillId="12" borderId="17" xfId="1" applyNumberFormat="1" applyFont="1" applyFill="1" applyBorder="1" applyAlignment="1">
      <alignment horizontal="center" vertical="center"/>
    </xf>
    <xf numFmtId="10" fontId="19" fillId="12" borderId="35" xfId="1" applyNumberFormat="1" applyFont="1" applyFill="1" applyBorder="1" applyAlignment="1">
      <alignment horizontal="center" vertical="center"/>
    </xf>
    <xf numFmtId="4" fontId="25" fillId="10" borderId="7" xfId="0" applyNumberFormat="1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3" fontId="44" fillId="3" borderId="25" xfId="0" applyNumberFormat="1" applyFont="1" applyFill="1" applyBorder="1" applyAlignment="1">
      <alignment horizontal="center" vertical="center"/>
    </xf>
    <xf numFmtId="3" fontId="43" fillId="3" borderId="24" xfId="0" applyNumberFormat="1" applyFont="1" applyFill="1" applyBorder="1" applyAlignment="1">
      <alignment horizontal="center" vertical="center"/>
    </xf>
    <xf numFmtId="3" fontId="44" fillId="3" borderId="36" xfId="0" applyNumberFormat="1" applyFont="1" applyFill="1" applyBorder="1" applyAlignment="1">
      <alignment horizontal="center" vertical="center"/>
    </xf>
    <xf numFmtId="10" fontId="43" fillId="3" borderId="24" xfId="1" applyNumberFormat="1" applyFont="1" applyFill="1" applyBorder="1" applyAlignment="1">
      <alignment horizontal="center" vertical="center"/>
    </xf>
    <xf numFmtId="4" fontId="44" fillId="6" borderId="25" xfId="1" applyNumberFormat="1" applyFont="1" applyFill="1" applyBorder="1" applyAlignment="1">
      <alignment horizontal="right" vertical="center"/>
    </xf>
    <xf numFmtId="4" fontId="44" fillId="6" borderId="24" xfId="1" applyNumberFormat="1" applyFont="1" applyFill="1" applyBorder="1" applyAlignment="1">
      <alignment horizontal="right" vertical="center"/>
    </xf>
    <xf numFmtId="3" fontId="43" fillId="0" borderId="10" xfId="0" applyNumberFormat="1" applyFont="1" applyFill="1" applyBorder="1" applyAlignment="1">
      <alignment horizontal="center" vertical="center" wrapText="1"/>
    </xf>
    <xf numFmtId="3" fontId="44" fillId="3" borderId="2" xfId="0" applyNumberFormat="1" applyFont="1" applyFill="1" applyBorder="1" applyAlignment="1">
      <alignment horizontal="center" vertical="center"/>
    </xf>
    <xf numFmtId="3" fontId="44" fillId="3" borderId="1" xfId="0" applyNumberFormat="1" applyFont="1" applyFill="1" applyBorder="1" applyAlignment="1">
      <alignment horizontal="center" vertical="center"/>
    </xf>
    <xf numFmtId="3" fontId="43" fillId="3" borderId="39" xfId="0" applyNumberFormat="1" applyFont="1" applyFill="1" applyBorder="1" applyAlignment="1">
      <alignment horizontal="center" vertical="center"/>
    </xf>
    <xf numFmtId="3" fontId="44" fillId="3" borderId="3" xfId="0" applyNumberFormat="1" applyFont="1" applyFill="1" applyBorder="1" applyAlignment="1">
      <alignment horizontal="center" vertical="center"/>
    </xf>
    <xf numFmtId="10" fontId="43" fillId="3" borderId="28" xfId="1" applyNumberFormat="1" applyFont="1" applyFill="1" applyBorder="1" applyAlignment="1">
      <alignment horizontal="center" vertical="center"/>
    </xf>
    <xf numFmtId="4" fontId="44" fillId="6" borderId="2" xfId="1" applyNumberFormat="1" applyFont="1" applyFill="1" applyBorder="1" applyAlignment="1">
      <alignment horizontal="right" vertical="center"/>
    </xf>
    <xf numFmtId="4" fontId="44" fillId="6" borderId="28" xfId="1" applyNumberFormat="1" applyFont="1" applyFill="1" applyBorder="1" applyAlignment="1">
      <alignment horizontal="right" vertical="center"/>
    </xf>
    <xf numFmtId="3" fontId="43" fillId="0" borderId="48" xfId="0" applyNumberFormat="1" applyFont="1" applyFill="1" applyBorder="1" applyAlignment="1">
      <alignment horizontal="center" vertical="center" wrapText="1"/>
    </xf>
    <xf numFmtId="0" fontId="43" fillId="0" borderId="11" xfId="0" applyFont="1" applyFill="1" applyBorder="1" applyAlignment="1">
      <alignment horizontal="left" vertical="center" wrapText="1"/>
    </xf>
    <xf numFmtId="3" fontId="44" fillId="3" borderId="32" xfId="0" applyNumberFormat="1" applyFont="1" applyFill="1" applyBorder="1" applyAlignment="1">
      <alignment horizontal="center" vertical="center"/>
    </xf>
    <xf numFmtId="3" fontId="44" fillId="3" borderId="62" xfId="0" applyNumberFormat="1" applyFont="1" applyFill="1" applyBorder="1" applyAlignment="1">
      <alignment horizontal="center" vertical="center"/>
    </xf>
    <xf numFmtId="3" fontId="43" fillId="3" borderId="61" xfId="0" applyNumberFormat="1" applyFont="1" applyFill="1" applyBorder="1" applyAlignment="1">
      <alignment horizontal="center" vertical="center"/>
    </xf>
    <xf numFmtId="3" fontId="44" fillId="3" borderId="66" xfId="0" applyNumberFormat="1" applyFont="1" applyFill="1" applyBorder="1" applyAlignment="1">
      <alignment horizontal="center" vertical="center"/>
    </xf>
    <xf numFmtId="10" fontId="43" fillId="3" borderId="31" xfId="1" applyNumberFormat="1" applyFont="1" applyFill="1" applyBorder="1" applyAlignment="1">
      <alignment horizontal="center" vertical="center"/>
    </xf>
    <xf numFmtId="4" fontId="44" fillId="6" borderId="32" xfId="1" applyNumberFormat="1" applyFont="1" applyFill="1" applyBorder="1" applyAlignment="1">
      <alignment horizontal="right" vertical="center"/>
    </xf>
    <xf numFmtId="4" fontId="44" fillId="6" borderId="31" xfId="1" applyNumberFormat="1" applyFont="1" applyFill="1" applyBorder="1" applyAlignment="1">
      <alignment horizontal="right" vertical="center"/>
    </xf>
    <xf numFmtId="3" fontId="43" fillId="0" borderId="11" xfId="0" applyNumberFormat="1" applyFont="1" applyFill="1" applyBorder="1" applyAlignment="1">
      <alignment horizontal="center" vertical="center" wrapText="1"/>
    </xf>
    <xf numFmtId="3" fontId="44" fillId="0" borderId="16" xfId="0" applyNumberFormat="1" applyFont="1" applyFill="1" applyBorder="1" applyAlignment="1">
      <alignment horizontal="center" vertical="center"/>
    </xf>
    <xf numFmtId="3" fontId="43" fillId="0" borderId="17" xfId="0" applyNumberFormat="1" applyFont="1" applyFill="1" applyBorder="1" applyAlignment="1">
      <alignment horizontal="center" vertical="center"/>
    </xf>
    <xf numFmtId="3" fontId="44" fillId="0" borderId="40" xfId="0" applyNumberFormat="1" applyFont="1" applyFill="1" applyBorder="1" applyAlignment="1">
      <alignment horizontal="center" vertical="center"/>
    </xf>
    <xf numFmtId="10" fontId="43" fillId="0" borderId="35" xfId="1" applyNumberFormat="1" applyFont="1" applyFill="1" applyBorder="1" applyAlignment="1">
      <alignment horizontal="center" vertical="center"/>
    </xf>
    <xf numFmtId="4" fontId="44" fillId="0" borderId="16" xfId="1" applyNumberFormat="1" applyFont="1" applyFill="1" applyBorder="1" applyAlignment="1">
      <alignment horizontal="right" vertical="center"/>
    </xf>
    <xf numFmtId="4" fontId="44" fillId="0" borderId="17" xfId="1" applyNumberFormat="1" applyFont="1" applyFill="1" applyBorder="1" applyAlignment="1">
      <alignment horizontal="right" vertical="center"/>
    </xf>
    <xf numFmtId="3" fontId="44" fillId="3" borderId="5" xfId="0" applyNumberFormat="1" applyFont="1" applyFill="1" applyBorder="1" applyAlignment="1">
      <alignment horizontal="center" vertical="center"/>
    </xf>
    <xf numFmtId="10" fontId="43" fillId="3" borderId="47" xfId="1" applyNumberFormat="1" applyFont="1" applyFill="1" applyBorder="1" applyAlignment="1">
      <alignment horizontal="center" vertical="center"/>
    </xf>
    <xf numFmtId="4" fontId="44" fillId="6" borderId="1" xfId="1" applyNumberFormat="1" applyFont="1" applyFill="1" applyBorder="1" applyAlignment="1">
      <alignment horizontal="right" vertical="center"/>
    </xf>
    <xf numFmtId="4" fontId="44" fillId="6" borderId="47" xfId="1" applyNumberFormat="1" applyFont="1" applyFill="1" applyBorder="1" applyAlignment="1">
      <alignment horizontal="right" vertical="center"/>
    </xf>
    <xf numFmtId="10" fontId="43" fillId="3" borderId="4" xfId="1" applyNumberFormat="1" applyFont="1" applyFill="1" applyBorder="1" applyAlignment="1">
      <alignment horizontal="center" vertical="center"/>
    </xf>
    <xf numFmtId="4" fontId="44" fillId="6" borderId="4" xfId="1" applyNumberFormat="1" applyFont="1" applyFill="1" applyBorder="1" applyAlignment="1">
      <alignment horizontal="right" vertical="center"/>
    </xf>
    <xf numFmtId="0" fontId="40" fillId="7" borderId="56" xfId="0" applyFont="1" applyFill="1" applyBorder="1" applyAlignment="1">
      <alignment horizontal="center" vertical="center" wrapText="1"/>
    </xf>
    <xf numFmtId="10" fontId="43" fillId="3" borderId="39" xfId="1" applyNumberFormat="1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vertical="center"/>
    </xf>
    <xf numFmtId="3" fontId="44" fillId="3" borderId="16" xfId="0" applyNumberFormat="1" applyFont="1" applyFill="1" applyBorder="1" applyAlignment="1">
      <alignment horizontal="center" vertical="center"/>
    </xf>
    <xf numFmtId="3" fontId="43" fillId="3" borderId="17" xfId="0" applyNumberFormat="1" applyFont="1" applyFill="1" applyBorder="1" applyAlignment="1">
      <alignment horizontal="center" vertical="center"/>
    </xf>
    <xf numFmtId="3" fontId="44" fillId="3" borderId="40" xfId="0" applyNumberFormat="1" applyFont="1" applyFill="1" applyBorder="1" applyAlignment="1">
      <alignment horizontal="center" vertical="center"/>
    </xf>
    <xf numFmtId="10" fontId="43" fillId="3" borderId="35" xfId="1" applyNumberFormat="1" applyFont="1" applyFill="1" applyBorder="1" applyAlignment="1">
      <alignment horizontal="center" vertical="center"/>
    </xf>
    <xf numFmtId="4" fontId="44" fillId="6" borderId="16" xfId="1" applyNumberFormat="1" applyFont="1" applyFill="1" applyBorder="1" applyAlignment="1">
      <alignment horizontal="right" vertical="center"/>
    </xf>
    <xf numFmtId="4" fontId="44" fillId="6" borderId="17" xfId="1" applyNumberFormat="1" applyFont="1" applyFill="1" applyBorder="1" applyAlignment="1">
      <alignment horizontal="right" vertical="center"/>
    </xf>
    <xf numFmtId="3" fontId="43" fillId="0" borderId="7" xfId="0" applyNumberFormat="1" applyFont="1" applyFill="1" applyBorder="1" applyAlignment="1">
      <alignment horizontal="center" vertical="center" wrapText="1"/>
    </xf>
    <xf numFmtId="0" fontId="40" fillId="7" borderId="57" xfId="0" applyFont="1" applyFill="1" applyBorder="1" applyAlignment="1">
      <alignment horizontal="center" vertical="center" wrapText="1"/>
    </xf>
    <xf numFmtId="0" fontId="40" fillId="7" borderId="31" xfId="0" applyFont="1" applyFill="1" applyBorder="1" applyAlignment="1">
      <alignment horizontal="center" vertical="center" wrapText="1"/>
    </xf>
    <xf numFmtId="3" fontId="13" fillId="3" borderId="57" xfId="0" applyNumberFormat="1" applyFont="1" applyFill="1" applyBorder="1" applyAlignment="1">
      <alignment horizontal="center" vertical="center"/>
    </xf>
    <xf numFmtId="0" fontId="20" fillId="12" borderId="26" xfId="0" applyFont="1" applyFill="1" applyBorder="1" applyAlignment="1">
      <alignment horizontal="left" vertical="center" wrapText="1"/>
    </xf>
    <xf numFmtId="0" fontId="20" fillId="12" borderId="44" xfId="0" applyFont="1" applyFill="1" applyBorder="1" applyAlignment="1">
      <alignment horizontal="left" vertical="center" wrapText="1"/>
    </xf>
    <xf numFmtId="0" fontId="20" fillId="12" borderId="29" xfId="0" applyFont="1" applyFill="1" applyBorder="1" applyAlignment="1">
      <alignment wrapText="1"/>
    </xf>
    <xf numFmtId="0" fontId="20" fillId="12" borderId="63" xfId="0" applyFont="1" applyFill="1" applyBorder="1" applyAlignment="1">
      <alignment wrapText="1"/>
    </xf>
    <xf numFmtId="0" fontId="13" fillId="11" borderId="7" xfId="0" applyFont="1" applyFill="1" applyBorder="1" applyAlignment="1">
      <alignment horizontal="left" vertical="center" wrapText="1"/>
    </xf>
    <xf numFmtId="4" fontId="13" fillId="11" borderId="40" xfId="1" applyNumberFormat="1" applyFont="1" applyFill="1" applyBorder="1" applyAlignment="1">
      <alignment horizontal="right" vertical="center"/>
    </xf>
    <xf numFmtId="0" fontId="31" fillId="13" borderId="60" xfId="0" applyFont="1" applyFill="1" applyBorder="1" applyAlignment="1">
      <alignment horizontal="left" vertical="center" wrapText="1"/>
    </xf>
    <xf numFmtId="0" fontId="31" fillId="13" borderId="49" xfId="0" applyFont="1" applyFill="1" applyBorder="1" applyAlignment="1">
      <alignment horizontal="left" vertical="center" wrapText="1"/>
    </xf>
    <xf numFmtId="0" fontId="31" fillId="0" borderId="63" xfId="0" applyFont="1" applyFill="1" applyBorder="1" applyAlignment="1">
      <alignment horizontal="left" vertical="center" wrapText="1"/>
    </xf>
    <xf numFmtId="0" fontId="31" fillId="0" borderId="44" xfId="0" applyFont="1" applyFill="1" applyBorder="1" applyAlignment="1">
      <alignment horizontal="left" vertical="center" wrapText="1"/>
    </xf>
    <xf numFmtId="4" fontId="13" fillId="6" borderId="57" xfId="1" applyNumberFormat="1" applyFont="1" applyFill="1" applyBorder="1" applyAlignment="1">
      <alignment horizontal="right" vertical="center"/>
    </xf>
    <xf numFmtId="3" fontId="13" fillId="6" borderId="60" xfId="0" applyNumberFormat="1" applyFont="1" applyFill="1" applyBorder="1" applyAlignment="1">
      <alignment horizontal="center" vertical="center" wrapText="1"/>
    </xf>
    <xf numFmtId="3" fontId="13" fillId="6" borderId="1" xfId="0" applyNumberFormat="1" applyFont="1" applyFill="1" applyBorder="1" applyAlignment="1">
      <alignment horizontal="center" vertical="center" wrapText="1"/>
    </xf>
    <xf numFmtId="0" fontId="26" fillId="12" borderId="6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left" vertical="center" wrapText="1"/>
    </xf>
    <xf numFmtId="4" fontId="44" fillId="6" borderId="25" xfId="0" applyNumberFormat="1" applyFont="1" applyFill="1" applyBorder="1" applyAlignment="1">
      <alignment horizontal="center" vertical="center"/>
    </xf>
    <xf numFmtId="4" fontId="44" fillId="6" borderId="2" xfId="0" applyNumberFormat="1" applyFont="1" applyFill="1" applyBorder="1" applyAlignment="1">
      <alignment horizontal="center" vertical="center"/>
    </xf>
    <xf numFmtId="0" fontId="44" fillId="6" borderId="2" xfId="0" applyFont="1" applyFill="1" applyBorder="1" applyAlignment="1">
      <alignment horizontal="center" vertical="center"/>
    </xf>
    <xf numFmtId="0" fontId="33" fillId="0" borderId="69" xfId="0" applyFont="1" applyFill="1" applyBorder="1" applyAlignment="1">
      <alignment horizontal="left" vertical="center" wrapText="1"/>
    </xf>
    <xf numFmtId="0" fontId="33" fillId="0" borderId="68" xfId="0" applyFont="1" applyFill="1" applyBorder="1" applyAlignment="1">
      <alignment horizontal="left" vertical="center" wrapText="1"/>
    </xf>
    <xf numFmtId="4" fontId="33" fillId="0" borderId="36" xfId="0" applyNumberFormat="1" applyFont="1" applyFill="1" applyBorder="1" applyAlignment="1">
      <alignment horizontal="right" vertical="center"/>
    </xf>
    <xf numFmtId="4" fontId="33" fillId="0" borderId="5" xfId="0" applyNumberFormat="1" applyFont="1" applyFill="1" applyBorder="1" applyAlignment="1">
      <alignment horizontal="right" vertical="center"/>
    </xf>
    <xf numFmtId="4" fontId="33" fillId="0" borderId="57" xfId="0" applyNumberFormat="1" applyFont="1" applyFill="1" applyBorder="1" applyAlignment="1">
      <alignment horizontal="right" vertical="center"/>
    </xf>
    <xf numFmtId="3" fontId="33" fillId="0" borderId="26" xfId="0" applyNumberFormat="1" applyFont="1" applyFill="1" applyBorder="1" applyAlignment="1">
      <alignment horizontal="center" vertical="center"/>
    </xf>
    <xf numFmtId="3" fontId="33" fillId="0" borderId="29" xfId="0" applyNumberFormat="1" applyFont="1" applyFill="1" applyBorder="1" applyAlignment="1">
      <alignment horizontal="center" vertical="center"/>
    </xf>
    <xf numFmtId="0" fontId="32" fillId="13" borderId="27" xfId="0" applyFont="1" applyFill="1" applyBorder="1" applyAlignment="1">
      <alignment horizontal="center" vertical="center"/>
    </xf>
    <xf numFmtId="165" fontId="33" fillId="13" borderId="25" xfId="0" applyNumberFormat="1" applyFont="1" applyFill="1" applyBorder="1" applyAlignment="1">
      <alignment horizontal="right" vertical="center"/>
    </xf>
    <xf numFmtId="165" fontId="33" fillId="13" borderId="2" xfId="0" applyNumberFormat="1" applyFont="1" applyFill="1" applyBorder="1" applyAlignment="1">
      <alignment horizontal="right" vertical="center"/>
    </xf>
    <xf numFmtId="165" fontId="33" fillId="13" borderId="56" xfId="0" applyNumberFormat="1" applyFont="1" applyFill="1" applyBorder="1" applyAlignment="1">
      <alignment horizontal="right" vertical="center"/>
    </xf>
    <xf numFmtId="4" fontId="33" fillId="13" borderId="24" xfId="0" applyNumberFormat="1" applyFont="1" applyFill="1" applyBorder="1" applyAlignment="1">
      <alignment horizontal="right" vertical="center" wrapText="1"/>
    </xf>
    <xf numFmtId="4" fontId="33" fillId="13" borderId="28" xfId="0" applyNumberFormat="1" applyFont="1" applyFill="1" applyBorder="1" applyAlignment="1">
      <alignment horizontal="right" vertical="center" wrapText="1"/>
    </xf>
    <xf numFmtId="4" fontId="33" fillId="13" borderId="60" xfId="0" applyNumberFormat="1" applyFont="1" applyFill="1" applyBorder="1" applyAlignment="1">
      <alignment horizontal="right" vertical="center" wrapText="1"/>
    </xf>
    <xf numFmtId="4" fontId="33" fillId="13" borderId="28" xfId="0" applyNumberFormat="1" applyFont="1" applyFill="1" applyBorder="1" applyAlignment="1">
      <alignment horizontal="right" vertical="center"/>
    </xf>
    <xf numFmtId="3" fontId="43" fillId="3" borderId="36" xfId="0" applyNumberFormat="1" applyFont="1" applyFill="1" applyBorder="1" applyAlignment="1">
      <alignment horizontal="center" vertical="center"/>
    </xf>
    <xf numFmtId="3" fontId="43" fillId="3" borderId="3" xfId="0" applyNumberFormat="1" applyFont="1" applyFill="1" applyBorder="1" applyAlignment="1">
      <alignment horizontal="center" vertical="center"/>
    </xf>
    <xf numFmtId="3" fontId="43" fillId="3" borderId="66" xfId="0" applyNumberFormat="1" applyFont="1" applyFill="1" applyBorder="1" applyAlignment="1">
      <alignment horizontal="center" vertical="center"/>
    </xf>
    <xf numFmtId="3" fontId="43" fillId="0" borderId="40" xfId="0" applyNumberFormat="1" applyFont="1" applyFill="1" applyBorder="1" applyAlignment="1">
      <alignment horizontal="center" vertical="center"/>
    </xf>
    <xf numFmtId="0" fontId="43" fillId="0" borderId="26" xfId="0" applyFont="1" applyFill="1" applyBorder="1" applyAlignment="1">
      <alignment horizontal="left" vertical="center" wrapText="1"/>
    </xf>
    <xf numFmtId="0" fontId="2" fillId="0" borderId="24" xfId="0" applyFont="1" applyBorder="1"/>
    <xf numFmtId="0" fontId="2" fillId="0" borderId="28" xfId="0" applyFont="1" applyBorder="1"/>
    <xf numFmtId="0" fontId="2" fillId="0" borderId="31" xfId="0" applyFont="1" applyBorder="1"/>
    <xf numFmtId="0" fontId="36" fillId="3" borderId="24" xfId="0" applyFont="1" applyFill="1" applyBorder="1"/>
    <xf numFmtId="4" fontId="36" fillId="6" borderId="25" xfId="0" applyNumberFormat="1" applyFont="1" applyFill="1" applyBorder="1"/>
    <xf numFmtId="0" fontId="36" fillId="3" borderId="28" xfId="0" applyFont="1" applyFill="1" applyBorder="1"/>
    <xf numFmtId="4" fontId="36" fillId="6" borderId="2" xfId="0" applyNumberFormat="1" applyFont="1" applyFill="1" applyBorder="1"/>
    <xf numFmtId="0" fontId="40" fillId="3" borderId="27" xfId="0" applyFont="1" applyFill="1" applyBorder="1"/>
    <xf numFmtId="0" fontId="40" fillId="3" borderId="2" xfId="0" applyFont="1" applyFill="1" applyBorder="1"/>
    <xf numFmtId="0" fontId="40" fillId="3" borderId="30" xfId="0" applyFont="1" applyFill="1" applyBorder="1"/>
    <xf numFmtId="0" fontId="40" fillId="3" borderId="32" xfId="0" applyFont="1" applyFill="1" applyBorder="1"/>
    <xf numFmtId="0" fontId="36" fillId="3" borderId="31" xfId="0" applyFont="1" applyFill="1" applyBorder="1"/>
    <xf numFmtId="4" fontId="36" fillId="6" borderId="32" xfId="0" applyNumberFormat="1" applyFont="1" applyFill="1" applyBorder="1"/>
    <xf numFmtId="3" fontId="40" fillId="3" borderId="25" xfId="0" applyNumberFormat="1" applyFont="1" applyFill="1" applyBorder="1"/>
    <xf numFmtId="3" fontId="40" fillId="3" borderId="2" xfId="0" applyNumberFormat="1" applyFont="1" applyFill="1" applyBorder="1"/>
    <xf numFmtId="4" fontId="40" fillId="6" borderId="25" xfId="0" applyNumberFormat="1" applyFont="1" applyFill="1" applyBorder="1"/>
    <xf numFmtId="4" fontId="40" fillId="6" borderId="2" xfId="0" applyNumberFormat="1" applyFont="1" applyFill="1" applyBorder="1"/>
    <xf numFmtId="4" fontId="40" fillId="6" borderId="32" xfId="0" applyNumberFormat="1" applyFont="1" applyFill="1" applyBorder="1"/>
    <xf numFmtId="17" fontId="39" fillId="0" borderId="69" xfId="0" applyNumberFormat="1" applyFont="1" applyBorder="1" applyAlignment="1">
      <alignment horizontal="center" vertical="center"/>
    </xf>
    <xf numFmtId="17" fontId="39" fillId="0" borderId="68" xfId="0" applyNumberFormat="1" applyFont="1" applyBorder="1" applyAlignment="1">
      <alignment horizontal="center" vertical="center"/>
    </xf>
    <xf numFmtId="0" fontId="42" fillId="0" borderId="21" xfId="0" applyFont="1" applyFill="1" applyBorder="1" applyAlignment="1">
      <alignment vertical="center"/>
    </xf>
    <xf numFmtId="0" fontId="42" fillId="0" borderId="12" xfId="0" applyFont="1" applyFill="1" applyBorder="1" applyAlignment="1">
      <alignment vertical="center"/>
    </xf>
    <xf numFmtId="0" fontId="42" fillId="0" borderId="18" xfId="0" applyFont="1" applyFill="1" applyBorder="1" applyAlignment="1">
      <alignment vertical="center"/>
    </xf>
    <xf numFmtId="0" fontId="42" fillId="0" borderId="6" xfId="0" applyFont="1" applyFill="1" applyBorder="1" applyAlignment="1">
      <alignment vertical="center"/>
    </xf>
    <xf numFmtId="0" fontId="42" fillId="0" borderId="68" xfId="0" applyFont="1" applyBorder="1" applyAlignment="1">
      <alignment horizontal="left" vertical="center"/>
    </xf>
    <xf numFmtId="0" fontId="42" fillId="0" borderId="71" xfId="0" applyFont="1" applyBorder="1" applyAlignment="1">
      <alignment horizontal="left" vertical="center"/>
    </xf>
    <xf numFmtId="0" fontId="39" fillId="3" borderId="36" xfId="0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/>
    </xf>
    <xf numFmtId="0" fontId="36" fillId="3" borderId="36" xfId="0" applyFont="1" applyFill="1" applyBorder="1"/>
    <xf numFmtId="0" fontId="36" fillId="3" borderId="5" xfId="0" applyFont="1" applyFill="1" applyBorder="1"/>
    <xf numFmtId="0" fontId="36" fillId="3" borderId="37" xfId="0" applyFont="1" applyFill="1" applyBorder="1"/>
    <xf numFmtId="0" fontId="43" fillId="0" borderId="26" xfId="0" applyFont="1" applyFill="1" applyBorder="1" applyAlignment="1">
      <alignment vertical="center" wrapText="1"/>
    </xf>
    <xf numFmtId="0" fontId="43" fillId="0" borderId="29" xfId="0" applyFont="1" applyFill="1" applyBorder="1" applyAlignment="1">
      <alignment vertical="center" wrapText="1"/>
    </xf>
    <xf numFmtId="0" fontId="43" fillId="0" borderId="29" xfId="0" applyFont="1" applyFill="1" applyBorder="1" applyAlignment="1">
      <alignment vertical="center"/>
    </xf>
    <xf numFmtId="0" fontId="43" fillId="0" borderId="44" xfId="0" applyFont="1" applyFill="1" applyBorder="1" applyAlignment="1">
      <alignment horizontal="left" vertical="center" wrapText="1"/>
    </xf>
    <xf numFmtId="0" fontId="43" fillId="0" borderId="7" xfId="0" applyFont="1" applyFill="1" applyBorder="1" applyAlignment="1">
      <alignment horizontal="left" vertical="center" wrapText="1"/>
    </xf>
    <xf numFmtId="0" fontId="36" fillId="0" borderId="26" xfId="0" applyFont="1" applyBorder="1"/>
    <xf numFmtId="0" fontId="36" fillId="0" borderId="29" xfId="0" applyFont="1" applyBorder="1"/>
    <xf numFmtId="0" fontId="36" fillId="0" borderId="34" xfId="0" applyFont="1" applyBorder="1"/>
    <xf numFmtId="17" fontId="39" fillId="0" borderId="55" xfId="0" applyNumberFormat="1" applyFont="1" applyBorder="1" applyAlignment="1">
      <alignment horizontal="center" vertical="center"/>
    </xf>
    <xf numFmtId="0" fontId="43" fillId="0" borderId="63" xfId="0" applyFont="1" applyFill="1" applyBorder="1" applyAlignment="1">
      <alignment vertical="center"/>
    </xf>
    <xf numFmtId="0" fontId="39" fillId="3" borderId="57" xfId="0" applyFont="1" applyFill="1" applyBorder="1" applyAlignment="1">
      <alignment horizontal="center" vertical="center"/>
    </xf>
    <xf numFmtId="3" fontId="44" fillId="3" borderId="50" xfId="0" applyNumberFormat="1" applyFont="1" applyFill="1" applyBorder="1" applyAlignment="1">
      <alignment horizontal="center" vertical="center"/>
    </xf>
    <xf numFmtId="3" fontId="43" fillId="3" borderId="49" xfId="0" applyNumberFormat="1" applyFont="1" applyFill="1" applyBorder="1" applyAlignment="1">
      <alignment horizontal="center" vertical="center"/>
    </xf>
    <xf numFmtId="3" fontId="44" fillId="3" borderId="51" xfId="0" applyNumberFormat="1" applyFont="1" applyFill="1" applyBorder="1" applyAlignment="1">
      <alignment horizontal="center" vertical="center"/>
    </xf>
    <xf numFmtId="10" fontId="43" fillId="3" borderId="49" xfId="1" applyNumberFormat="1" applyFont="1" applyFill="1" applyBorder="1" applyAlignment="1">
      <alignment horizontal="center" vertical="center"/>
    </xf>
    <xf numFmtId="0" fontId="39" fillId="6" borderId="56" xfId="0" applyFont="1" applyFill="1" applyBorder="1" applyAlignment="1">
      <alignment horizontal="center" vertical="center"/>
    </xf>
    <xf numFmtId="0" fontId="39" fillId="0" borderId="60" xfId="0" applyFont="1" applyBorder="1" applyAlignment="1">
      <alignment horizontal="center" vertical="center"/>
    </xf>
    <xf numFmtId="3" fontId="43" fillId="3" borderId="40" xfId="0" applyNumberFormat="1" applyFont="1" applyFill="1" applyBorder="1" applyAlignment="1">
      <alignment horizontal="center" vertical="center"/>
    </xf>
    <xf numFmtId="3" fontId="40" fillId="3" borderId="23" xfId="0" applyNumberFormat="1" applyFont="1" applyFill="1" applyBorder="1"/>
    <xf numFmtId="3" fontId="40" fillId="3" borderId="27" xfId="0" applyNumberFormat="1" applyFont="1" applyFill="1" applyBorder="1"/>
    <xf numFmtId="0" fontId="31" fillId="0" borderId="69" xfId="0" applyFont="1" applyFill="1" applyBorder="1" applyAlignment="1">
      <alignment horizontal="left" vertical="center" wrapText="1"/>
    </xf>
    <xf numFmtId="0" fontId="31" fillId="0" borderId="68" xfId="0" applyFont="1" applyFill="1" applyBorder="1" applyAlignment="1">
      <alignment horizontal="left" vertical="center" wrapText="1"/>
    </xf>
    <xf numFmtId="0" fontId="0" fillId="0" borderId="29" xfId="0" applyBorder="1" applyAlignment="1">
      <alignment vertical="center"/>
    </xf>
    <xf numFmtId="0" fontId="31" fillId="0" borderId="70" xfId="0" applyFont="1" applyFill="1" applyBorder="1" applyAlignment="1">
      <alignment horizontal="left" vertical="center" wrapText="1"/>
    </xf>
    <xf numFmtId="0" fontId="31" fillId="0" borderId="55" xfId="0" applyFont="1" applyFill="1" applyBorder="1" applyAlignment="1">
      <alignment horizontal="left" vertical="center" wrapText="1"/>
    </xf>
    <xf numFmtId="0" fontId="31" fillId="0" borderId="55" xfId="0" applyFont="1" applyFill="1" applyBorder="1" applyAlignment="1">
      <alignment horizontal="left" vertical="center"/>
    </xf>
    <xf numFmtId="0" fontId="31" fillId="0" borderId="68" xfId="0" applyFont="1" applyFill="1" applyBorder="1" applyAlignment="1">
      <alignment horizontal="left" vertical="center"/>
    </xf>
    <xf numFmtId="0" fontId="31" fillId="0" borderId="55" xfId="0" applyFont="1" applyFill="1" applyBorder="1" applyAlignment="1">
      <alignment horizontal="center" vertical="center"/>
    </xf>
    <xf numFmtId="0" fontId="33" fillId="13" borderId="28" xfId="0" applyFont="1" applyFill="1" applyBorder="1" applyAlignment="1">
      <alignment horizontal="left" vertical="center" wrapText="1"/>
    </xf>
    <xf numFmtId="0" fontId="33" fillId="13" borderId="28" xfId="0" applyFont="1" applyFill="1" applyBorder="1" applyAlignment="1">
      <alignment horizontal="left" vertical="center"/>
    </xf>
    <xf numFmtId="0" fontId="0" fillId="13" borderId="28" xfId="0" applyFill="1" applyBorder="1" applyAlignment="1">
      <alignment vertical="center"/>
    </xf>
    <xf numFmtId="4" fontId="31" fillId="0" borderId="36" xfId="0" applyNumberFormat="1" applyFont="1" applyFill="1" applyBorder="1" applyAlignment="1">
      <alignment horizontal="right" vertical="center"/>
    </xf>
    <xf numFmtId="4" fontId="31" fillId="0" borderId="3" xfId="0" applyNumberFormat="1" applyFont="1" applyFill="1" applyBorder="1" applyAlignment="1">
      <alignment horizontal="right" vertical="center"/>
    </xf>
    <xf numFmtId="4" fontId="31" fillId="12" borderId="3" xfId="0" applyNumberFormat="1" applyFont="1" applyFill="1" applyBorder="1" applyAlignment="1">
      <alignment horizontal="right" vertical="center"/>
    </xf>
    <xf numFmtId="4" fontId="31" fillId="0" borderId="51" xfId="0" applyNumberFormat="1" applyFont="1" applyFill="1" applyBorder="1" applyAlignment="1">
      <alignment horizontal="right" vertical="center"/>
    </xf>
    <xf numFmtId="0" fontId="33" fillId="0" borderId="5" xfId="0" applyFont="1" applyBorder="1" applyAlignment="1">
      <alignment vertical="center"/>
    </xf>
    <xf numFmtId="3" fontId="31" fillId="13" borderId="38" xfId="0" applyNumberFormat="1" applyFont="1" applyFill="1" applyBorder="1" applyAlignment="1">
      <alignment horizontal="center" vertical="center"/>
    </xf>
    <xf numFmtId="3" fontId="33" fillId="13" borderId="23" xfId="0" applyNumberFormat="1" applyFont="1" applyFill="1" applyBorder="1" applyAlignment="1">
      <alignment horizontal="center" vertical="center"/>
    </xf>
    <xf numFmtId="3" fontId="33" fillId="13" borderId="24" xfId="0" applyNumberFormat="1" applyFont="1" applyFill="1" applyBorder="1" applyAlignment="1">
      <alignment horizontal="center" vertical="center"/>
    </xf>
    <xf numFmtId="3" fontId="33" fillId="13" borderId="27" xfId="0" applyNumberFormat="1" applyFont="1" applyFill="1" applyBorder="1" applyAlignment="1">
      <alignment horizontal="center" vertical="center"/>
    </xf>
    <xf numFmtId="3" fontId="33" fillId="13" borderId="28" xfId="0" applyNumberFormat="1" applyFont="1" applyFill="1" applyBorder="1" applyAlignment="1">
      <alignment horizontal="center" vertical="center"/>
    </xf>
    <xf numFmtId="3" fontId="33" fillId="13" borderId="46" xfId="0" applyNumberFormat="1" applyFont="1" applyFill="1" applyBorder="1" applyAlignment="1">
      <alignment horizontal="center" vertical="center"/>
    </xf>
    <xf numFmtId="3" fontId="33" fillId="13" borderId="60" xfId="0" applyNumberFormat="1" applyFont="1" applyFill="1" applyBorder="1" applyAlignment="1">
      <alignment horizontal="center" vertical="center"/>
    </xf>
    <xf numFmtId="0" fontId="43" fillId="6" borderId="25" xfId="0" applyFont="1" applyFill="1" applyBorder="1" applyAlignment="1">
      <alignment horizontal="right" vertical="center"/>
    </xf>
    <xf numFmtId="0" fontId="43" fillId="6" borderId="2" xfId="0" applyFont="1" applyFill="1" applyBorder="1" applyAlignment="1">
      <alignment horizontal="right" vertical="center"/>
    </xf>
    <xf numFmtId="0" fontId="39" fillId="6" borderId="56" xfId="0" applyFont="1" applyFill="1" applyBorder="1" applyAlignment="1">
      <alignment horizontal="right" vertical="center"/>
    </xf>
    <xf numFmtId="4" fontId="43" fillId="6" borderId="23" xfId="1" applyNumberFormat="1" applyFont="1" applyFill="1" applyBorder="1" applyAlignment="1">
      <alignment horizontal="right" vertical="center"/>
    </xf>
    <xf numFmtId="4" fontId="43" fillId="6" borderId="27" xfId="1" applyNumberFormat="1" applyFont="1" applyFill="1" applyBorder="1" applyAlignment="1">
      <alignment horizontal="right" vertical="center"/>
    </xf>
    <xf numFmtId="4" fontId="43" fillId="6" borderId="30" xfId="1" applyNumberFormat="1" applyFont="1" applyFill="1" applyBorder="1" applyAlignment="1">
      <alignment horizontal="right" vertical="center"/>
    </xf>
    <xf numFmtId="4" fontId="43" fillId="0" borderId="15" xfId="1" applyNumberFormat="1" applyFont="1" applyFill="1" applyBorder="1" applyAlignment="1">
      <alignment horizontal="right" vertical="center"/>
    </xf>
    <xf numFmtId="4" fontId="43" fillId="6" borderId="38" xfId="1" applyNumberFormat="1" applyFont="1" applyFill="1" applyBorder="1" applyAlignment="1">
      <alignment horizontal="right" vertical="center"/>
    </xf>
    <xf numFmtId="4" fontId="43" fillId="6" borderId="15" xfId="1" applyNumberFormat="1" applyFont="1" applyFill="1" applyBorder="1" applyAlignment="1">
      <alignment horizontal="right" vertical="center"/>
    </xf>
    <xf numFmtId="0" fontId="36" fillId="6" borderId="36" xfId="0" applyFont="1" applyFill="1" applyBorder="1" applyAlignment="1">
      <alignment horizontal="right"/>
    </xf>
    <xf numFmtId="0" fontId="36" fillId="6" borderId="5" xfId="0" applyFont="1" applyFill="1" applyBorder="1" applyAlignment="1">
      <alignment horizontal="right"/>
    </xf>
    <xf numFmtId="0" fontId="36" fillId="6" borderId="37" xfId="0" applyFont="1" applyFill="1" applyBorder="1" applyAlignment="1">
      <alignment horizontal="right"/>
    </xf>
    <xf numFmtId="3" fontId="13" fillId="3" borderId="3" xfId="0" applyNumberFormat="1" applyFont="1" applyFill="1" applyBorder="1" applyAlignment="1">
      <alignment horizontal="center" vertical="center"/>
    </xf>
    <xf numFmtId="0" fontId="36" fillId="3" borderId="25" xfId="0" applyFont="1" applyFill="1" applyBorder="1" applyAlignment="1">
      <alignment horizontal="center"/>
    </xf>
    <xf numFmtId="0" fontId="36" fillId="3" borderId="64" xfId="0" applyFont="1" applyFill="1" applyBorder="1" applyAlignment="1">
      <alignment horizontal="center"/>
    </xf>
    <xf numFmtId="0" fontId="36" fillId="3" borderId="2" xfId="0" applyFont="1" applyFill="1" applyBorder="1" applyAlignment="1">
      <alignment horizontal="center"/>
    </xf>
    <xf numFmtId="0" fontId="36" fillId="3" borderId="4" xfId="0" applyFont="1" applyFill="1" applyBorder="1" applyAlignment="1">
      <alignment horizontal="center"/>
    </xf>
    <xf numFmtId="0" fontId="36" fillId="3" borderId="32" xfId="0" applyFont="1" applyFill="1" applyBorder="1" applyAlignment="1">
      <alignment horizontal="center"/>
    </xf>
    <xf numFmtId="0" fontId="36" fillId="3" borderId="33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40" fillId="3" borderId="25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32" fillId="13" borderId="17" xfId="0" applyNumberFormat="1" applyFont="1" applyFill="1" applyBorder="1" applyAlignment="1">
      <alignment horizontal="right" vertical="center" wrapText="1"/>
    </xf>
    <xf numFmtId="0" fontId="30" fillId="13" borderId="51" xfId="0" applyFont="1" applyFill="1" applyBorder="1" applyAlignment="1">
      <alignment horizontal="center" vertical="center"/>
    </xf>
    <xf numFmtId="0" fontId="30" fillId="13" borderId="55" xfId="0" applyFont="1" applyFill="1" applyBorder="1" applyAlignment="1">
      <alignment horizontal="center" vertical="center"/>
    </xf>
    <xf numFmtId="0" fontId="30" fillId="13" borderId="57" xfId="0" applyFont="1" applyFill="1" applyBorder="1" applyAlignment="1">
      <alignment horizontal="center" vertical="center"/>
    </xf>
    <xf numFmtId="0" fontId="31" fillId="13" borderId="56" xfId="0" applyFont="1" applyFill="1" applyBorder="1" applyAlignment="1">
      <alignment horizontal="left" vertical="center" wrapText="1"/>
    </xf>
    <xf numFmtId="3" fontId="31" fillId="13" borderId="56" xfId="0" applyNumberFormat="1" applyFont="1" applyFill="1" applyBorder="1" applyAlignment="1">
      <alignment horizontal="center" vertical="center"/>
    </xf>
    <xf numFmtId="4" fontId="31" fillId="0" borderId="56" xfId="0" applyNumberFormat="1" applyFont="1" applyFill="1" applyBorder="1" applyAlignment="1">
      <alignment horizontal="right" vertical="center"/>
    </xf>
    <xf numFmtId="4" fontId="30" fillId="13" borderId="7" xfId="0" applyNumberFormat="1" applyFont="1" applyFill="1" applyBorder="1" applyAlignment="1">
      <alignment horizontal="right" vertical="center"/>
    </xf>
    <xf numFmtId="0" fontId="33" fillId="0" borderId="57" xfId="0" applyFont="1" applyBorder="1" applyAlignment="1">
      <alignment vertical="center"/>
    </xf>
    <xf numFmtId="4" fontId="33" fillId="13" borderId="2" xfId="0" applyNumberFormat="1" applyFont="1" applyFill="1" applyBorder="1" applyAlignment="1">
      <alignment horizontal="right" vertical="center"/>
    </xf>
    <xf numFmtId="0" fontId="33" fillId="13" borderId="5" xfId="0" applyFont="1" applyFill="1" applyBorder="1" applyAlignment="1">
      <alignment horizontal="center" vertical="center"/>
    </xf>
    <xf numFmtId="0" fontId="0" fillId="13" borderId="5" xfId="0" applyFill="1" applyBorder="1" applyAlignment="1">
      <alignment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29" xfId="0" applyFont="1" applyFill="1" applyBorder="1" applyAlignment="1">
      <alignment horizontal="center" vertical="center"/>
    </xf>
    <xf numFmtId="0" fontId="31" fillId="0" borderId="63" xfId="0" applyFont="1" applyFill="1" applyBorder="1" applyAlignment="1">
      <alignment horizontal="center" vertical="center"/>
    </xf>
    <xf numFmtId="0" fontId="31" fillId="13" borderId="49" xfId="0" applyFont="1" applyFill="1" applyBorder="1" applyAlignment="1">
      <alignment horizontal="left" vertical="center" wrapText="1"/>
    </xf>
    <xf numFmtId="0" fontId="31" fillId="0" borderId="44" xfId="0" applyFont="1" applyFill="1" applyBorder="1" applyAlignment="1">
      <alignment horizontal="left" vertical="center" wrapText="1"/>
    </xf>
    <xf numFmtId="0" fontId="33" fillId="13" borderId="39" xfId="0" applyFont="1" applyFill="1" applyBorder="1" applyAlignment="1">
      <alignment horizontal="left" vertical="center" wrapText="1"/>
    </xf>
    <xf numFmtId="0" fontId="32" fillId="13" borderId="27" xfId="0" applyFont="1" applyFill="1" applyBorder="1" applyAlignment="1">
      <alignment horizontal="center" vertical="center"/>
    </xf>
    <xf numFmtId="0" fontId="33" fillId="0" borderId="29" xfId="0" applyFont="1" applyFill="1" applyBorder="1" applyAlignment="1">
      <alignment horizontal="left" vertical="center" wrapText="1"/>
    </xf>
    <xf numFmtId="0" fontId="31" fillId="0" borderId="63" xfId="0" applyFont="1" applyFill="1" applyBorder="1" applyAlignment="1">
      <alignment horizontal="left" vertical="center"/>
    </xf>
    <xf numFmtId="3" fontId="14" fillId="6" borderId="22" xfId="0" applyNumberFormat="1" applyFont="1" applyFill="1" applyBorder="1" applyAlignment="1">
      <alignment horizontal="center" vertical="center" wrapText="1"/>
    </xf>
    <xf numFmtId="0" fontId="30" fillId="13" borderId="0" xfId="0" applyFont="1" applyFill="1" applyBorder="1" applyAlignment="1">
      <alignment horizontal="center" vertical="center"/>
    </xf>
    <xf numFmtId="4" fontId="31" fillId="13" borderId="28" xfId="0" applyNumberFormat="1" applyFont="1" applyFill="1" applyBorder="1" applyAlignment="1">
      <alignment horizontal="right" vertical="center"/>
    </xf>
    <xf numFmtId="4" fontId="31" fillId="0" borderId="27" xfId="0" applyNumberFormat="1" applyFont="1" applyFill="1" applyBorder="1" applyAlignment="1">
      <alignment horizontal="right" vertical="center"/>
    </xf>
    <xf numFmtId="4" fontId="33" fillId="13" borderId="4" xfId="0" applyNumberFormat="1" applyFont="1" applyFill="1" applyBorder="1" applyAlignment="1">
      <alignment horizontal="right" vertical="center"/>
    </xf>
    <xf numFmtId="3" fontId="33" fillId="13" borderId="69" xfId="0" applyNumberFormat="1" applyFont="1" applyFill="1" applyBorder="1" applyAlignment="1">
      <alignment horizontal="center" vertical="center"/>
    </xf>
    <xf numFmtId="3" fontId="33" fillId="13" borderId="68" xfId="0" applyNumberFormat="1" applyFont="1" applyFill="1" applyBorder="1" applyAlignment="1">
      <alignment horizontal="center" vertical="center"/>
    </xf>
    <xf numFmtId="0" fontId="33" fillId="13" borderId="68" xfId="0" applyFont="1" applyFill="1" applyBorder="1" applyAlignment="1">
      <alignment horizontal="center" vertical="center"/>
    </xf>
    <xf numFmtId="0" fontId="33" fillId="13" borderId="55" xfId="0" applyFont="1" applyFill="1" applyBorder="1" applyAlignment="1">
      <alignment horizontal="center" vertical="center"/>
    </xf>
    <xf numFmtId="3" fontId="33" fillId="13" borderId="26" xfId="0" applyNumberFormat="1" applyFont="1" applyFill="1" applyBorder="1" applyAlignment="1">
      <alignment horizontal="right" vertical="center"/>
    </xf>
    <xf numFmtId="3" fontId="33" fillId="13" borderId="29" xfId="0" applyNumberFormat="1" applyFont="1" applyFill="1" applyBorder="1" applyAlignment="1">
      <alignment horizontal="right" vertical="center"/>
    </xf>
    <xf numFmtId="0" fontId="33" fillId="13" borderId="29" xfId="0" applyFont="1" applyFill="1" applyBorder="1" applyAlignment="1">
      <alignment vertical="center"/>
    </xf>
    <xf numFmtId="0" fontId="33" fillId="13" borderId="34" xfId="0" applyFont="1" applyFill="1" applyBorder="1" applyAlignment="1">
      <alignment vertical="center"/>
    </xf>
    <xf numFmtId="4" fontId="33" fillId="13" borderId="56" xfId="0" applyNumberFormat="1" applyFont="1" applyFill="1" applyBorder="1" applyAlignment="1">
      <alignment horizontal="right" vertical="center"/>
    </xf>
    <xf numFmtId="4" fontId="32" fillId="13" borderId="7" xfId="0" applyNumberFormat="1" applyFont="1" applyFill="1" applyBorder="1" applyAlignment="1">
      <alignment horizontal="right" vertical="center"/>
    </xf>
    <xf numFmtId="0" fontId="19" fillId="7" borderId="30" xfId="0" applyFont="1" applyFill="1" applyBorder="1" applyAlignment="1">
      <alignment horizontal="center" vertical="center" wrapText="1"/>
    </xf>
    <xf numFmtId="3" fontId="13" fillId="6" borderId="73" xfId="0" applyNumberFormat="1" applyFont="1" applyFill="1" applyBorder="1" applyAlignment="1">
      <alignment horizontal="center" vertical="center" wrapText="1"/>
    </xf>
    <xf numFmtId="3" fontId="13" fillId="11" borderId="9" xfId="0" applyNumberFormat="1" applyFont="1" applyFill="1" applyBorder="1" applyAlignment="1">
      <alignment horizontal="center" vertical="center" wrapText="1"/>
    </xf>
    <xf numFmtId="3" fontId="14" fillId="3" borderId="28" xfId="0" applyNumberFormat="1" applyFont="1" applyFill="1" applyBorder="1" applyAlignment="1">
      <alignment horizontal="center" vertical="center"/>
    </xf>
    <xf numFmtId="3" fontId="13" fillId="3" borderId="24" xfId="0" applyNumberFormat="1" applyFont="1" applyFill="1" applyBorder="1" applyAlignment="1">
      <alignment horizontal="center" vertical="center"/>
    </xf>
    <xf numFmtId="3" fontId="13" fillId="3" borderId="31" xfId="0" applyNumberFormat="1" applyFont="1" applyFill="1" applyBorder="1" applyAlignment="1">
      <alignment horizontal="center" vertical="center"/>
    </xf>
    <xf numFmtId="3" fontId="13" fillId="3" borderId="17" xfId="0" applyNumberFormat="1" applyFont="1" applyFill="1" applyBorder="1" applyAlignment="1">
      <alignment horizontal="center" vertical="center"/>
    </xf>
    <xf numFmtId="3" fontId="13" fillId="3" borderId="39" xfId="0" applyNumberFormat="1" applyFont="1" applyFill="1" applyBorder="1" applyAlignment="1">
      <alignment horizontal="center" vertical="center"/>
    </xf>
    <xf numFmtId="3" fontId="13" fillId="3" borderId="61" xfId="0" applyNumberFormat="1" applyFont="1" applyFill="1" applyBorder="1" applyAlignment="1">
      <alignment horizontal="center" vertical="center"/>
    </xf>
    <xf numFmtId="3" fontId="13" fillId="11" borderId="7" xfId="0" applyNumberFormat="1" applyFont="1" applyFill="1" applyBorder="1" applyAlignment="1">
      <alignment horizontal="center" vertical="center"/>
    </xf>
    <xf numFmtId="10" fontId="14" fillId="3" borderId="70" xfId="1" applyNumberFormat="1" applyFont="1" applyFill="1" applyBorder="1" applyAlignment="1">
      <alignment horizontal="center" vertical="center"/>
    </xf>
    <xf numFmtId="10" fontId="14" fillId="3" borderId="0" xfId="1" applyNumberFormat="1" applyFont="1" applyFill="1" applyBorder="1" applyAlignment="1">
      <alignment horizontal="center" vertical="center"/>
    </xf>
    <xf numFmtId="10" fontId="13" fillId="12" borderId="8" xfId="1" applyNumberFormat="1" applyFont="1" applyFill="1" applyBorder="1" applyAlignment="1">
      <alignment horizontal="center" vertical="center"/>
    </xf>
    <xf numFmtId="10" fontId="13" fillId="12" borderId="40" xfId="1" applyNumberFormat="1" applyFont="1" applyFill="1" applyBorder="1" applyAlignment="1">
      <alignment horizontal="center" vertical="center"/>
    </xf>
    <xf numFmtId="10" fontId="13" fillId="3" borderId="36" xfId="1" applyNumberFormat="1" applyFont="1" applyFill="1" applyBorder="1" applyAlignment="1">
      <alignment vertical="center"/>
    </xf>
    <xf numFmtId="10" fontId="13" fillId="3" borderId="5" xfId="1" applyNumberFormat="1" applyFont="1" applyFill="1" applyBorder="1" applyAlignment="1">
      <alignment vertical="center"/>
    </xf>
    <xf numFmtId="10" fontId="13" fillId="3" borderId="37" xfId="1" applyNumberFormat="1" applyFont="1" applyFill="1" applyBorder="1" applyAlignment="1">
      <alignment vertical="center"/>
    </xf>
    <xf numFmtId="10" fontId="13" fillId="3" borderId="57" xfId="1" applyNumberFormat="1" applyFont="1" applyFill="1" applyBorder="1" applyAlignment="1">
      <alignment vertical="center"/>
    </xf>
    <xf numFmtId="10" fontId="13" fillId="12" borderId="9" xfId="1" applyNumberFormat="1" applyFont="1" applyFill="1" applyBorder="1" applyAlignment="1">
      <alignment vertical="center"/>
    </xf>
    <xf numFmtId="10" fontId="13" fillId="3" borderId="3" xfId="1" applyNumberFormat="1" applyFont="1" applyFill="1" applyBorder="1" applyAlignment="1">
      <alignment vertical="center"/>
    </xf>
    <xf numFmtId="10" fontId="13" fillId="3" borderId="66" xfId="1" applyNumberFormat="1" applyFont="1" applyFill="1" applyBorder="1" applyAlignment="1">
      <alignment vertical="center"/>
    </xf>
    <xf numFmtId="10" fontId="13" fillId="12" borderId="9" xfId="1" applyNumberFormat="1" applyFont="1" applyFill="1" applyBorder="1" applyAlignment="1">
      <alignment horizontal="center" vertical="center"/>
    </xf>
    <xf numFmtId="10" fontId="13" fillId="3" borderId="3" xfId="1" applyNumberFormat="1" applyFont="1" applyFill="1" applyBorder="1" applyAlignment="1">
      <alignment horizontal="center" vertical="center"/>
    </xf>
    <xf numFmtId="10" fontId="13" fillId="3" borderId="5" xfId="1" applyNumberFormat="1" applyFont="1" applyFill="1" applyBorder="1" applyAlignment="1">
      <alignment horizontal="center" vertical="center"/>
    </xf>
    <xf numFmtId="10" fontId="13" fillId="3" borderId="57" xfId="1" applyNumberFormat="1" applyFont="1" applyFill="1" applyBorder="1" applyAlignment="1">
      <alignment horizontal="center" vertical="center"/>
    </xf>
    <xf numFmtId="3" fontId="13" fillId="3" borderId="38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3" borderId="27" xfId="0" applyNumberFormat="1" applyFont="1" applyFill="1" applyBorder="1" applyAlignment="1">
      <alignment horizontal="center" vertical="center"/>
    </xf>
    <xf numFmtId="3" fontId="13" fillId="3" borderId="23" xfId="0" applyNumberFormat="1" applyFont="1" applyFill="1" applyBorder="1" applyAlignment="1">
      <alignment horizontal="center" vertical="center"/>
    </xf>
    <xf numFmtId="3" fontId="14" fillId="3" borderId="31" xfId="0" applyNumberFormat="1" applyFont="1" applyFill="1" applyBorder="1" applyAlignment="1">
      <alignment horizontal="center" vertical="center"/>
    </xf>
    <xf numFmtId="3" fontId="13" fillId="3" borderId="46" xfId="0" applyNumberFormat="1" applyFont="1" applyFill="1" applyBorder="1" applyAlignment="1">
      <alignment horizontal="center" vertical="center"/>
    </xf>
    <xf numFmtId="3" fontId="14" fillId="3" borderId="60" xfId="0" applyNumberFormat="1" applyFont="1" applyFill="1" applyBorder="1" applyAlignment="1">
      <alignment horizontal="center" vertical="center"/>
    </xf>
    <xf numFmtId="3" fontId="13" fillId="3" borderId="15" xfId="0" applyNumberFormat="1" applyFont="1" applyFill="1" applyBorder="1" applyAlignment="1">
      <alignment horizontal="center" vertical="center"/>
    </xf>
    <xf numFmtId="3" fontId="14" fillId="3" borderId="39" xfId="0" applyNumberFormat="1" applyFont="1" applyFill="1" applyBorder="1" applyAlignment="1">
      <alignment vertical="center"/>
    </xf>
    <xf numFmtId="3" fontId="14" fillId="3" borderId="28" xfId="0" applyNumberFormat="1" applyFont="1" applyFill="1" applyBorder="1" applyAlignment="1">
      <alignment vertical="center"/>
    </xf>
    <xf numFmtId="3" fontId="14" fillId="3" borderId="60" xfId="0" applyNumberFormat="1" applyFont="1" applyFill="1" applyBorder="1" applyAlignment="1">
      <alignment vertical="center"/>
    </xf>
    <xf numFmtId="3" fontId="13" fillId="3" borderId="52" xfId="0" applyNumberFormat="1" applyFont="1" applyFill="1" applyBorder="1" applyAlignment="1">
      <alignment horizontal="center" vertical="center"/>
    </xf>
    <xf numFmtId="3" fontId="14" fillId="3" borderId="61" xfId="0" applyNumberFormat="1" applyFont="1" applyFill="1" applyBorder="1" applyAlignment="1">
      <alignment vertical="center"/>
    </xf>
    <xf numFmtId="3" fontId="13" fillId="3" borderId="30" xfId="0" applyNumberFormat="1" applyFont="1" applyFill="1" applyBorder="1" applyAlignment="1">
      <alignment horizontal="center" vertical="center"/>
    </xf>
    <xf numFmtId="0" fontId="26" fillId="12" borderId="63" xfId="0" applyFont="1" applyFill="1" applyBorder="1" applyAlignment="1">
      <alignment vertical="center"/>
    </xf>
    <xf numFmtId="0" fontId="26" fillId="12" borderId="34" xfId="0" applyFont="1" applyFill="1" applyBorder="1" applyAlignment="1">
      <alignment vertical="center"/>
    </xf>
    <xf numFmtId="3" fontId="13" fillId="3" borderId="57" xfId="0" applyNumberFormat="1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3" fontId="14" fillId="3" borderId="3" xfId="0" applyNumberFormat="1" applyFont="1" applyFill="1" applyBorder="1" applyAlignment="1">
      <alignment horizontal="center" vertical="center"/>
    </xf>
    <xf numFmtId="3" fontId="14" fillId="3" borderId="51" xfId="0" applyNumberFormat="1" applyFont="1" applyFill="1" applyBorder="1" applyAlignment="1">
      <alignment horizontal="center" vertical="center"/>
    </xf>
    <xf numFmtId="3" fontId="13" fillId="11" borderId="40" xfId="0" applyNumberFormat="1" applyFont="1" applyFill="1" applyBorder="1" applyAlignment="1">
      <alignment horizontal="center" vertical="center"/>
    </xf>
    <xf numFmtId="3" fontId="13" fillId="3" borderId="36" xfId="0" applyNumberFormat="1" applyFont="1" applyFill="1" applyBorder="1" applyAlignment="1">
      <alignment vertical="center"/>
    </xf>
    <xf numFmtId="3" fontId="13" fillId="3" borderId="37" xfId="0" applyNumberFormat="1" applyFont="1" applyFill="1" applyBorder="1" applyAlignment="1">
      <alignment horizontal="center" vertical="center"/>
    </xf>
    <xf numFmtId="3" fontId="13" fillId="3" borderId="36" xfId="0" applyNumberFormat="1" applyFont="1" applyFill="1" applyBorder="1" applyAlignment="1">
      <alignment horizontal="center" vertical="center"/>
    </xf>
    <xf numFmtId="3" fontId="13" fillId="3" borderId="40" xfId="0" applyNumberFormat="1" applyFont="1" applyFill="1" applyBorder="1" applyAlignment="1">
      <alignment horizontal="center" vertical="center"/>
    </xf>
    <xf numFmtId="0" fontId="35" fillId="12" borderId="29" xfId="0" applyFont="1" applyFill="1" applyBorder="1" applyAlignment="1">
      <alignment wrapText="1"/>
    </xf>
    <xf numFmtId="0" fontId="20" fillId="12" borderId="44" xfId="0" applyFont="1" applyFill="1" applyBorder="1" applyAlignment="1">
      <alignment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31" xfId="0" applyFont="1" applyFill="1" applyBorder="1" applyAlignment="1">
      <alignment horizontal="left" vertical="center" wrapText="1"/>
    </xf>
    <xf numFmtId="0" fontId="14" fillId="0" borderId="60" xfId="0" applyFont="1" applyFill="1" applyBorder="1" applyAlignment="1">
      <alignment horizontal="left" vertical="center" wrapText="1"/>
    </xf>
    <xf numFmtId="0" fontId="26" fillId="12" borderId="53" xfId="0" applyFont="1" applyFill="1" applyBorder="1" applyAlignment="1">
      <alignment vertical="center"/>
    </xf>
    <xf numFmtId="0" fontId="26" fillId="12" borderId="59" xfId="0" applyFont="1" applyFill="1" applyBorder="1" applyAlignment="1">
      <alignment vertical="center"/>
    </xf>
    <xf numFmtId="0" fontId="20" fillId="12" borderId="34" xfId="0" applyFont="1" applyFill="1" applyBorder="1" applyAlignment="1">
      <alignment wrapText="1"/>
    </xf>
    <xf numFmtId="3" fontId="36" fillId="3" borderId="32" xfId="0" applyNumberFormat="1" applyFont="1" applyFill="1" applyBorder="1"/>
    <xf numFmtId="3" fontId="36" fillId="3" borderId="25" xfId="0" applyNumberFormat="1" applyFont="1" applyFill="1" applyBorder="1"/>
    <xf numFmtId="3" fontId="36" fillId="3" borderId="2" xfId="0" applyNumberFormat="1" applyFont="1" applyFill="1" applyBorder="1"/>
    <xf numFmtId="3" fontId="37" fillId="3" borderId="2" xfId="0" applyNumberFormat="1" applyFont="1" applyFill="1" applyBorder="1"/>
    <xf numFmtId="1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0" fillId="7" borderId="5" xfId="0" applyFont="1" applyFill="1" applyBorder="1" applyAlignment="1">
      <alignment horizontal="center" vertical="center" wrapText="1"/>
    </xf>
    <xf numFmtId="0" fontId="39" fillId="3" borderId="3" xfId="0" applyFont="1" applyFill="1" applyBorder="1" applyAlignment="1">
      <alignment horizontal="center" vertical="center"/>
    </xf>
    <xf numFmtId="0" fontId="39" fillId="3" borderId="78" xfId="0" applyFont="1" applyFill="1" applyBorder="1" applyAlignment="1">
      <alignment horizontal="center" vertical="center"/>
    </xf>
    <xf numFmtId="0" fontId="39" fillId="3" borderId="79" xfId="0" applyFont="1" applyFill="1" applyBorder="1" applyAlignment="1">
      <alignment horizontal="center" vertical="center"/>
    </xf>
    <xf numFmtId="0" fontId="39" fillId="3" borderId="80" xfId="0" applyFont="1" applyFill="1" applyBorder="1" applyAlignment="1">
      <alignment horizontal="center" vertical="center"/>
    </xf>
    <xf numFmtId="3" fontId="43" fillId="0" borderId="40" xfId="0" applyNumberFormat="1" applyFont="1" applyBorder="1" applyAlignment="1">
      <alignment horizontal="center" vertical="center"/>
    </xf>
    <xf numFmtId="0" fontId="36" fillId="3" borderId="36" xfId="0" applyFont="1" applyFill="1" applyBorder="1" applyAlignment="1">
      <alignment horizontal="center"/>
    </xf>
    <xf numFmtId="0" fontId="36" fillId="3" borderId="5" xfId="0" applyFont="1" applyFill="1" applyBorder="1" applyAlignment="1">
      <alignment horizontal="center"/>
    </xf>
    <xf numFmtId="0" fontId="36" fillId="3" borderId="37" xfId="0" applyFont="1" applyFill="1" applyBorder="1" applyAlignment="1">
      <alignment horizontal="center"/>
    </xf>
    <xf numFmtId="0" fontId="40" fillId="7" borderId="37" xfId="0" applyFont="1" applyFill="1" applyBorder="1" applyAlignment="1">
      <alignment horizontal="center" vertical="center" wrapText="1"/>
    </xf>
    <xf numFmtId="0" fontId="44" fillId="12" borderId="40" xfId="0" applyFont="1" applyFill="1" applyBorder="1" applyAlignment="1">
      <alignment vertical="center"/>
    </xf>
    <xf numFmtId="0" fontId="27" fillId="12" borderId="40" xfId="0" applyFont="1" applyFill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40" fillId="7" borderId="68" xfId="0" applyFont="1" applyFill="1" applyBorder="1" applyAlignment="1">
      <alignment horizontal="center" vertical="center" wrapText="1"/>
    </xf>
    <xf numFmtId="3" fontId="43" fillId="3" borderId="69" xfId="0" applyNumberFormat="1" applyFont="1" applyFill="1" applyBorder="1" applyAlignment="1">
      <alignment horizontal="center" vertical="center"/>
    </xf>
    <xf numFmtId="3" fontId="43" fillId="3" borderId="70" xfId="0" applyNumberFormat="1" applyFont="1" applyFill="1" applyBorder="1" applyAlignment="1">
      <alignment horizontal="center" vertical="center"/>
    </xf>
    <xf numFmtId="3" fontId="43" fillId="3" borderId="8" xfId="0" applyNumberFormat="1" applyFont="1" applyFill="1" applyBorder="1" applyAlignment="1">
      <alignment horizontal="center" vertical="center"/>
    </xf>
    <xf numFmtId="0" fontId="40" fillId="7" borderId="80" xfId="0" applyFont="1" applyFill="1" applyBorder="1" applyAlignment="1">
      <alignment horizontal="center" vertical="center" wrapText="1"/>
    </xf>
    <xf numFmtId="3" fontId="43" fillId="3" borderId="80" xfId="0" applyNumberFormat="1" applyFont="1" applyFill="1" applyBorder="1" applyAlignment="1">
      <alignment horizontal="center" vertical="center"/>
    </xf>
    <xf numFmtId="3" fontId="44" fillId="12" borderId="80" xfId="0" applyNumberFormat="1" applyFont="1" applyFill="1" applyBorder="1" applyAlignment="1">
      <alignment horizontal="center" vertical="center"/>
    </xf>
    <xf numFmtId="3" fontId="27" fillId="12" borderId="80" xfId="0" applyNumberFormat="1" applyFont="1" applyFill="1" applyBorder="1" applyAlignment="1">
      <alignment horizontal="center" vertical="center"/>
    </xf>
    <xf numFmtId="3" fontId="43" fillId="0" borderId="8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3" fontId="40" fillId="3" borderId="69" xfId="0" applyNumberFormat="1" applyFont="1" applyFill="1" applyBorder="1" applyAlignment="1">
      <alignment horizontal="center"/>
    </xf>
    <xf numFmtId="3" fontId="40" fillId="3" borderId="68" xfId="0" applyNumberFormat="1" applyFont="1" applyFill="1" applyBorder="1" applyAlignment="1">
      <alignment horizontal="center"/>
    </xf>
    <xf numFmtId="3" fontId="44" fillId="3" borderId="68" xfId="0" applyNumberFormat="1" applyFont="1" applyFill="1" applyBorder="1" applyAlignment="1">
      <alignment horizontal="center"/>
    </xf>
    <xf numFmtId="3" fontId="40" fillId="3" borderId="71" xfId="0" applyNumberFormat="1" applyFont="1" applyFill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40" fillId="7" borderId="71" xfId="0" applyFont="1" applyFill="1" applyBorder="1" applyAlignment="1">
      <alignment horizontal="center" vertical="center" wrapText="1"/>
    </xf>
    <xf numFmtId="3" fontId="43" fillId="3" borderId="0" xfId="0" applyNumberFormat="1" applyFont="1" applyFill="1" applyAlignment="1">
      <alignment horizontal="center" vertical="center"/>
    </xf>
    <xf numFmtId="3" fontId="44" fillId="12" borderId="8" xfId="0" applyNumberFormat="1" applyFont="1" applyFill="1" applyBorder="1" applyAlignment="1">
      <alignment horizontal="center" vertical="center"/>
    </xf>
    <xf numFmtId="3" fontId="27" fillId="12" borderId="9" xfId="0" applyNumberFormat="1" applyFont="1" applyFill="1" applyBorder="1" applyAlignment="1">
      <alignment horizontal="center" vertical="center"/>
    </xf>
    <xf numFmtId="0" fontId="40" fillId="3" borderId="19" xfId="0" applyFont="1" applyFill="1" applyBorder="1" applyAlignment="1">
      <alignment horizontal="center" vertical="center"/>
    </xf>
    <xf numFmtId="10" fontId="43" fillId="3" borderId="69" xfId="1" applyNumberFormat="1" applyFont="1" applyFill="1" applyBorder="1" applyAlignment="1">
      <alignment horizontal="center" vertical="center"/>
    </xf>
    <xf numFmtId="10" fontId="43" fillId="3" borderId="68" xfId="1" applyNumberFormat="1" applyFont="1" applyFill="1" applyBorder="1" applyAlignment="1">
      <alignment horizontal="center" vertical="center"/>
    </xf>
    <xf numFmtId="10" fontId="43" fillId="0" borderId="8" xfId="1" applyNumberFormat="1" applyFont="1" applyFill="1" applyBorder="1" applyAlignment="1">
      <alignment horizontal="center" vertical="center"/>
    </xf>
    <xf numFmtId="10" fontId="43" fillId="3" borderId="70" xfId="1" applyNumberFormat="1" applyFont="1" applyFill="1" applyBorder="1" applyAlignment="1">
      <alignment horizontal="center" vertical="center"/>
    </xf>
    <xf numFmtId="10" fontId="43" fillId="3" borderId="8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/>
    <xf numFmtId="10" fontId="43" fillId="3" borderId="2" xfId="1" applyNumberFormat="1" applyFont="1" applyFill="1" applyBorder="1" applyAlignment="1">
      <alignment horizontal="center" vertical="center"/>
    </xf>
    <xf numFmtId="10" fontId="40" fillId="3" borderId="19" xfId="1" applyNumberFormat="1" applyFont="1" applyFill="1" applyBorder="1" applyAlignment="1">
      <alignment horizontal="center" vertical="center"/>
    </xf>
    <xf numFmtId="10" fontId="43" fillId="3" borderId="0" xfId="1" applyNumberFormat="1" applyFont="1" applyFill="1" applyBorder="1" applyAlignment="1">
      <alignment horizontal="center" vertical="center"/>
    </xf>
    <xf numFmtId="10" fontId="43" fillId="12" borderId="8" xfId="1" applyNumberFormat="1" applyFont="1" applyFill="1" applyBorder="1" applyAlignment="1">
      <alignment horizontal="center" vertical="center"/>
    </xf>
    <xf numFmtId="10" fontId="43" fillId="12" borderId="13" xfId="1" applyNumberFormat="1" applyFont="1" applyFill="1" applyBorder="1" applyAlignment="1">
      <alignment horizontal="center" vertical="center"/>
    </xf>
    <xf numFmtId="0" fontId="27" fillId="0" borderId="8" xfId="0" applyFont="1" applyBorder="1" applyAlignment="1">
      <alignment vertical="center"/>
    </xf>
    <xf numFmtId="10" fontId="27" fillId="3" borderId="9" xfId="1" applyNumberFormat="1" applyFont="1" applyFill="1" applyBorder="1" applyAlignment="1">
      <alignment vertical="center"/>
    </xf>
    <xf numFmtId="10" fontId="36" fillId="3" borderId="69" xfId="1" applyNumberFormat="1" applyFont="1" applyFill="1" applyBorder="1"/>
    <xf numFmtId="10" fontId="36" fillId="3" borderId="68" xfId="1" applyNumberFormat="1" applyFont="1" applyFill="1" applyBorder="1"/>
    <xf numFmtId="10" fontId="43" fillId="3" borderId="68" xfId="1" applyNumberFormat="1" applyFont="1" applyFill="1" applyBorder="1"/>
    <xf numFmtId="10" fontId="36" fillId="3" borderId="55" xfId="1" applyNumberFormat="1" applyFont="1" applyFill="1" applyBorder="1"/>
    <xf numFmtId="10" fontId="27" fillId="0" borderId="8" xfId="1" applyNumberFormat="1" applyFont="1" applyBorder="1" applyAlignment="1"/>
    <xf numFmtId="10" fontId="40" fillId="7" borderId="68" xfId="1" applyNumberFormat="1" applyFont="1" applyFill="1" applyBorder="1" applyAlignment="1">
      <alignment horizontal="center" vertical="center" wrapText="1"/>
    </xf>
    <xf numFmtId="10" fontId="40" fillId="7" borderId="55" xfId="1" applyNumberFormat="1" applyFont="1" applyFill="1" applyBorder="1" applyAlignment="1">
      <alignment horizontal="center" vertical="center" wrapText="1"/>
    </xf>
    <xf numFmtId="0" fontId="11" fillId="7" borderId="6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47" fillId="12" borderId="2" xfId="0" applyFont="1" applyFill="1" applyBorder="1"/>
    <xf numFmtId="0" fontId="48" fillId="12" borderId="2" xfId="0" applyFont="1" applyFill="1" applyBorder="1" applyAlignment="1">
      <alignment horizontal="center" vertical="center" wrapText="1"/>
    </xf>
    <xf numFmtId="0" fontId="49" fillId="12" borderId="2" xfId="0" applyFont="1" applyFill="1" applyBorder="1" applyAlignment="1">
      <alignment wrapText="1"/>
    </xf>
    <xf numFmtId="0" fontId="47" fillId="12" borderId="2" xfId="0" applyFont="1" applyFill="1" applyBorder="1" applyAlignment="1">
      <alignment wrapText="1"/>
    </xf>
    <xf numFmtId="16" fontId="47" fillId="12" borderId="2" xfId="0" applyNumberFormat="1" applyFont="1" applyFill="1" applyBorder="1"/>
    <xf numFmtId="0" fontId="44" fillId="11" borderId="2" xfId="0" applyFont="1" applyFill="1" applyBorder="1" applyAlignment="1">
      <alignment horizontal="center" vertical="center" wrapText="1"/>
    </xf>
    <xf numFmtId="0" fontId="36" fillId="12" borderId="2" xfId="0" applyFont="1" applyFill="1" applyBorder="1"/>
    <xf numFmtId="0" fontId="36" fillId="12" borderId="2" xfId="0" applyFont="1" applyFill="1" applyBorder="1" applyAlignment="1">
      <alignment wrapText="1"/>
    </xf>
    <xf numFmtId="0" fontId="43" fillId="0" borderId="2" xfId="0" applyFont="1" applyBorder="1" applyAlignment="1">
      <alignment horizontal="left" vertical="center"/>
    </xf>
    <xf numFmtId="0" fontId="43" fillId="0" borderId="2" xfId="0" applyFont="1" applyBorder="1" applyAlignment="1">
      <alignment horizontal="left" vertical="center" wrapText="1"/>
    </xf>
    <xf numFmtId="0" fontId="48" fillId="12" borderId="2" xfId="0" applyFont="1" applyFill="1" applyBorder="1"/>
    <xf numFmtId="0" fontId="48" fillId="12" borderId="2" xfId="0" applyFont="1" applyFill="1" applyBorder="1" applyAlignment="1">
      <alignment horizontal="center" vertical="center"/>
    </xf>
    <xf numFmtId="0" fontId="36" fillId="12" borderId="2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4" fillId="11" borderId="2" xfId="0" applyFont="1" applyFill="1" applyBorder="1" applyAlignment="1">
      <alignment horizontal="center" vertical="center"/>
    </xf>
    <xf numFmtId="0" fontId="44" fillId="12" borderId="2" xfId="0" applyFont="1" applyFill="1" applyBorder="1" applyAlignment="1">
      <alignment horizontal="left" vertical="center"/>
    </xf>
    <xf numFmtId="0" fontId="40" fillId="9" borderId="2" xfId="0" applyFont="1" applyFill="1" applyBorder="1" applyAlignment="1">
      <alignment horizontal="center" vertical="center"/>
    </xf>
    <xf numFmtId="0" fontId="0" fillId="0" borderId="2" xfId="0" applyBorder="1"/>
    <xf numFmtId="0" fontId="45" fillId="5" borderId="2" xfId="0" applyFont="1" applyFill="1" applyBorder="1" applyAlignment="1">
      <alignment horizontal="center" vertical="center" wrapText="1"/>
    </xf>
    <xf numFmtId="3" fontId="43" fillId="3" borderId="51" xfId="0" applyNumberFormat="1" applyFont="1" applyFill="1" applyBorder="1" applyAlignment="1">
      <alignment horizontal="center" vertical="center"/>
    </xf>
    <xf numFmtId="3" fontId="43" fillId="3" borderId="57" xfId="0" applyNumberFormat="1" applyFont="1" applyFill="1" applyBorder="1" applyAlignment="1">
      <alignment horizontal="center" vertical="center"/>
    </xf>
    <xf numFmtId="3" fontId="43" fillId="3" borderId="65" xfId="0" applyNumberFormat="1" applyFont="1" applyFill="1" applyBorder="1" applyAlignment="1">
      <alignment vertical="center"/>
    </xf>
    <xf numFmtId="3" fontId="43" fillId="3" borderId="37" xfId="0" applyNumberFormat="1" applyFont="1" applyFill="1" applyBorder="1" applyAlignment="1">
      <alignment vertical="center"/>
    </xf>
    <xf numFmtId="3" fontId="44" fillId="3" borderId="40" xfId="0" applyNumberFormat="1" applyFont="1" applyFill="1" applyBorder="1" applyAlignment="1">
      <alignment vertical="center"/>
    </xf>
    <xf numFmtId="3" fontId="44" fillId="11" borderId="66" xfId="0" applyNumberFormat="1" applyFont="1" applyFill="1" applyBorder="1" applyAlignment="1">
      <alignment horizontal="center" vertical="center"/>
    </xf>
    <xf numFmtId="3" fontId="43" fillId="3" borderId="65" xfId="0" applyNumberFormat="1" applyFont="1" applyFill="1" applyBorder="1" applyAlignment="1">
      <alignment horizontal="center" vertical="center"/>
    </xf>
    <xf numFmtId="3" fontId="44" fillId="3" borderId="37" xfId="0" applyNumberFormat="1" applyFont="1" applyFill="1" applyBorder="1" applyAlignment="1">
      <alignment horizontal="center" vertical="center"/>
    </xf>
    <xf numFmtId="3" fontId="44" fillId="3" borderId="57" xfId="0" applyNumberFormat="1" applyFont="1" applyFill="1" applyBorder="1" applyAlignment="1">
      <alignment horizontal="center" vertical="center"/>
    </xf>
    <xf numFmtId="3" fontId="44" fillId="3" borderId="66" xfId="0" applyNumberFormat="1" applyFont="1" applyFill="1" applyBorder="1" applyAlignment="1">
      <alignment vertical="center"/>
    </xf>
    <xf numFmtId="3" fontId="44" fillId="11" borderId="40" xfId="0" applyNumberFormat="1" applyFont="1" applyFill="1" applyBorder="1" applyAlignment="1">
      <alignment horizontal="center" vertical="center"/>
    </xf>
    <xf numFmtId="3" fontId="44" fillId="3" borderId="13" xfId="0" applyNumberFormat="1" applyFont="1" applyFill="1" applyBorder="1" applyAlignment="1">
      <alignment horizontal="center" vertical="center"/>
    </xf>
    <xf numFmtId="3" fontId="50" fillId="3" borderId="19" xfId="0" applyNumberFormat="1" applyFont="1" applyFill="1" applyBorder="1" applyAlignment="1">
      <alignment horizontal="center" vertical="center"/>
    </xf>
    <xf numFmtId="3" fontId="50" fillId="3" borderId="71" xfId="0" applyNumberFormat="1" applyFont="1" applyFill="1" applyBorder="1" applyAlignment="1">
      <alignment horizontal="center" vertical="center"/>
    </xf>
    <xf numFmtId="3" fontId="44" fillId="3" borderId="8" xfId="0" applyNumberFormat="1" applyFont="1" applyFill="1" applyBorder="1" applyAlignment="1">
      <alignment horizontal="center" vertical="center"/>
    </xf>
    <xf numFmtId="3" fontId="44" fillId="11" borderId="81" xfId="0" applyNumberFormat="1" applyFont="1" applyFill="1" applyBorder="1" applyAlignment="1">
      <alignment horizontal="center" vertical="center"/>
    </xf>
    <xf numFmtId="3" fontId="44" fillId="3" borderId="69" xfId="0" applyNumberFormat="1" applyFont="1" applyFill="1" applyBorder="1" applyAlignment="1">
      <alignment horizontal="center" vertical="center"/>
    </xf>
    <xf numFmtId="3" fontId="44" fillId="3" borderId="68" xfId="0" applyNumberFormat="1" applyFont="1" applyFill="1" applyBorder="1" applyAlignment="1">
      <alignment horizontal="center" vertical="center"/>
    </xf>
    <xf numFmtId="3" fontId="44" fillId="3" borderId="55" xfId="0" applyNumberFormat="1" applyFont="1" applyFill="1" applyBorder="1" applyAlignment="1">
      <alignment horizontal="center" vertical="center"/>
    </xf>
    <xf numFmtId="3" fontId="44" fillId="3" borderId="70" xfId="0" applyNumberFormat="1" applyFont="1" applyFill="1" applyBorder="1" applyAlignment="1">
      <alignment horizontal="center" vertical="center"/>
    </xf>
    <xf numFmtId="3" fontId="44" fillId="3" borderId="56" xfId="0" applyNumberFormat="1" applyFont="1" applyFill="1" applyBorder="1" applyAlignment="1">
      <alignment horizontal="center" vertical="center"/>
    </xf>
    <xf numFmtId="3" fontId="44" fillId="11" borderId="6" xfId="0" applyNumberFormat="1" applyFont="1" applyFill="1" applyBorder="1" applyAlignment="1">
      <alignment horizontal="center" vertical="center"/>
    </xf>
    <xf numFmtId="0" fontId="45" fillId="3" borderId="20" xfId="0" applyFont="1" applyFill="1" applyBorder="1" applyAlignment="1">
      <alignment horizontal="center" vertical="center"/>
    </xf>
    <xf numFmtId="10" fontId="43" fillId="3" borderId="20" xfId="1" applyNumberFormat="1" applyFont="1" applyFill="1" applyBorder="1" applyAlignment="1">
      <alignment horizontal="center" vertical="center"/>
    </xf>
    <xf numFmtId="10" fontId="43" fillId="3" borderId="22" xfId="1" applyNumberFormat="1" applyFont="1" applyFill="1" applyBorder="1" applyAlignment="1">
      <alignment horizontal="center" vertical="center"/>
    </xf>
    <xf numFmtId="10" fontId="43" fillId="3" borderId="14" xfId="1" applyNumberFormat="1" applyFont="1" applyFill="1" applyBorder="1" applyAlignment="1">
      <alignment horizontal="center" vertical="center"/>
    </xf>
    <xf numFmtId="10" fontId="43" fillId="3" borderId="11" xfId="1" applyNumberFormat="1" applyFont="1" applyFill="1" applyBorder="1" applyAlignment="1">
      <alignment horizontal="center" vertical="center"/>
    </xf>
    <xf numFmtId="10" fontId="44" fillId="12" borderId="14" xfId="1" applyNumberFormat="1" applyFont="1" applyFill="1" applyBorder="1" applyAlignment="1">
      <alignment horizontal="center" vertical="center"/>
    </xf>
    <xf numFmtId="10" fontId="43" fillId="3" borderId="10" xfId="1" applyNumberFormat="1" applyFont="1" applyFill="1" applyBorder="1" applyAlignment="1">
      <alignment horizontal="center" vertical="center"/>
    </xf>
    <xf numFmtId="10" fontId="43" fillId="3" borderId="48" xfId="1" applyNumberFormat="1" applyFont="1" applyFill="1" applyBorder="1" applyAlignment="1">
      <alignment horizontal="center" vertical="center"/>
    </xf>
    <xf numFmtId="10" fontId="44" fillId="3" borderId="82" xfId="1" applyNumberFormat="1" applyFont="1" applyFill="1" applyBorder="1" applyAlignment="1">
      <alignment vertical="center"/>
    </xf>
    <xf numFmtId="10" fontId="44" fillId="3" borderId="74" xfId="1" applyNumberFormat="1" applyFont="1" applyFill="1" applyBorder="1" applyAlignment="1">
      <alignment vertical="center"/>
    </xf>
    <xf numFmtId="10" fontId="44" fillId="3" borderId="72" xfId="1" applyNumberFormat="1" applyFont="1" applyFill="1" applyBorder="1" applyAlignment="1">
      <alignment vertical="center"/>
    </xf>
    <xf numFmtId="10" fontId="44" fillId="3" borderId="14" xfId="1" applyNumberFormat="1" applyFont="1" applyFill="1" applyBorder="1" applyAlignment="1">
      <alignment vertical="center"/>
    </xf>
    <xf numFmtId="10" fontId="44" fillId="3" borderId="22" xfId="1" applyNumberFormat="1" applyFont="1" applyFill="1" applyBorder="1" applyAlignment="1">
      <alignment vertical="center"/>
    </xf>
    <xf numFmtId="10" fontId="44" fillId="12" borderId="9" xfId="1" applyNumberFormat="1" applyFont="1" applyFill="1" applyBorder="1" applyAlignment="1">
      <alignment vertical="center"/>
    </xf>
    <xf numFmtId="10" fontId="44" fillId="3" borderId="75" xfId="1" applyNumberFormat="1" applyFont="1" applyFill="1" applyBorder="1" applyAlignment="1">
      <alignment vertical="center"/>
    </xf>
    <xf numFmtId="10" fontId="44" fillId="12" borderId="9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45" fillId="5" borderId="2" xfId="0" applyFont="1" applyFill="1" applyBorder="1" applyAlignment="1">
      <alignment horizontal="center" vertical="center" wrapText="1"/>
    </xf>
    <xf numFmtId="0" fontId="40" fillId="7" borderId="56" xfId="0" applyFont="1" applyFill="1" applyBorder="1" applyAlignment="1">
      <alignment horizontal="center" vertical="center" wrapText="1"/>
    </xf>
    <xf numFmtId="0" fontId="40" fillId="7" borderId="62" xfId="0" applyFont="1" applyFill="1" applyBorder="1" applyAlignment="1">
      <alignment horizontal="center" vertical="center" wrapText="1"/>
    </xf>
    <xf numFmtId="0" fontId="40" fillId="7" borderId="72" xfId="0" applyFont="1" applyFill="1" applyBorder="1" applyAlignment="1">
      <alignment horizontal="center" vertical="center" wrapText="1"/>
    </xf>
    <xf numFmtId="0" fontId="40" fillId="7" borderId="14" xfId="0" applyFont="1" applyFill="1" applyBorder="1" applyAlignment="1">
      <alignment horizontal="center" vertical="center" wrapText="1"/>
    </xf>
    <xf numFmtId="3" fontId="13" fillId="3" borderId="57" xfId="0" applyNumberFormat="1" applyFont="1" applyFill="1" applyBorder="1" applyAlignment="1">
      <alignment horizontal="center" vertical="center"/>
    </xf>
    <xf numFmtId="3" fontId="13" fillId="3" borderId="51" xfId="0" applyNumberFormat="1" applyFont="1" applyFill="1" applyBorder="1" applyAlignment="1">
      <alignment horizontal="center" vertical="center"/>
    </xf>
    <xf numFmtId="3" fontId="13" fillId="3" borderId="65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8" fillId="0" borderId="45" xfId="0" applyFont="1" applyFill="1" applyBorder="1" applyAlignment="1">
      <alignment horizontal="center" vertical="center"/>
    </xf>
    <xf numFmtId="0" fontId="18" fillId="0" borderId="46" xfId="0" applyFont="1" applyFill="1" applyBorder="1" applyAlignment="1">
      <alignment horizontal="center" vertical="center"/>
    </xf>
    <xf numFmtId="0" fontId="17" fillId="14" borderId="10" xfId="0" applyFont="1" applyFill="1" applyBorder="1" applyAlignment="1">
      <alignment horizontal="center" vertical="center"/>
    </xf>
    <xf numFmtId="0" fontId="17" fillId="14" borderId="48" xfId="0" applyFont="1" applyFill="1" applyBorder="1" applyAlignment="1">
      <alignment horizontal="center" vertical="center"/>
    </xf>
    <xf numFmtId="0" fontId="17" fillId="14" borderId="11" xfId="0" applyFont="1" applyFill="1" applyBorder="1" applyAlignment="1">
      <alignment horizontal="center" vertical="center"/>
    </xf>
    <xf numFmtId="0" fontId="19" fillId="9" borderId="6" xfId="0" applyFont="1" applyFill="1" applyBorder="1" applyAlignment="1">
      <alignment horizontal="center" vertical="center"/>
    </xf>
    <xf numFmtId="0" fontId="19" fillId="9" borderId="9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left" vertical="center" wrapText="1"/>
    </xf>
    <xf numFmtId="0" fontId="26" fillId="12" borderId="44" xfId="0" applyFont="1" applyFill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textRotation="60"/>
    </xf>
    <xf numFmtId="0" fontId="13" fillId="0" borderId="48" xfId="0" applyFont="1" applyBorder="1" applyAlignment="1">
      <alignment horizontal="center" vertical="center" textRotation="60"/>
    </xf>
    <xf numFmtId="0" fontId="13" fillId="0" borderId="12" xfId="0" applyFont="1" applyBorder="1" applyAlignment="1">
      <alignment horizontal="center" vertical="center" textRotation="60"/>
    </xf>
    <xf numFmtId="0" fontId="13" fillId="0" borderId="11" xfId="0" applyFont="1" applyBorder="1" applyAlignment="1">
      <alignment horizontal="center" vertical="center" textRotation="60"/>
    </xf>
    <xf numFmtId="0" fontId="8" fillId="0" borderId="10" xfId="0" applyFont="1" applyBorder="1" applyAlignment="1">
      <alignment horizontal="center" vertical="center" textRotation="60"/>
    </xf>
    <xf numFmtId="0" fontId="8" fillId="0" borderId="48" xfId="0" applyFont="1" applyBorder="1" applyAlignment="1">
      <alignment horizontal="center" vertical="center" textRotation="60"/>
    </xf>
    <xf numFmtId="0" fontId="8" fillId="0" borderId="11" xfId="0" applyFont="1" applyBorder="1" applyAlignment="1">
      <alignment horizontal="center" vertical="center" textRotation="60"/>
    </xf>
    <xf numFmtId="0" fontId="18" fillId="0" borderId="63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8" borderId="32" xfId="0" applyFont="1" applyFill="1" applyBorder="1" applyAlignment="1">
      <alignment horizontal="center" vertical="center" wrapText="1"/>
    </xf>
    <xf numFmtId="0" fontId="11" fillId="7" borderId="68" xfId="0" applyFont="1" applyFill="1" applyBorder="1" applyAlignment="1">
      <alignment horizontal="center" vertical="center" wrapText="1"/>
    </xf>
    <xf numFmtId="0" fontId="11" fillId="7" borderId="71" xfId="0" applyFont="1" applyFill="1" applyBorder="1" applyAlignment="1">
      <alignment horizontal="center" vertical="center" wrapText="1"/>
    </xf>
    <xf numFmtId="0" fontId="26" fillId="12" borderId="18" xfId="0" applyFont="1" applyFill="1" applyBorder="1" applyAlignment="1">
      <alignment horizontal="center" vertical="center"/>
    </xf>
    <xf numFmtId="0" fontId="26" fillId="12" borderId="21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2" borderId="63" xfId="0" applyFont="1" applyFill="1" applyBorder="1" applyAlignment="1">
      <alignment horizontal="left" vertical="center" wrapText="1"/>
    </xf>
    <xf numFmtId="0" fontId="18" fillId="0" borderId="10" xfId="0" applyFont="1" applyFill="1" applyBorder="1" applyAlignment="1">
      <alignment horizontal="center" vertical="center"/>
    </xf>
    <xf numFmtId="3" fontId="14" fillId="3" borderId="54" xfId="0" applyNumberFormat="1" applyFont="1" applyFill="1" applyBorder="1" applyAlignment="1">
      <alignment horizontal="center" vertical="center"/>
    </xf>
    <xf numFmtId="3" fontId="14" fillId="3" borderId="49" xfId="0" applyNumberFormat="1" applyFont="1" applyFill="1" applyBorder="1" applyAlignment="1">
      <alignment horizontal="center" vertical="center"/>
    </xf>
    <xf numFmtId="3" fontId="14" fillId="3" borderId="39" xfId="0" applyNumberFormat="1" applyFont="1" applyFill="1" applyBorder="1" applyAlignment="1">
      <alignment horizontal="center" vertical="center"/>
    </xf>
    <xf numFmtId="3" fontId="14" fillId="3" borderId="57" xfId="0" applyNumberFormat="1" applyFont="1" applyFill="1" applyBorder="1" applyAlignment="1">
      <alignment horizontal="center" vertical="center"/>
    </xf>
    <xf numFmtId="3" fontId="14" fillId="3" borderId="51" xfId="0" applyNumberFormat="1" applyFont="1" applyFill="1" applyBorder="1" applyAlignment="1">
      <alignment horizontal="center" vertical="center"/>
    </xf>
    <xf numFmtId="3" fontId="14" fillId="3" borderId="3" xfId="0" applyNumberFormat="1" applyFont="1" applyFill="1" applyBorder="1" applyAlignment="1">
      <alignment horizontal="center" vertical="center"/>
    </xf>
    <xf numFmtId="0" fontId="26" fillId="12" borderId="48" xfId="0" applyFont="1" applyFill="1" applyBorder="1" applyAlignment="1">
      <alignment horizontal="center" vertical="center"/>
    </xf>
    <xf numFmtId="10" fontId="14" fillId="3" borderId="72" xfId="1" applyNumberFormat="1" applyFont="1" applyFill="1" applyBorder="1" applyAlignment="1">
      <alignment horizontal="center" vertical="center"/>
    </xf>
    <xf numFmtId="10" fontId="14" fillId="3" borderId="22" xfId="1" applyNumberFormat="1" applyFont="1" applyFill="1" applyBorder="1" applyAlignment="1">
      <alignment horizontal="center" vertical="center"/>
    </xf>
    <xf numFmtId="10" fontId="14" fillId="3" borderId="75" xfId="1" applyNumberFormat="1" applyFont="1" applyFill="1" applyBorder="1" applyAlignment="1">
      <alignment horizontal="center" vertical="center"/>
    </xf>
    <xf numFmtId="10" fontId="14" fillId="3" borderId="14" xfId="1" applyNumberFormat="1" applyFont="1" applyFill="1" applyBorder="1" applyAlignment="1">
      <alignment horizontal="center" vertical="center"/>
    </xf>
    <xf numFmtId="10" fontId="14" fillId="3" borderId="20" xfId="1" applyNumberFormat="1" applyFont="1" applyFill="1" applyBorder="1" applyAlignment="1">
      <alignment horizontal="center" vertical="center"/>
    </xf>
    <xf numFmtId="3" fontId="14" fillId="3" borderId="60" xfId="0" applyNumberFormat="1" applyFont="1" applyFill="1" applyBorder="1" applyAlignment="1">
      <alignment horizontal="center" vertical="center"/>
    </xf>
    <xf numFmtId="3" fontId="14" fillId="3" borderId="61" xfId="0" applyNumberFormat="1" applyFont="1" applyFill="1" applyBorder="1" applyAlignment="1">
      <alignment horizontal="center" vertical="center"/>
    </xf>
    <xf numFmtId="3" fontId="14" fillId="3" borderId="66" xfId="0" applyNumberFormat="1" applyFont="1" applyFill="1" applyBorder="1" applyAlignment="1">
      <alignment horizontal="center" vertical="center"/>
    </xf>
    <xf numFmtId="3" fontId="14" fillId="3" borderId="65" xfId="0" applyNumberFormat="1" applyFont="1" applyFill="1" applyBorder="1" applyAlignment="1">
      <alignment horizontal="center" vertical="center"/>
    </xf>
    <xf numFmtId="10" fontId="13" fillId="3" borderId="65" xfId="1" applyNumberFormat="1" applyFont="1" applyFill="1" applyBorder="1" applyAlignment="1">
      <alignment horizontal="center" vertical="center"/>
    </xf>
    <xf numFmtId="10" fontId="13" fillId="3" borderId="51" xfId="1" applyNumberFormat="1" applyFont="1" applyFill="1" applyBorder="1" applyAlignment="1">
      <alignment horizontal="center" vertical="center"/>
    </xf>
    <xf numFmtId="10" fontId="13" fillId="3" borderId="3" xfId="1" applyNumberFormat="1" applyFont="1" applyFill="1" applyBorder="1" applyAlignment="1">
      <alignment horizontal="center" vertical="center"/>
    </xf>
    <xf numFmtId="10" fontId="13" fillId="3" borderId="57" xfId="1" applyNumberFormat="1" applyFont="1" applyFill="1" applyBorder="1" applyAlignment="1">
      <alignment horizontal="center" vertical="center"/>
    </xf>
    <xf numFmtId="0" fontId="6" fillId="4" borderId="0" xfId="4" applyFont="1" applyFill="1" applyAlignment="1">
      <alignment horizontal="center" vertical="center"/>
    </xf>
    <xf numFmtId="17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5" borderId="23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24" xfId="0" applyFont="1" applyFill="1" applyBorder="1" applyAlignment="1">
      <alignment horizontal="center" vertical="center" wrapText="1"/>
    </xf>
    <xf numFmtId="0" fontId="19" fillId="5" borderId="28" xfId="0" applyFont="1" applyFill="1" applyBorder="1" applyAlignment="1">
      <alignment horizontal="center" vertical="center" wrapText="1"/>
    </xf>
    <xf numFmtId="0" fontId="19" fillId="5" borderId="31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43" xfId="0" applyFont="1" applyFill="1" applyBorder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11" fillId="6" borderId="25" xfId="0" applyFont="1" applyFill="1" applyBorder="1" applyAlignment="1">
      <alignment horizontal="center" vertical="center"/>
    </xf>
    <xf numFmtId="0" fontId="11" fillId="6" borderId="24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37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31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0" fontId="11" fillId="8" borderId="30" xfId="0" applyFont="1" applyFill="1" applyBorder="1" applyAlignment="1">
      <alignment horizontal="center" vertical="center" wrapText="1"/>
    </xf>
    <xf numFmtId="10" fontId="40" fillId="7" borderId="63" xfId="1" applyNumberFormat="1" applyFont="1" applyFill="1" applyBorder="1" applyAlignment="1">
      <alignment horizontal="center" vertical="center" wrapText="1"/>
    </xf>
    <xf numFmtId="10" fontId="40" fillId="7" borderId="44" xfId="1" applyNumberFormat="1" applyFont="1" applyFill="1" applyBorder="1" applyAlignment="1">
      <alignment horizontal="center" vertical="center" wrapText="1"/>
    </xf>
    <xf numFmtId="10" fontId="40" fillId="7" borderId="48" xfId="1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48" xfId="0" applyBorder="1" applyAlignment="1">
      <alignment horizontal="center"/>
    </xf>
    <xf numFmtId="0" fontId="27" fillId="0" borderId="10" xfId="0" applyFont="1" applyBorder="1" applyAlignment="1">
      <alignment horizontal="center" vertical="center" textRotation="45"/>
    </xf>
    <xf numFmtId="0" fontId="27" fillId="0" borderId="48" xfId="0" applyFont="1" applyBorder="1" applyAlignment="1">
      <alignment horizontal="center" vertical="center" textRotation="45"/>
    </xf>
    <xf numFmtId="0" fontId="27" fillId="0" borderId="11" xfId="0" applyFont="1" applyBorder="1" applyAlignment="1">
      <alignment horizontal="center" vertical="center" textRotation="45"/>
    </xf>
    <xf numFmtId="0" fontId="45" fillId="0" borderId="10" xfId="0" applyFont="1" applyBorder="1" applyAlignment="1">
      <alignment horizontal="center" vertical="center" textRotation="45"/>
    </xf>
    <xf numFmtId="0" fontId="45" fillId="0" borderId="48" xfId="0" applyFont="1" applyBorder="1" applyAlignment="1">
      <alignment horizontal="center" vertical="center" textRotation="45"/>
    </xf>
    <xf numFmtId="0" fontId="45" fillId="0" borderId="11" xfId="0" applyFont="1" applyBorder="1" applyAlignment="1">
      <alignment horizontal="center" vertical="center" textRotation="45"/>
    </xf>
    <xf numFmtId="0" fontId="42" fillId="0" borderId="68" xfId="0" applyFont="1" applyBorder="1" applyAlignment="1">
      <alignment horizontal="left" vertical="center"/>
    </xf>
    <xf numFmtId="0" fontId="42" fillId="0" borderId="69" xfId="0" applyFont="1" applyBorder="1" applyAlignment="1">
      <alignment horizontal="left" vertical="center"/>
    </xf>
    <xf numFmtId="0" fontId="38" fillId="4" borderId="0" xfId="4" applyFont="1" applyFill="1" applyAlignment="1">
      <alignment horizontal="center" vertical="center"/>
    </xf>
    <xf numFmtId="17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2" fillId="0" borderId="18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40" fillId="5" borderId="26" xfId="0" applyFont="1" applyFill="1" applyBorder="1" applyAlignment="1">
      <alignment horizontal="center" vertical="center" wrapText="1"/>
    </xf>
    <xf numFmtId="0" fontId="40" fillId="5" borderId="29" xfId="0" applyFont="1" applyFill="1" applyBorder="1" applyAlignment="1">
      <alignment horizontal="center" vertical="center" wrapText="1"/>
    </xf>
    <xf numFmtId="0" fontId="40" fillId="5" borderId="63" xfId="0" applyFont="1" applyFill="1" applyBorder="1" applyAlignment="1">
      <alignment horizontal="center" vertical="center" wrapText="1"/>
    </xf>
    <xf numFmtId="0" fontId="40" fillId="7" borderId="5" xfId="0" applyFont="1" applyFill="1" applyBorder="1" applyAlignment="1">
      <alignment horizontal="center" vertical="center" wrapText="1"/>
    </xf>
    <xf numFmtId="0" fontId="40" fillId="7" borderId="57" xfId="0" applyFont="1" applyFill="1" applyBorder="1" applyAlignment="1">
      <alignment horizontal="center" vertical="center" wrapText="1"/>
    </xf>
    <xf numFmtId="0" fontId="40" fillId="7" borderId="2" xfId="0" applyFont="1" applyFill="1" applyBorder="1" applyAlignment="1">
      <alignment horizontal="center" vertical="center" wrapText="1"/>
    </xf>
    <xf numFmtId="0" fontId="40" fillId="7" borderId="28" xfId="0" applyFont="1" applyFill="1" applyBorder="1" applyAlignment="1">
      <alignment horizontal="center" vertical="center" wrapText="1"/>
    </xf>
    <xf numFmtId="0" fontId="40" fillId="7" borderId="4" xfId="0" applyFont="1" applyFill="1" applyBorder="1" applyAlignment="1">
      <alignment horizontal="center" vertical="center" wrapText="1"/>
    </xf>
    <xf numFmtId="0" fontId="40" fillId="7" borderId="67" xfId="0" applyFont="1" applyFill="1" applyBorder="1" applyAlignment="1">
      <alignment horizontal="center" vertical="center" wrapText="1"/>
    </xf>
    <xf numFmtId="0" fontId="40" fillId="8" borderId="27" xfId="0" applyFont="1" applyFill="1" applyBorder="1" applyAlignment="1">
      <alignment horizontal="center" vertical="center" wrapText="1"/>
    </xf>
    <xf numFmtId="0" fontId="40" fillId="8" borderId="46" xfId="0" applyFont="1" applyFill="1" applyBorder="1" applyAlignment="1">
      <alignment horizontal="center" vertical="center" wrapText="1"/>
    </xf>
    <xf numFmtId="0" fontId="40" fillId="8" borderId="2" xfId="0" applyFont="1" applyFill="1" applyBorder="1" applyAlignment="1">
      <alignment horizontal="center" vertical="center" wrapText="1"/>
    </xf>
    <xf numFmtId="0" fontId="40" fillId="8" borderId="56" xfId="0" applyFont="1" applyFill="1" applyBorder="1" applyAlignment="1">
      <alignment horizontal="center" vertical="center" wrapText="1"/>
    </xf>
    <xf numFmtId="0" fontId="40" fillId="8" borderId="28" xfId="0" applyFont="1" applyFill="1" applyBorder="1" applyAlignment="1">
      <alignment horizontal="center" vertical="center" wrapText="1"/>
    </xf>
    <xf numFmtId="0" fontId="40" fillId="8" borderId="60" xfId="0" applyFont="1" applyFill="1" applyBorder="1" applyAlignment="1">
      <alignment horizontal="center" vertical="center" wrapText="1"/>
    </xf>
    <xf numFmtId="0" fontId="40" fillId="5" borderId="58" xfId="0" applyFont="1" applyFill="1" applyBorder="1" applyAlignment="1">
      <alignment horizontal="center" vertical="center"/>
    </xf>
    <xf numFmtId="0" fontId="40" fillId="5" borderId="53" xfId="0" applyFont="1" applyFill="1" applyBorder="1" applyAlignment="1">
      <alignment horizontal="center" vertical="center"/>
    </xf>
    <xf numFmtId="0" fontId="40" fillId="5" borderId="59" xfId="0" applyFont="1" applyFill="1" applyBorder="1" applyAlignment="1">
      <alignment horizontal="center" vertical="center"/>
    </xf>
    <xf numFmtId="0" fontId="40" fillId="3" borderId="65" xfId="0" applyFont="1" applyFill="1" applyBorder="1" applyAlignment="1">
      <alignment horizontal="center" vertical="center"/>
    </xf>
    <xf numFmtId="0" fontId="40" fillId="3" borderId="42" xfId="0" applyFont="1" applyFill="1" applyBorder="1" applyAlignment="1">
      <alignment horizontal="center" vertical="center"/>
    </xf>
    <xf numFmtId="0" fontId="40" fillId="3" borderId="43" xfId="0" applyFont="1" applyFill="1" applyBorder="1" applyAlignment="1">
      <alignment horizontal="center" vertical="center"/>
    </xf>
    <xf numFmtId="0" fontId="40" fillId="6" borderId="23" xfId="0" applyFont="1" applyFill="1" applyBorder="1" applyAlignment="1">
      <alignment horizontal="center" vertical="center"/>
    </xf>
    <xf numFmtId="0" fontId="40" fillId="6" borderId="25" xfId="0" applyFont="1" applyFill="1" applyBorder="1" applyAlignment="1">
      <alignment horizontal="center" vertical="center"/>
    </xf>
    <xf numFmtId="0" fontId="40" fillId="6" borderId="24" xfId="0" applyFont="1" applyFill="1" applyBorder="1" applyAlignment="1">
      <alignment horizontal="center" vertical="center"/>
    </xf>
    <xf numFmtId="0" fontId="40" fillId="7" borderId="76" xfId="0" applyFont="1" applyFill="1" applyBorder="1" applyAlignment="1">
      <alignment horizontal="center" vertical="center" wrapText="1"/>
    </xf>
    <xf numFmtId="0" fontId="40" fillId="7" borderId="77" xfId="0" applyFont="1" applyFill="1" applyBorder="1" applyAlignment="1">
      <alignment horizontal="center" vertical="center" wrapText="1"/>
    </xf>
    <xf numFmtId="0" fontId="30" fillId="12" borderId="6" xfId="0" applyFont="1" applyFill="1" applyBorder="1" applyAlignment="1">
      <alignment horizontal="center" vertical="center" wrapText="1"/>
    </xf>
    <xf numFmtId="0" fontId="30" fillId="12" borderId="8" xfId="0" applyFont="1" applyFill="1" applyBorder="1" applyAlignment="1">
      <alignment horizontal="center" vertical="center" wrapText="1"/>
    </xf>
    <xf numFmtId="0" fontId="30" fillId="12" borderId="9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30" fillId="13" borderId="57" xfId="0" applyFont="1" applyFill="1" applyBorder="1" applyAlignment="1">
      <alignment horizontal="center" vertical="center"/>
    </xf>
    <xf numFmtId="0" fontId="30" fillId="13" borderId="51" xfId="0" applyFont="1" applyFill="1" applyBorder="1" applyAlignment="1">
      <alignment horizontal="center" vertical="center"/>
    </xf>
    <xf numFmtId="0" fontId="30" fillId="13" borderId="3" xfId="0" applyFont="1" applyFill="1" applyBorder="1" applyAlignment="1">
      <alignment horizontal="center" vertical="center"/>
    </xf>
    <xf numFmtId="0" fontId="31" fillId="13" borderId="60" xfId="0" applyFont="1" applyFill="1" applyBorder="1" applyAlignment="1">
      <alignment horizontal="left" vertical="center" wrapText="1"/>
    </xf>
    <xf numFmtId="0" fontId="31" fillId="13" borderId="49" xfId="0" applyFont="1" applyFill="1" applyBorder="1" applyAlignment="1">
      <alignment horizontal="left" vertical="center" wrapText="1"/>
    </xf>
    <xf numFmtId="0" fontId="31" fillId="13" borderId="39" xfId="0" applyFont="1" applyFill="1" applyBorder="1" applyAlignment="1">
      <alignment horizontal="left" vertical="center" wrapText="1"/>
    </xf>
    <xf numFmtId="0" fontId="30" fillId="13" borderId="65" xfId="0" applyFont="1" applyFill="1" applyBorder="1" applyAlignment="1">
      <alignment horizontal="center" vertical="center"/>
    </xf>
    <xf numFmtId="0" fontId="30" fillId="13" borderId="57" xfId="0" applyFont="1" applyFill="1" applyBorder="1" applyAlignment="1">
      <alignment horizontal="center" vertical="center" wrapText="1"/>
    </xf>
    <xf numFmtId="0" fontId="30" fillId="13" borderId="51" xfId="0" applyFont="1" applyFill="1" applyBorder="1" applyAlignment="1">
      <alignment horizontal="center" vertical="center" wrapText="1"/>
    </xf>
    <xf numFmtId="0" fontId="30" fillId="13" borderId="3" xfId="0" applyFont="1" applyFill="1" applyBorder="1" applyAlignment="1">
      <alignment horizontal="center" vertical="center" wrapText="1"/>
    </xf>
    <xf numFmtId="0" fontId="28" fillId="4" borderId="36" xfId="0" applyFont="1" applyFill="1" applyBorder="1" applyAlignment="1">
      <alignment horizontal="center" vertical="center" wrapText="1"/>
    </xf>
    <xf numFmtId="0" fontId="28" fillId="4" borderId="25" xfId="0" applyFont="1" applyFill="1" applyBorder="1" applyAlignment="1">
      <alignment horizontal="center" vertical="center" wrapText="1"/>
    </xf>
    <xf numFmtId="0" fontId="28" fillId="4" borderId="24" xfId="0" applyFont="1" applyFill="1" applyBorder="1" applyAlignment="1">
      <alignment horizontal="center" vertical="center" wrapText="1"/>
    </xf>
    <xf numFmtId="0" fontId="31" fillId="13" borderId="54" xfId="0" applyFont="1" applyFill="1" applyBorder="1" applyAlignment="1">
      <alignment horizontal="left" vertical="center" wrapText="1"/>
    </xf>
    <xf numFmtId="0" fontId="31" fillId="0" borderId="63" xfId="0" applyFont="1" applyFill="1" applyBorder="1" applyAlignment="1">
      <alignment horizontal="left" vertical="center" wrapText="1"/>
    </xf>
    <xf numFmtId="0" fontId="31" fillId="0" borderId="48" xfId="0" applyFont="1" applyFill="1" applyBorder="1" applyAlignment="1">
      <alignment horizontal="left" vertical="center" wrapText="1"/>
    </xf>
    <xf numFmtId="0" fontId="31" fillId="0" borderId="44" xfId="0" applyFont="1" applyFill="1" applyBorder="1" applyAlignment="1">
      <alignment horizontal="left" vertical="center" wrapText="1"/>
    </xf>
    <xf numFmtId="17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8" fillId="4" borderId="23" xfId="0" applyFont="1" applyFill="1" applyBorder="1" applyAlignment="1">
      <alignment horizontal="center" vertical="center" wrapText="1"/>
    </xf>
    <xf numFmtId="0" fontId="28" fillId="4" borderId="30" xfId="0" applyFont="1" applyFill="1" applyBorder="1" applyAlignment="1">
      <alignment horizontal="center" vertical="center" wrapText="1"/>
    </xf>
    <xf numFmtId="0" fontId="28" fillId="4" borderId="64" xfId="0" applyFont="1" applyFill="1" applyBorder="1" applyAlignment="1">
      <alignment horizontal="center" vertical="center" wrapText="1"/>
    </xf>
    <xf numFmtId="0" fontId="28" fillId="4" borderId="33" xfId="0" applyFont="1" applyFill="1" applyBorder="1" applyAlignment="1">
      <alignment horizontal="center" vertical="center" wrapText="1"/>
    </xf>
    <xf numFmtId="0" fontId="28" fillId="4" borderId="18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center"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8" fillId="4" borderId="34" xfId="0" applyFont="1" applyFill="1" applyBorder="1" applyAlignment="1">
      <alignment horizontal="center" vertical="center" wrapText="1"/>
    </xf>
    <xf numFmtId="15" fontId="46" fillId="0" borderId="6" xfId="0" applyNumberFormat="1" applyFont="1" applyBorder="1" applyAlignment="1">
      <alignment horizontal="center" vertical="center"/>
    </xf>
    <xf numFmtId="0" fontId="46" fillId="0" borderId="9" xfId="0" applyFont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0" fontId="25" fillId="10" borderId="9" xfId="0" applyFont="1" applyFill="1" applyBorder="1" applyAlignment="1">
      <alignment horizontal="center" vertical="center"/>
    </xf>
    <xf numFmtId="0" fontId="33" fillId="13" borderId="28" xfId="0" applyFont="1" applyFill="1" applyBorder="1" applyAlignment="1">
      <alignment horizontal="left" vertical="center" wrapText="1"/>
    </xf>
    <xf numFmtId="0" fontId="33" fillId="13" borderId="28" xfId="0" applyFont="1" applyFill="1" applyBorder="1" applyAlignment="1">
      <alignment horizontal="left" vertical="center"/>
    </xf>
    <xf numFmtId="0" fontId="33" fillId="13" borderId="24" xfId="0" applyFont="1" applyFill="1" applyBorder="1" applyAlignment="1">
      <alignment horizontal="left" vertical="center" wrapText="1"/>
    </xf>
    <xf numFmtId="0" fontId="33" fillId="12" borderId="6" xfId="0" applyFont="1" applyFill="1" applyBorder="1" applyAlignment="1">
      <alignment horizontal="center" vertical="center" wrapText="1"/>
    </xf>
    <xf numFmtId="0" fontId="33" fillId="12" borderId="8" xfId="0" applyFont="1" applyFill="1" applyBorder="1" applyAlignment="1">
      <alignment horizontal="center" vertical="center" wrapText="1"/>
    </xf>
    <xf numFmtId="0" fontId="33" fillId="12" borderId="9" xfId="0" applyFont="1" applyFill="1" applyBorder="1" applyAlignment="1">
      <alignment horizontal="center" vertical="center" wrapText="1"/>
    </xf>
    <xf numFmtId="0" fontId="33" fillId="13" borderId="5" xfId="0" applyFont="1" applyFill="1" applyBorder="1" applyAlignment="1">
      <alignment horizontal="center" vertical="center"/>
    </xf>
    <xf numFmtId="0" fontId="33" fillId="13" borderId="60" xfId="0" applyFont="1" applyFill="1" applyBorder="1" applyAlignment="1">
      <alignment horizontal="left" vertical="center" wrapText="1"/>
    </xf>
    <xf numFmtId="0" fontId="33" fillId="13" borderId="49" xfId="0" applyFont="1" applyFill="1" applyBorder="1" applyAlignment="1">
      <alignment horizontal="left" vertical="center" wrapText="1"/>
    </xf>
    <xf numFmtId="0" fontId="33" fillId="13" borderId="39" xfId="0" applyFont="1" applyFill="1" applyBorder="1" applyAlignment="1">
      <alignment horizontal="left" vertical="center" wrapText="1"/>
    </xf>
    <xf numFmtId="0" fontId="33" fillId="13" borderId="65" xfId="0" applyFont="1" applyFill="1" applyBorder="1" applyAlignment="1">
      <alignment horizontal="center" vertical="center"/>
    </xf>
    <xf numFmtId="0" fontId="33" fillId="13" borderId="51" xfId="0" applyFont="1" applyFill="1" applyBorder="1" applyAlignment="1">
      <alignment horizontal="center" vertical="center"/>
    </xf>
    <xf numFmtId="0" fontId="33" fillId="13" borderId="3" xfId="0" applyFont="1" applyFill="1" applyBorder="1" applyAlignment="1">
      <alignment horizontal="center" vertical="center"/>
    </xf>
    <xf numFmtId="0" fontId="33" fillId="13" borderId="5" xfId="0" applyFont="1" applyFill="1" applyBorder="1" applyAlignment="1">
      <alignment horizontal="center" vertical="center" wrapText="1"/>
    </xf>
    <xf numFmtId="0" fontId="33" fillId="13" borderId="2" xfId="0" applyFont="1" applyFill="1" applyBorder="1" applyAlignment="1">
      <alignment horizontal="center" vertical="center" wrapText="1"/>
    </xf>
    <xf numFmtId="0" fontId="33" fillId="13" borderId="59" xfId="0" applyFont="1" applyFill="1" applyBorder="1" applyAlignment="1">
      <alignment horizontal="center" vertical="center" wrapText="1"/>
    </xf>
    <xf numFmtId="0" fontId="33" fillId="13" borderId="55" xfId="0" applyFont="1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/>
    </xf>
    <xf numFmtId="0" fontId="0" fillId="13" borderId="74" xfId="0" applyFill="1" applyBorder="1" applyAlignment="1">
      <alignment horizontal="center" vertical="center"/>
    </xf>
    <xf numFmtId="0" fontId="32" fillId="12" borderId="6" xfId="0" applyFont="1" applyFill="1" applyBorder="1" applyAlignment="1">
      <alignment horizontal="center" vertical="center" wrapText="1"/>
    </xf>
    <xf numFmtId="0" fontId="32" fillId="12" borderId="8" xfId="0" applyFont="1" applyFill="1" applyBorder="1" applyAlignment="1">
      <alignment horizontal="center" vertical="center" wrapText="1"/>
    </xf>
    <xf numFmtId="0" fontId="32" fillId="12" borderId="40" xfId="0" applyFont="1" applyFill="1" applyBorder="1" applyAlignment="1">
      <alignment horizontal="center" vertical="center" wrapText="1"/>
    </xf>
    <xf numFmtId="0" fontId="33" fillId="13" borderId="72" xfId="0" applyFont="1" applyFill="1" applyBorder="1" applyAlignment="1">
      <alignment horizontal="center" vertical="center" wrapText="1"/>
    </xf>
    <xf numFmtId="0" fontId="31" fillId="0" borderId="59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31" fillId="0" borderId="70" xfId="0" applyFont="1" applyFill="1" applyBorder="1" applyAlignment="1">
      <alignment horizontal="left" vertical="center" wrapText="1"/>
    </xf>
    <xf numFmtId="0" fontId="33" fillId="0" borderId="29" xfId="0" applyFont="1" applyFill="1" applyBorder="1" applyAlignment="1">
      <alignment horizontal="left" vertical="center" wrapText="1"/>
    </xf>
    <xf numFmtId="0" fontId="33" fillId="13" borderId="54" xfId="0" applyFont="1" applyFill="1" applyBorder="1" applyAlignment="1">
      <alignment horizontal="left" vertical="center" wrapText="1"/>
    </xf>
    <xf numFmtId="0" fontId="32" fillId="13" borderId="41" xfId="0" applyFont="1" applyFill="1" applyBorder="1" applyAlignment="1">
      <alignment horizontal="center" vertical="center"/>
    </xf>
    <xf numFmtId="0" fontId="32" fillId="13" borderId="45" xfId="0" applyFont="1" applyFill="1" applyBorder="1" applyAlignment="1">
      <alignment horizontal="center" vertical="center"/>
    </xf>
    <xf numFmtId="0" fontId="32" fillId="13" borderId="38" xfId="0" applyFont="1" applyFill="1" applyBorder="1" applyAlignment="1">
      <alignment horizontal="center" vertical="center"/>
    </xf>
    <xf numFmtId="0" fontId="31" fillId="0" borderId="63" xfId="0" applyFont="1" applyFill="1" applyBorder="1" applyAlignment="1">
      <alignment horizontal="left" vertical="center"/>
    </xf>
    <xf numFmtId="0" fontId="31" fillId="0" borderId="44" xfId="0" applyFont="1" applyFill="1" applyBorder="1" applyAlignment="1">
      <alignment horizontal="left" vertical="center"/>
    </xf>
    <xf numFmtId="0" fontId="31" fillId="0" borderId="33" xfId="0" applyFont="1" applyFill="1" applyBorder="1" applyAlignment="1">
      <alignment horizontal="center" vertical="center" wrapText="1"/>
    </xf>
    <xf numFmtId="0" fontId="31" fillId="0" borderId="37" xfId="0" applyFont="1" applyFill="1" applyBorder="1" applyAlignment="1">
      <alignment horizontal="center" vertical="center" wrapText="1"/>
    </xf>
    <xf numFmtId="0" fontId="32" fillId="13" borderId="46" xfId="0" applyFont="1" applyFill="1" applyBorder="1" applyAlignment="1">
      <alignment horizontal="left" vertical="center"/>
    </xf>
    <xf numFmtId="0" fontId="32" fillId="13" borderId="45" xfId="0" applyFont="1" applyFill="1" applyBorder="1" applyAlignment="1">
      <alignment horizontal="left" vertical="center"/>
    </xf>
    <xf numFmtId="0" fontId="32" fillId="13" borderId="38" xfId="0" applyFont="1" applyFill="1" applyBorder="1" applyAlignment="1">
      <alignment horizontal="left" vertical="center"/>
    </xf>
  </cellXfs>
  <cellStyles count="10">
    <cellStyle name="Milliers 2" xfId="9" xr:uid="{00000000-0005-0000-0000-000000000000}"/>
    <cellStyle name="Normal" xfId="0" builtinId="0"/>
    <cellStyle name="Normal 13 2" xfId="7" xr:uid="{00000000-0005-0000-0000-000002000000}"/>
    <cellStyle name="Normal 2" xfId="5" xr:uid="{00000000-0005-0000-0000-000003000000}"/>
    <cellStyle name="Normal 2 11" xfId="2" xr:uid="{00000000-0005-0000-0000-000004000000}"/>
    <cellStyle name="Normal 3" xfId="4" xr:uid="{00000000-0005-0000-0000-000005000000}"/>
    <cellStyle name="Normal 4" xfId="6" xr:uid="{00000000-0005-0000-0000-000006000000}"/>
    <cellStyle name="Normal 6" xfId="8" xr:uid="{00000000-0005-0000-0000-000007000000}"/>
    <cellStyle name="Percent" xfId="1" builtinId="5"/>
    <cellStyle name="Pourcentage 2 2 2" xfId="3" xr:uid="{00000000-0005-0000-0000-000009000000}"/>
  </cellStyles>
  <dxfs count="5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</dxfs>
  <tableStyles count="0" defaultTableStyle="TableStyleMedium2" defaultPivotStyle="PivotStyleLight16"/>
  <colors>
    <mruColors>
      <color rgb="FF0000CC"/>
      <color rgb="FF0066FF"/>
      <color rgb="FF99FF66"/>
      <color rgb="FFFFFFFF"/>
      <color rgb="FFCC0000"/>
      <color rgb="FFFFFFCC"/>
      <color rgb="FFFF3300"/>
      <color rgb="FFCCECFF"/>
      <color rgb="FFC0504D"/>
      <color rgb="FF388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71435</xdr:colOff>
      <xdr:row>0</xdr:row>
      <xdr:rowOff>103188</xdr:rowOff>
    </xdr:from>
    <xdr:to>
      <xdr:col>17</xdr:col>
      <xdr:colOff>51708</xdr:colOff>
      <xdr:row>6</xdr:row>
      <xdr:rowOff>65314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5" y="103188"/>
          <a:ext cx="18075051" cy="100715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409575</xdr:colOff>
      <xdr:row>7</xdr:row>
      <xdr:rowOff>9525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3325" cy="1247775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83344</xdr:colOff>
      <xdr:row>0</xdr:row>
      <xdr:rowOff>103187</xdr:rowOff>
    </xdr:from>
    <xdr:to>
      <xdr:col>9</xdr:col>
      <xdr:colOff>595312</xdr:colOff>
      <xdr:row>9</xdr:row>
      <xdr:rowOff>59530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4" y="103187"/>
          <a:ext cx="12942093" cy="1670843"/>
        </a:xfrm>
        <a:prstGeom prst="rect">
          <a:avLst/>
        </a:prstGeom>
        <a:ln w="88900" cap="sq" cmpd="thickThin">
          <a:noFill/>
          <a:prstDash val="solid"/>
          <a:miter lim="800000"/>
        </a:ln>
        <a:effectLst>
          <a:innerShdw blurRad="76200">
            <a:srgbClr val="000000"/>
          </a:inn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BATIMETAL%20R&#233;alisatio\Desktop\PLAN%20ANNUEL%2002\TBORD12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RD1°.XLS"/>
      <sheetName val="TBBATNA"/>
      <sheetName val="TBADEFLA"/>
      <sheetName val="TBAOSMAR"/>
      <sheetName val="TBAupmc"/>
      <sheetName val="siège"/>
      <sheetName val="TBDIVIS"/>
      <sheetName val="PRPH1.XLS"/>
      <sheetName val="PRVAL1°.XLS"/>
      <sheetName val="FP1"/>
      <sheetName val="EFFECT1°.XLS"/>
      <sheetName val="Feuil4"/>
      <sheetName val="Feuil1"/>
      <sheetName val="Feuil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8:K21"/>
  <sheetViews>
    <sheetView topLeftCell="A2" workbookViewId="0">
      <selection activeCell="J29" sqref="J29"/>
    </sheetView>
  </sheetViews>
  <sheetFormatPr defaultColWidth="11.5546875" defaultRowHeight="14.4"/>
  <cols>
    <col min="4" max="4" width="38.33203125" customWidth="1"/>
    <col min="5" max="5" width="9" customWidth="1"/>
    <col min="6" max="6" width="8.5546875" customWidth="1"/>
    <col min="9" max="9" width="8.109375" customWidth="1"/>
    <col min="11" max="11" width="15.33203125" bestFit="1" customWidth="1"/>
  </cols>
  <sheetData>
    <row r="8" spans="4:11" ht="15" thickBot="1"/>
    <row r="9" spans="4:11" ht="15" thickBot="1">
      <c r="E9" s="563" t="s">
        <v>0</v>
      </c>
      <c r="F9" s="564"/>
      <c r="G9" s="565"/>
      <c r="H9" s="566" t="s">
        <v>3</v>
      </c>
      <c r="I9" s="567"/>
      <c r="J9" s="568"/>
      <c r="K9" s="569" t="s">
        <v>4</v>
      </c>
    </row>
    <row r="10" spans="4:11" ht="29.4" thickBot="1">
      <c r="E10" s="1" t="s">
        <v>5</v>
      </c>
      <c r="F10" s="1" t="s">
        <v>1</v>
      </c>
      <c r="G10" s="1" t="s">
        <v>6</v>
      </c>
      <c r="H10" s="1" t="s">
        <v>5</v>
      </c>
      <c r="I10" s="1" t="s">
        <v>7</v>
      </c>
      <c r="J10" s="1" t="s">
        <v>8</v>
      </c>
      <c r="K10" s="570"/>
    </row>
    <row r="11" spans="4:11" ht="15" thickBot="1">
      <c r="D11" t="s">
        <v>9</v>
      </c>
      <c r="E11" s="11">
        <v>6398</v>
      </c>
      <c r="F11" s="2">
        <v>0</v>
      </c>
      <c r="G11" s="3" t="s">
        <v>10</v>
      </c>
      <c r="H11" s="18" t="e">
        <f>#REF!</f>
        <v>#REF!</v>
      </c>
      <c r="I11" s="19">
        <v>0</v>
      </c>
      <c r="J11" s="20" t="e">
        <f>(I11/H11)*100</f>
        <v>#REF!</v>
      </c>
      <c r="K11" s="4" t="e">
        <f>((I11-F11)/F11)*100</f>
        <v>#DIV/0!</v>
      </c>
    </row>
    <row r="12" spans="4:11" ht="15" thickBot="1">
      <c r="D12" t="s">
        <v>22</v>
      </c>
      <c r="E12" s="11">
        <v>4479</v>
      </c>
      <c r="F12" s="2">
        <v>0</v>
      </c>
      <c r="G12" s="3" t="s">
        <v>10</v>
      </c>
      <c r="H12" s="11" t="e">
        <f>#REF!</f>
        <v>#REF!</v>
      </c>
      <c r="I12" s="2">
        <v>0</v>
      </c>
      <c r="J12" s="3" t="e">
        <f t="shared" ref="J12:J21" si="0">(I12/H12)*100</f>
        <v>#REF!</v>
      </c>
      <c r="K12" s="4" t="e">
        <f t="shared" ref="K12:K21" si="1">((I12-F12)/F12)*100</f>
        <v>#DIV/0!</v>
      </c>
    </row>
    <row r="13" spans="4:11" ht="15" thickBot="1">
      <c r="D13" t="s">
        <v>11</v>
      </c>
      <c r="E13" s="12">
        <v>4159</v>
      </c>
      <c r="F13" s="2">
        <v>0</v>
      </c>
      <c r="G13" s="3" t="s">
        <v>10</v>
      </c>
      <c r="H13" s="11" t="e">
        <f>#REF!</f>
        <v>#REF!</v>
      </c>
      <c r="I13" s="2">
        <v>0</v>
      </c>
      <c r="J13" s="3" t="e">
        <f t="shared" si="0"/>
        <v>#REF!</v>
      </c>
      <c r="K13" s="4" t="e">
        <f t="shared" si="1"/>
        <v>#DIV/0!</v>
      </c>
    </row>
    <row r="14" spans="4:11" ht="15" thickBot="1">
      <c r="D14" t="s">
        <v>12</v>
      </c>
      <c r="E14" s="12">
        <v>0</v>
      </c>
      <c r="F14" s="2">
        <v>0</v>
      </c>
      <c r="G14" s="3" t="s">
        <v>10</v>
      </c>
      <c r="H14" s="11" t="e">
        <f>#REF!</f>
        <v>#REF!</v>
      </c>
      <c r="I14" s="2">
        <v>0</v>
      </c>
      <c r="J14" s="3" t="e">
        <f t="shared" si="0"/>
        <v>#REF!</v>
      </c>
      <c r="K14" s="4" t="e">
        <f t="shared" si="1"/>
        <v>#DIV/0!</v>
      </c>
    </row>
    <row r="15" spans="4:11" ht="15" thickBot="1">
      <c r="D15" t="s">
        <v>13</v>
      </c>
      <c r="E15" s="11">
        <v>2585</v>
      </c>
      <c r="F15" s="5">
        <v>2122</v>
      </c>
      <c r="G15" s="6">
        <v>0.82</v>
      </c>
      <c r="H15" s="11" t="e">
        <f>#REF!</f>
        <v>#REF!</v>
      </c>
      <c r="I15" s="2">
        <v>2116</v>
      </c>
      <c r="J15" s="3" t="e">
        <f t="shared" si="0"/>
        <v>#REF!</v>
      </c>
      <c r="K15" s="15">
        <f>((I15-F15)/F15)*100</f>
        <v>-0.28275212064090482</v>
      </c>
    </row>
    <row r="16" spans="4:11" ht="15" thickBot="1">
      <c r="D16" t="s">
        <v>14</v>
      </c>
      <c r="E16" s="12">
        <v>55</v>
      </c>
      <c r="F16" s="2">
        <v>44</v>
      </c>
      <c r="G16" s="6">
        <v>0.8</v>
      </c>
      <c r="H16" s="11" t="e">
        <f>#REF!</f>
        <v>#REF!</v>
      </c>
      <c r="I16" s="2">
        <v>44</v>
      </c>
      <c r="J16" s="3" t="e">
        <f t="shared" si="0"/>
        <v>#REF!</v>
      </c>
      <c r="K16" s="4">
        <f>((I16-F16)/F16)*100</f>
        <v>0</v>
      </c>
    </row>
    <row r="17" spans="4:11" ht="15" thickBot="1">
      <c r="D17" t="s">
        <v>15</v>
      </c>
      <c r="E17" s="11">
        <v>3903</v>
      </c>
      <c r="F17" s="5">
        <v>-1284</v>
      </c>
      <c r="G17" s="3" t="s">
        <v>2</v>
      </c>
      <c r="H17" s="11" t="e">
        <f>#REF!</f>
        <v>#REF!</v>
      </c>
      <c r="I17" s="5" t="e">
        <f>#REF!</f>
        <v>#REF!</v>
      </c>
      <c r="J17" s="3" t="e">
        <f t="shared" si="0"/>
        <v>#REF!</v>
      </c>
      <c r="K17" s="16" t="e">
        <f t="shared" si="1"/>
        <v>#REF!</v>
      </c>
    </row>
    <row r="18" spans="4:11" ht="15" thickBot="1">
      <c r="D18" t="s">
        <v>16</v>
      </c>
      <c r="E18" s="11">
        <v>1318</v>
      </c>
      <c r="F18" s="5">
        <v>-3406</v>
      </c>
      <c r="G18" s="3" t="s">
        <v>17</v>
      </c>
      <c r="H18" s="11" t="e">
        <f>#REF!</f>
        <v>#REF!</v>
      </c>
      <c r="I18" s="5" t="e">
        <f>#REF!</f>
        <v>#REF!</v>
      </c>
      <c r="J18" s="3" t="e">
        <f t="shared" si="0"/>
        <v>#REF!</v>
      </c>
      <c r="K18" s="16" t="e">
        <f t="shared" si="1"/>
        <v>#REF!</v>
      </c>
    </row>
    <row r="19" spans="4:11" ht="15" thickBot="1">
      <c r="D19" t="s">
        <v>18</v>
      </c>
      <c r="E19" s="11">
        <v>1118</v>
      </c>
      <c r="F19" s="5">
        <v>-3536</v>
      </c>
      <c r="G19" s="3" t="s">
        <v>19</v>
      </c>
      <c r="H19" s="11" t="e">
        <f>#REF!</f>
        <v>#REF!</v>
      </c>
      <c r="I19" s="5" t="e">
        <f>#REF!</f>
        <v>#REF!</v>
      </c>
      <c r="J19" s="3" t="e">
        <f t="shared" si="0"/>
        <v>#REF!</v>
      </c>
      <c r="K19" s="16" t="e">
        <f t="shared" si="1"/>
        <v>#REF!</v>
      </c>
    </row>
    <row r="20" spans="4:11" ht="15" thickBot="1">
      <c r="D20" t="s">
        <v>20</v>
      </c>
      <c r="E20" s="11">
        <v>1919</v>
      </c>
      <c r="F20" s="2">
        <v>0</v>
      </c>
      <c r="G20" s="6">
        <v>-1</v>
      </c>
      <c r="H20" s="11" t="e">
        <f>#REF!</f>
        <v>#REF!</v>
      </c>
      <c r="I20" s="5" t="e">
        <f>#REF!</f>
        <v>#REF!</v>
      </c>
      <c r="J20" s="3" t="e">
        <f t="shared" si="0"/>
        <v>#REF!</v>
      </c>
      <c r="K20" s="4" t="e">
        <f t="shared" si="1"/>
        <v>#REF!</v>
      </c>
    </row>
    <row r="21" spans="4:11" ht="15" thickBot="1">
      <c r="D21" t="s">
        <v>21</v>
      </c>
      <c r="E21" s="13">
        <v>2495</v>
      </c>
      <c r="F21" s="7">
        <v>1284</v>
      </c>
      <c r="G21" s="8">
        <v>0.52</v>
      </c>
      <c r="H21" s="14"/>
      <c r="I21" s="9"/>
      <c r="J21" s="10" t="e">
        <f t="shared" si="0"/>
        <v>#DIV/0!</v>
      </c>
      <c r="K21" s="17">
        <f t="shared" si="1"/>
        <v>-100</v>
      </c>
    </row>
  </sheetData>
  <mergeCells count="3">
    <mergeCell ref="E9:G9"/>
    <mergeCell ref="H9:J9"/>
    <mergeCell ref="K9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T70"/>
  <sheetViews>
    <sheetView tabSelected="1" view="pageBreakPreview" topLeftCell="A54" zoomScale="55" zoomScaleNormal="100" zoomScaleSheetLayoutView="55" workbookViewId="0">
      <selection activeCell="B73" sqref="B73"/>
    </sheetView>
  </sheetViews>
  <sheetFormatPr defaultColWidth="9.109375" defaultRowHeight="14.4"/>
  <cols>
    <col min="1" max="1" width="10.6640625" style="21" customWidth="1"/>
    <col min="2" max="2" width="16.44140625" style="21" customWidth="1"/>
    <col min="3" max="3" width="40.6640625" style="58" customWidth="1"/>
    <col min="4" max="4" width="19.44140625" style="523" customWidth="1"/>
    <col min="5" max="5" width="14.6640625" style="21" customWidth="1"/>
    <col min="6" max="6" width="10.88671875" customWidth="1"/>
    <col min="7" max="9" width="14.6640625" style="21" customWidth="1"/>
    <col min="11" max="14" width="14.6640625" style="21" customWidth="1"/>
    <col min="15" max="15" width="11.44140625" customWidth="1"/>
    <col min="16" max="16" width="18.44140625" style="21" customWidth="1"/>
    <col min="17" max="17" width="20" style="21" customWidth="1"/>
    <col min="18" max="18" width="22.33203125" style="21" customWidth="1"/>
    <col min="19" max="19" width="35.6640625" style="21" customWidth="1"/>
    <col min="20" max="20" width="2.5546875" style="21" customWidth="1"/>
    <col min="21" max="16384" width="9.109375" style="21"/>
  </cols>
  <sheetData>
    <row r="1" spans="1:20" ht="13.8">
      <c r="D1" s="505"/>
      <c r="F1" s="21"/>
      <c r="J1" s="21"/>
      <c r="O1" s="21"/>
    </row>
    <row r="2" spans="1:20" ht="13.8">
      <c r="D2" s="505"/>
      <c r="F2" s="21"/>
      <c r="J2" s="21"/>
      <c r="O2" s="21"/>
    </row>
    <row r="3" spans="1:20" ht="13.8">
      <c r="D3" s="505"/>
      <c r="F3" s="21"/>
      <c r="J3" s="21"/>
      <c r="O3" s="21"/>
    </row>
    <row r="4" spans="1:20" ht="13.8">
      <c r="D4" s="505"/>
      <c r="F4" s="21"/>
      <c r="J4" s="21"/>
      <c r="O4" s="21"/>
    </row>
    <row r="5" spans="1:20" ht="13.8">
      <c r="D5" s="505"/>
      <c r="F5" s="21"/>
      <c r="J5" s="21"/>
      <c r="O5" s="21"/>
    </row>
    <row r="6" spans="1:20" ht="13.8">
      <c r="D6" s="505"/>
      <c r="F6" s="21"/>
      <c r="J6" s="21"/>
      <c r="O6" s="21"/>
    </row>
    <row r="7" spans="1:20" ht="28.5" customHeight="1">
      <c r="B7" s="23" t="s">
        <v>139</v>
      </c>
      <c r="D7" s="505"/>
      <c r="F7" s="21"/>
      <c r="J7" s="21"/>
      <c r="O7" s="21"/>
    </row>
    <row r="8" spans="1:20" ht="13.8">
      <c r="D8" s="505"/>
      <c r="F8" s="21"/>
      <c r="J8" s="21"/>
      <c r="O8" s="21"/>
    </row>
    <row r="9" spans="1:20" ht="47.25" customHeight="1">
      <c r="B9" s="630" t="s">
        <v>38</v>
      </c>
      <c r="C9" s="630"/>
      <c r="D9" s="630"/>
      <c r="E9" s="630"/>
      <c r="F9" s="630"/>
      <c r="G9" s="630"/>
      <c r="H9" s="630"/>
      <c r="I9" s="630"/>
      <c r="J9" s="630"/>
      <c r="K9" s="630"/>
      <c r="L9" s="630"/>
      <c r="M9" s="630"/>
      <c r="N9" s="630"/>
      <c r="O9" s="630"/>
      <c r="P9" s="630"/>
      <c r="Q9" s="630"/>
      <c r="R9" s="630"/>
      <c r="S9" s="630"/>
      <c r="T9" s="33"/>
    </row>
    <row r="10" spans="1:20" ht="21.6" thickBot="1">
      <c r="B10" s="631" t="s">
        <v>173</v>
      </c>
      <c r="C10" s="632"/>
      <c r="D10" s="632"/>
      <c r="E10" s="632"/>
      <c r="F10" s="632"/>
      <c r="G10" s="632"/>
      <c r="H10" s="632"/>
      <c r="I10" s="632"/>
      <c r="J10" s="632"/>
      <c r="K10" s="632"/>
      <c r="L10" s="632"/>
      <c r="M10" s="632"/>
      <c r="N10" s="632"/>
      <c r="O10" s="632"/>
      <c r="P10" s="632"/>
      <c r="Q10" s="632"/>
      <c r="R10" s="632"/>
      <c r="S10" s="632"/>
      <c r="T10" s="34"/>
    </row>
    <row r="11" spans="1:20" s="35" customFormat="1" ht="22.95" customHeight="1">
      <c r="A11" s="584" t="s">
        <v>111</v>
      </c>
      <c r="B11" s="633" t="s">
        <v>24</v>
      </c>
      <c r="C11" s="636" t="s">
        <v>25</v>
      </c>
      <c r="D11" s="571" t="s">
        <v>72</v>
      </c>
      <c r="E11" s="639" t="s">
        <v>23</v>
      </c>
      <c r="F11" s="639"/>
      <c r="G11" s="640"/>
      <c r="H11" s="640"/>
      <c r="I11" s="640"/>
      <c r="J11" s="640"/>
      <c r="K11" s="640"/>
      <c r="L11" s="640"/>
      <c r="M11" s="640"/>
      <c r="N11" s="641"/>
      <c r="O11" s="547"/>
      <c r="P11" s="642" t="s">
        <v>35</v>
      </c>
      <c r="Q11" s="643"/>
      <c r="R11" s="644"/>
      <c r="S11" s="645" t="s">
        <v>36</v>
      </c>
    </row>
    <row r="12" spans="1:20" s="25" customFormat="1" ht="22.95" customHeight="1">
      <c r="A12" s="585"/>
      <c r="B12" s="634"/>
      <c r="C12" s="637"/>
      <c r="D12" s="571"/>
      <c r="E12" s="648" t="s">
        <v>39</v>
      </c>
      <c r="F12" s="572" t="s">
        <v>258</v>
      </c>
      <c r="G12" s="650" t="s">
        <v>238</v>
      </c>
      <c r="H12" s="650"/>
      <c r="I12" s="651"/>
      <c r="J12" s="504"/>
      <c r="K12" s="652" t="s">
        <v>50</v>
      </c>
      <c r="L12" s="650"/>
      <c r="M12" s="651"/>
      <c r="N12" s="603" t="s">
        <v>26</v>
      </c>
      <c r="O12" s="574" t="s">
        <v>260</v>
      </c>
      <c r="P12" s="655" t="s">
        <v>27</v>
      </c>
      <c r="Q12" s="601" t="s">
        <v>51</v>
      </c>
      <c r="R12" s="653" t="s">
        <v>29</v>
      </c>
      <c r="S12" s="646"/>
      <c r="T12" s="24"/>
    </row>
    <row r="13" spans="1:20" s="25" customFormat="1" ht="22.95" customHeight="1" thickBot="1">
      <c r="A13" s="586"/>
      <c r="B13" s="635"/>
      <c r="C13" s="638"/>
      <c r="D13" s="571"/>
      <c r="E13" s="649"/>
      <c r="F13" s="573"/>
      <c r="G13" s="50" t="s">
        <v>34</v>
      </c>
      <c r="H13" s="50" t="s">
        <v>30</v>
      </c>
      <c r="I13" s="62" t="s">
        <v>31</v>
      </c>
      <c r="J13" s="479" t="s">
        <v>261</v>
      </c>
      <c r="K13" s="386" t="s">
        <v>34</v>
      </c>
      <c r="L13" s="50" t="s">
        <v>30</v>
      </c>
      <c r="M13" s="62" t="s">
        <v>31</v>
      </c>
      <c r="N13" s="604"/>
      <c r="O13" s="575"/>
      <c r="P13" s="656"/>
      <c r="Q13" s="602"/>
      <c r="R13" s="654"/>
      <c r="S13" s="647"/>
      <c r="T13" s="24"/>
    </row>
    <row r="14" spans="1:20" s="37" customFormat="1" ht="19.95" customHeight="1">
      <c r="A14" s="591" t="s">
        <v>64</v>
      </c>
      <c r="B14" s="609" t="s">
        <v>45</v>
      </c>
      <c r="C14" s="436" t="s">
        <v>52</v>
      </c>
      <c r="D14" s="506"/>
      <c r="E14" s="429">
        <v>193551</v>
      </c>
      <c r="F14" s="250"/>
      <c r="G14" s="64">
        <f>H14+I14</f>
        <v>0</v>
      </c>
      <c r="H14" s="64">
        <v>0</v>
      </c>
      <c r="I14" s="63">
        <v>0</v>
      </c>
      <c r="J14" s="466"/>
      <c r="K14" s="411">
        <f>L14+L15+M14</f>
        <v>126088</v>
      </c>
      <c r="L14" s="64">
        <v>81904</v>
      </c>
      <c r="M14" s="610">
        <f>3276+146+164</f>
        <v>3586</v>
      </c>
      <c r="N14" s="396">
        <f>+L14/E14</f>
        <v>0.42316495393978848</v>
      </c>
      <c r="O14" s="548"/>
      <c r="P14" s="66">
        <v>81.360699999999994</v>
      </c>
      <c r="Q14" s="67">
        <f>+P14*H14</f>
        <v>0</v>
      </c>
      <c r="R14" s="68">
        <f>+P14*L14</f>
        <v>6663766.7727999995</v>
      </c>
      <c r="S14" s="146"/>
      <c r="T14" s="36"/>
    </row>
    <row r="15" spans="1:20" s="37" customFormat="1" ht="19.95" customHeight="1">
      <c r="A15" s="592"/>
      <c r="B15" s="599"/>
      <c r="C15" s="436" t="s">
        <v>53</v>
      </c>
      <c r="D15" s="506"/>
      <c r="E15" s="429">
        <v>100000</v>
      </c>
      <c r="F15" s="250"/>
      <c r="G15" s="64">
        <f t="shared" ref="G15:G21" si="0">H15+I15</f>
        <v>0</v>
      </c>
      <c r="H15" s="64">
        <v>0</v>
      </c>
      <c r="I15" s="65">
        <v>0</v>
      </c>
      <c r="J15" s="466"/>
      <c r="K15" s="411"/>
      <c r="L15" s="64">
        <f>33920+320+6358</f>
        <v>40598</v>
      </c>
      <c r="M15" s="611"/>
      <c r="N15" s="396">
        <f t="shared" ref="N15" si="1">+L15/E15</f>
        <v>0.40598000000000001</v>
      </c>
      <c r="O15" s="549"/>
      <c r="P15" s="66">
        <v>77.170400000000001</v>
      </c>
      <c r="Q15" s="67">
        <f t="shared" ref="Q15:Q33" si="2">+P15*H15</f>
        <v>0</v>
      </c>
      <c r="R15" s="68">
        <f t="shared" ref="R15:R33" si="3">+P15*L15</f>
        <v>3132963.8991999999</v>
      </c>
      <c r="S15" s="146"/>
      <c r="T15" s="36"/>
    </row>
    <row r="16" spans="1:20" s="37" customFormat="1" ht="19.95" customHeight="1">
      <c r="A16" s="592"/>
      <c r="B16" s="600"/>
      <c r="C16" s="436" t="s">
        <v>231</v>
      </c>
      <c r="D16" s="506"/>
      <c r="E16" s="430"/>
      <c r="F16" s="250"/>
      <c r="G16" s="64">
        <f t="shared" si="0"/>
        <v>8164</v>
      </c>
      <c r="H16" s="64">
        <v>8000</v>
      </c>
      <c r="I16" s="65">
        <v>164</v>
      </c>
      <c r="J16" s="466"/>
      <c r="K16" s="411"/>
      <c r="L16" s="64">
        <f>8000+7040+8000</f>
        <v>23040</v>
      </c>
      <c r="M16" s="612"/>
      <c r="N16" s="397"/>
      <c r="O16" s="549"/>
      <c r="P16" s="66">
        <v>81.360699999999994</v>
      </c>
      <c r="Q16" s="67">
        <f t="shared" si="2"/>
        <v>650885.6</v>
      </c>
      <c r="R16" s="68">
        <f t="shared" si="3"/>
        <v>1874550.5279999999</v>
      </c>
      <c r="S16" s="146"/>
      <c r="T16" s="36"/>
    </row>
    <row r="17" spans="1:20" s="37" customFormat="1" ht="19.95" customHeight="1" thickBot="1">
      <c r="A17" s="592"/>
      <c r="B17" s="598" t="s">
        <v>46</v>
      </c>
      <c r="C17" s="436" t="s">
        <v>55</v>
      </c>
      <c r="D17" s="506"/>
      <c r="E17" s="613">
        <v>2200000</v>
      </c>
      <c r="F17" s="525"/>
      <c r="G17" s="64">
        <f t="shared" si="0"/>
        <v>0</v>
      </c>
      <c r="H17" s="64">
        <v>0</v>
      </c>
      <c r="I17" s="65">
        <v>0</v>
      </c>
      <c r="J17" s="480"/>
      <c r="K17" s="411">
        <f>L17+L18+L19+M17</f>
        <v>1095952</v>
      </c>
      <c r="L17" s="64">
        <f>91800+25749+6120+55080+48960</f>
        <v>227709</v>
      </c>
      <c r="M17" s="622">
        <f>3357+182+208+392+207+211+383+383</f>
        <v>5323</v>
      </c>
      <c r="N17" s="617">
        <f>(L17+L18+L19)/E17</f>
        <v>0.49574045454545457</v>
      </c>
      <c r="O17" s="549"/>
      <c r="P17" s="66">
        <v>12.808</v>
      </c>
      <c r="Q17" s="67">
        <f t="shared" si="2"/>
        <v>0</v>
      </c>
      <c r="R17" s="68">
        <f t="shared" si="3"/>
        <v>2916496.872</v>
      </c>
      <c r="S17" s="146"/>
      <c r="T17" s="36"/>
    </row>
    <row r="18" spans="1:20" s="37" customFormat="1" ht="19.95" customHeight="1" thickBot="1">
      <c r="A18" s="592"/>
      <c r="B18" s="599"/>
      <c r="C18" s="436" t="s">
        <v>56</v>
      </c>
      <c r="D18" s="507"/>
      <c r="E18" s="614"/>
      <c r="F18" s="302"/>
      <c r="G18" s="64">
        <f t="shared" si="0"/>
        <v>0</v>
      </c>
      <c r="H18" s="64">
        <v>0</v>
      </c>
      <c r="I18" s="65">
        <v>0</v>
      </c>
      <c r="J18" s="206"/>
      <c r="K18" s="411"/>
      <c r="L18" s="64">
        <f>110160+48960+6120+79560</f>
        <v>244800</v>
      </c>
      <c r="M18" s="611"/>
      <c r="N18" s="618"/>
      <c r="O18" s="550"/>
      <c r="P18" s="66">
        <v>12.9049</v>
      </c>
      <c r="Q18" s="67">
        <f t="shared" si="2"/>
        <v>0</v>
      </c>
      <c r="R18" s="68">
        <f t="shared" si="3"/>
        <v>3159119.52</v>
      </c>
      <c r="S18" s="146"/>
      <c r="T18" s="36"/>
    </row>
    <row r="19" spans="1:20" s="37" customFormat="1" ht="19.95" customHeight="1">
      <c r="A19" s="592"/>
      <c r="B19" s="600"/>
      <c r="C19" s="436" t="s">
        <v>54</v>
      </c>
      <c r="D19" s="506"/>
      <c r="E19" s="615"/>
      <c r="F19" s="525"/>
      <c r="G19" s="64">
        <f t="shared" si="0"/>
        <v>49171</v>
      </c>
      <c r="H19" s="64">
        <v>48960</v>
      </c>
      <c r="I19" s="65">
        <v>211</v>
      </c>
      <c r="J19" s="466"/>
      <c r="K19" s="411"/>
      <c r="L19" s="64">
        <f>514080+91800+12240</f>
        <v>618120</v>
      </c>
      <c r="M19" s="612"/>
      <c r="N19" s="619"/>
      <c r="O19" s="549"/>
      <c r="P19" s="66">
        <v>13.002700000000001</v>
      </c>
      <c r="Q19" s="67">
        <f t="shared" si="2"/>
        <v>636612.19200000004</v>
      </c>
      <c r="R19" s="68">
        <f t="shared" si="3"/>
        <v>8037228.9240000006</v>
      </c>
      <c r="S19" s="146"/>
      <c r="T19" s="36"/>
    </row>
    <row r="20" spans="1:20" s="37" customFormat="1" ht="19.95" customHeight="1">
      <c r="A20" s="592"/>
      <c r="B20" s="428" t="s">
        <v>47</v>
      </c>
      <c r="C20" s="436" t="s">
        <v>256</v>
      </c>
      <c r="D20" s="506"/>
      <c r="E20" s="429"/>
      <c r="F20" s="525"/>
      <c r="G20" s="64">
        <f t="shared" si="0"/>
        <v>8133</v>
      </c>
      <c r="H20" s="64">
        <v>7956</v>
      </c>
      <c r="I20" s="65">
        <v>177</v>
      </c>
      <c r="J20" s="466"/>
      <c r="K20" s="411">
        <f>L20+M20</f>
        <v>83989</v>
      </c>
      <c r="L20" s="64">
        <f>23868+27846+2970+7956+3878+7956+7956</f>
        <v>82430</v>
      </c>
      <c r="M20" s="65">
        <f>336+140+216+504+186+177</f>
        <v>1559</v>
      </c>
      <c r="N20" s="617" t="e">
        <f>+(L20+L21)/(E20+E21)</f>
        <v>#DIV/0!</v>
      </c>
      <c r="O20" s="549"/>
      <c r="P20" s="66">
        <v>17.2102</v>
      </c>
      <c r="Q20" s="67">
        <f t="shared" si="2"/>
        <v>136924.3512</v>
      </c>
      <c r="R20" s="68">
        <f t="shared" si="3"/>
        <v>1418636.7860000001</v>
      </c>
      <c r="S20" s="146"/>
      <c r="T20" s="36"/>
    </row>
    <row r="21" spans="1:20" s="37" customFormat="1" ht="19.95" customHeight="1" thickBot="1">
      <c r="A21" s="592"/>
      <c r="B21" s="428"/>
      <c r="C21" s="436" t="s">
        <v>257</v>
      </c>
      <c r="D21" s="506"/>
      <c r="E21" s="430"/>
      <c r="F21" s="525"/>
      <c r="G21" s="64">
        <f t="shared" si="0"/>
        <v>0</v>
      </c>
      <c r="H21" s="71">
        <v>0</v>
      </c>
      <c r="I21" s="72">
        <v>0</v>
      </c>
      <c r="J21" s="466"/>
      <c r="K21" s="412"/>
      <c r="L21" s="71">
        <f>11934+51714+47736+1836</f>
        <v>113220</v>
      </c>
      <c r="M21" s="72">
        <v>0</v>
      </c>
      <c r="N21" s="620"/>
      <c r="O21" s="549"/>
      <c r="P21" s="66">
        <v>16.642099999999999</v>
      </c>
      <c r="Q21" s="67">
        <f t="shared" si="2"/>
        <v>0</v>
      </c>
      <c r="R21" s="68">
        <f t="shared" si="3"/>
        <v>1884218.5619999999</v>
      </c>
      <c r="S21" s="147"/>
      <c r="T21" s="36"/>
    </row>
    <row r="22" spans="1:20" s="70" customFormat="1" ht="19.95" customHeight="1" thickBot="1">
      <c r="A22" s="592"/>
      <c r="B22" s="75"/>
      <c r="C22" s="76" t="s">
        <v>40</v>
      </c>
      <c r="D22" s="506"/>
      <c r="E22" s="431">
        <f>SUM(E14:E20)</f>
        <v>2493551</v>
      </c>
      <c r="F22" s="525"/>
      <c r="G22" s="78">
        <f>SUM(G14:G21)</f>
        <v>65468</v>
      </c>
      <c r="H22" s="78">
        <f>SUM(H14:H21)</f>
        <v>64916</v>
      </c>
      <c r="I22" s="79">
        <f>SUM(I14:I21)</f>
        <v>552</v>
      </c>
      <c r="J22" s="466"/>
      <c r="K22" s="77">
        <f t="shared" ref="K22" si="4">SUM(K14:K20)</f>
        <v>1306029</v>
      </c>
      <c r="L22" s="78">
        <f>SUM(L14:L21)</f>
        <v>1431821</v>
      </c>
      <c r="M22" s="79">
        <f>SUM(M14:M21)</f>
        <v>10468</v>
      </c>
      <c r="N22" s="398">
        <f>+L22/E22</f>
        <v>0.57420963116455204</v>
      </c>
      <c r="O22" s="549"/>
      <c r="P22" s="80"/>
      <c r="Q22" s="81">
        <f>SUM(Q14:Q20)</f>
        <v>1424422.1431999998</v>
      </c>
      <c r="R22" s="82">
        <f>SUM(R14:R21)</f>
        <v>29086981.864</v>
      </c>
      <c r="S22" s="83"/>
      <c r="T22" s="69"/>
    </row>
    <row r="23" spans="1:20" s="37" customFormat="1" ht="19.95" customHeight="1">
      <c r="A23" s="592"/>
      <c r="B23" s="582" t="s">
        <v>48</v>
      </c>
      <c r="C23" s="437" t="s">
        <v>57</v>
      </c>
      <c r="D23" s="506"/>
      <c r="E23" s="625">
        <v>1500000</v>
      </c>
      <c r="F23" s="525"/>
      <c r="G23" s="22">
        <f>H23+I23</f>
        <v>53498</v>
      </c>
      <c r="H23" s="22">
        <v>53460</v>
      </c>
      <c r="I23" s="63">
        <v>38</v>
      </c>
      <c r="J23" s="466"/>
      <c r="K23" s="411">
        <f>L23+M23</f>
        <v>1011015</v>
      </c>
      <c r="L23" s="64">
        <f>584430+49500+93060+61380+73260+95040+53460</f>
        <v>1010130</v>
      </c>
      <c r="M23" s="610">
        <f>541+175+31+40+60+38</f>
        <v>885</v>
      </c>
      <c r="N23" s="621">
        <f>+L23/E23</f>
        <v>0.67342000000000002</v>
      </c>
      <c r="O23" s="549"/>
      <c r="P23" s="66">
        <v>22.820599999999999</v>
      </c>
      <c r="Q23" s="67">
        <f t="shared" si="2"/>
        <v>1219989.2759999998</v>
      </c>
      <c r="R23" s="68">
        <f t="shared" si="3"/>
        <v>23051772.677999999</v>
      </c>
      <c r="S23" s="146"/>
      <c r="T23" s="36"/>
    </row>
    <row r="24" spans="1:20" s="37" customFormat="1" ht="19.95" customHeight="1" thickBot="1">
      <c r="A24" s="592"/>
      <c r="B24" s="582"/>
      <c r="C24" s="218" t="s">
        <v>41</v>
      </c>
      <c r="D24" s="506"/>
      <c r="E24" s="614"/>
      <c r="F24" s="525"/>
      <c r="G24" s="64">
        <v>0</v>
      </c>
      <c r="H24" s="64">
        <v>0</v>
      </c>
      <c r="I24" s="65">
        <v>0</v>
      </c>
      <c r="J24" s="480"/>
      <c r="K24" s="411"/>
      <c r="L24" s="64">
        <v>0</v>
      </c>
      <c r="M24" s="611"/>
      <c r="N24" s="618"/>
      <c r="O24" s="549"/>
      <c r="P24" s="66">
        <v>20.751999999999999</v>
      </c>
      <c r="Q24" s="67">
        <f t="shared" si="2"/>
        <v>0</v>
      </c>
      <c r="R24" s="68">
        <f t="shared" si="3"/>
        <v>0</v>
      </c>
      <c r="S24" s="146"/>
      <c r="T24" s="36"/>
    </row>
    <row r="25" spans="1:20" s="37" customFormat="1" ht="19.95" customHeight="1" thickBot="1">
      <c r="A25" s="592"/>
      <c r="B25" s="582"/>
      <c r="C25" s="218" t="s">
        <v>42</v>
      </c>
      <c r="D25" s="506"/>
      <c r="E25" s="615"/>
      <c r="F25" s="251"/>
      <c r="G25" s="64">
        <v>0</v>
      </c>
      <c r="H25" s="64">
        <v>0</v>
      </c>
      <c r="I25" s="65">
        <v>0</v>
      </c>
      <c r="J25" s="206"/>
      <c r="K25" s="411"/>
      <c r="L25" s="64">
        <v>0</v>
      </c>
      <c r="M25" s="612"/>
      <c r="N25" s="619"/>
      <c r="O25" s="550"/>
      <c r="P25" s="66">
        <v>0</v>
      </c>
      <c r="Q25" s="67">
        <f t="shared" si="2"/>
        <v>0</v>
      </c>
      <c r="R25" s="68">
        <f t="shared" si="3"/>
        <v>0</v>
      </c>
      <c r="S25" s="146"/>
      <c r="T25" s="36"/>
    </row>
    <row r="26" spans="1:20" s="37" customFormat="1" ht="19.95" customHeight="1">
      <c r="A26" s="592"/>
      <c r="B26" s="583" t="s">
        <v>49</v>
      </c>
      <c r="C26" s="218" t="s">
        <v>58</v>
      </c>
      <c r="D26" s="507"/>
      <c r="E26" s="613">
        <v>219188</v>
      </c>
      <c r="F26" s="250"/>
      <c r="G26" s="64">
        <v>0</v>
      </c>
      <c r="H26" s="64">
        <v>0</v>
      </c>
      <c r="I26" s="65">
        <v>0</v>
      </c>
      <c r="J26" s="466"/>
      <c r="K26" s="411">
        <f>L26+L27+L28+L29+L30+L31+L33+M26</f>
        <v>224232</v>
      </c>
      <c r="L26" s="64">
        <f>17215</f>
        <v>17215</v>
      </c>
      <c r="M26" s="622">
        <f>1100+80+44+42</f>
        <v>1266</v>
      </c>
      <c r="N26" s="617">
        <f>(L26+L27+L28+L29+L30+L31+L33)/E26</f>
        <v>1.0172363450553863</v>
      </c>
      <c r="O26" s="549"/>
      <c r="P26" s="66">
        <v>101.4935</v>
      </c>
      <c r="Q26" s="67">
        <f t="shared" si="2"/>
        <v>0</v>
      </c>
      <c r="R26" s="68">
        <f t="shared" si="3"/>
        <v>1747210.6025</v>
      </c>
      <c r="S26" s="146"/>
      <c r="T26" s="36"/>
    </row>
    <row r="27" spans="1:20" s="37" customFormat="1" ht="19.95" customHeight="1">
      <c r="A27" s="592"/>
      <c r="B27" s="582"/>
      <c r="C27" s="218" t="s">
        <v>43</v>
      </c>
      <c r="D27" s="506"/>
      <c r="E27" s="614"/>
      <c r="F27" s="526"/>
      <c r="G27" s="64">
        <f>H27+I27</f>
        <v>0</v>
      </c>
      <c r="H27" s="64">
        <v>0</v>
      </c>
      <c r="I27" s="65">
        <v>0</v>
      </c>
      <c r="J27" s="466"/>
      <c r="K27" s="411"/>
      <c r="L27" s="64">
        <f>92579+11375+3578</f>
        <v>107532</v>
      </c>
      <c r="M27" s="611"/>
      <c r="N27" s="618"/>
      <c r="O27" s="549"/>
      <c r="P27" s="66">
        <v>101.4935</v>
      </c>
      <c r="Q27" s="67">
        <f t="shared" si="2"/>
        <v>0</v>
      </c>
      <c r="R27" s="68">
        <f t="shared" si="3"/>
        <v>10913799.041999999</v>
      </c>
      <c r="S27" s="146"/>
      <c r="T27" s="36"/>
    </row>
    <row r="28" spans="1:20" s="37" customFormat="1" ht="19.95" customHeight="1">
      <c r="A28" s="592"/>
      <c r="B28" s="582"/>
      <c r="C28" s="218" t="s">
        <v>59</v>
      </c>
      <c r="D28" s="506"/>
      <c r="E28" s="614"/>
      <c r="F28" s="525"/>
      <c r="G28" s="64">
        <f t="shared" ref="G28:G32" si="5">H28+I28</f>
        <v>0</v>
      </c>
      <c r="H28" s="64">
        <v>0</v>
      </c>
      <c r="I28" s="65">
        <v>0</v>
      </c>
      <c r="J28" s="480"/>
      <c r="K28" s="411"/>
      <c r="L28" s="64">
        <f>22750</f>
        <v>22750</v>
      </c>
      <c r="M28" s="611"/>
      <c r="N28" s="618"/>
      <c r="O28" s="549"/>
      <c r="P28" s="66">
        <v>101.4935</v>
      </c>
      <c r="Q28" s="67">
        <f t="shared" si="2"/>
        <v>0</v>
      </c>
      <c r="R28" s="68">
        <f t="shared" si="3"/>
        <v>2308977.125</v>
      </c>
      <c r="S28" s="146"/>
      <c r="T28" s="36"/>
    </row>
    <row r="29" spans="1:20" s="37" customFormat="1" ht="19.95" customHeight="1" thickBot="1">
      <c r="A29" s="592"/>
      <c r="B29" s="582"/>
      <c r="C29" s="218" t="s">
        <v>60</v>
      </c>
      <c r="D29" s="506"/>
      <c r="E29" s="614"/>
      <c r="F29" s="525"/>
      <c r="G29" s="64">
        <f t="shared" si="5"/>
        <v>0</v>
      </c>
      <c r="H29" s="64">
        <v>0</v>
      </c>
      <c r="I29" s="65">
        <v>0</v>
      </c>
      <c r="J29" s="480"/>
      <c r="K29" s="411"/>
      <c r="L29" s="64">
        <f>4855</f>
        <v>4855</v>
      </c>
      <c r="M29" s="611"/>
      <c r="N29" s="618"/>
      <c r="O29" s="549"/>
      <c r="P29" s="66">
        <v>101.4935</v>
      </c>
      <c r="Q29" s="67">
        <f t="shared" si="2"/>
        <v>0</v>
      </c>
      <c r="R29" s="68">
        <f t="shared" si="3"/>
        <v>492750.9425</v>
      </c>
      <c r="S29" s="146"/>
      <c r="T29" s="36"/>
    </row>
    <row r="30" spans="1:20" s="37" customFormat="1" ht="19.95" customHeight="1" thickBot="1">
      <c r="A30" s="592"/>
      <c r="B30" s="582"/>
      <c r="C30" s="218" t="s">
        <v>61</v>
      </c>
      <c r="D30" s="506"/>
      <c r="E30" s="614"/>
      <c r="F30" s="302"/>
      <c r="G30" s="64">
        <f t="shared" si="5"/>
        <v>0</v>
      </c>
      <c r="H30" s="64">
        <v>0</v>
      </c>
      <c r="I30" s="65">
        <v>0</v>
      </c>
      <c r="J30" s="206"/>
      <c r="K30" s="411"/>
      <c r="L30" s="64">
        <f>16625</f>
        <v>16625</v>
      </c>
      <c r="M30" s="611"/>
      <c r="N30" s="618"/>
      <c r="O30" s="551"/>
      <c r="P30" s="66">
        <v>101.4935</v>
      </c>
      <c r="Q30" s="67">
        <f t="shared" si="2"/>
        <v>0</v>
      </c>
      <c r="R30" s="68">
        <f t="shared" si="3"/>
        <v>1687329.4375</v>
      </c>
      <c r="S30" s="146"/>
      <c r="T30" s="36"/>
    </row>
    <row r="31" spans="1:20" s="37" customFormat="1" ht="19.95" customHeight="1" thickBot="1">
      <c r="A31" s="592"/>
      <c r="B31" s="582"/>
      <c r="C31" s="219" t="s">
        <v>62</v>
      </c>
      <c r="D31" s="506"/>
      <c r="E31" s="614"/>
      <c r="F31" s="525"/>
      <c r="G31" s="64">
        <f t="shared" si="5"/>
        <v>0</v>
      </c>
      <c r="H31" s="64">
        <v>0</v>
      </c>
      <c r="I31" s="65">
        <v>0</v>
      </c>
      <c r="J31" s="480"/>
      <c r="K31" s="411"/>
      <c r="L31" s="64">
        <v>24447</v>
      </c>
      <c r="M31" s="611"/>
      <c r="N31" s="618"/>
      <c r="O31" s="549"/>
      <c r="P31" s="66">
        <v>101.4935</v>
      </c>
      <c r="Q31" s="67">
        <f t="shared" si="2"/>
        <v>0</v>
      </c>
      <c r="R31" s="68">
        <f t="shared" si="3"/>
        <v>2481211.5945000001</v>
      </c>
      <c r="S31" s="146"/>
      <c r="T31" s="36"/>
    </row>
    <row r="32" spans="1:20" s="37" customFormat="1" ht="19.95" customHeight="1" thickBot="1">
      <c r="A32" s="592"/>
      <c r="B32" s="582"/>
      <c r="C32" s="219" t="s">
        <v>237</v>
      </c>
      <c r="D32" s="506"/>
      <c r="E32" s="614"/>
      <c r="F32" s="251"/>
      <c r="G32" s="64">
        <f t="shared" si="5"/>
        <v>9589</v>
      </c>
      <c r="H32" s="92">
        <v>9547</v>
      </c>
      <c r="I32" s="389">
        <v>42</v>
      </c>
      <c r="J32" s="206"/>
      <c r="K32" s="413"/>
      <c r="L32" s="92">
        <f>9625+9547</f>
        <v>19172</v>
      </c>
      <c r="M32" s="611"/>
      <c r="N32" s="618"/>
      <c r="O32" s="551"/>
      <c r="P32" s="66">
        <v>101.4935</v>
      </c>
      <c r="Q32" s="67">
        <f t="shared" si="2"/>
        <v>968958.44449999998</v>
      </c>
      <c r="R32" s="68">
        <f t="shared" si="3"/>
        <v>1945833.382</v>
      </c>
      <c r="S32" s="371"/>
      <c r="T32" s="36"/>
    </row>
    <row r="33" spans="1:20" s="37" customFormat="1" ht="19.95" customHeight="1" thickBot="1">
      <c r="A33" s="592"/>
      <c r="B33" s="582"/>
      <c r="C33" s="219" t="s">
        <v>63</v>
      </c>
      <c r="D33" s="508"/>
      <c r="E33" s="624"/>
      <c r="F33" s="527"/>
      <c r="G33" s="64">
        <v>0</v>
      </c>
      <c r="H33" s="64">
        <v>0</v>
      </c>
      <c r="I33" s="72">
        <v>0</v>
      </c>
      <c r="J33" s="537"/>
      <c r="K33" s="412"/>
      <c r="L33" s="71">
        <f>29542</f>
        <v>29542</v>
      </c>
      <c r="M33" s="623"/>
      <c r="N33" s="620"/>
      <c r="O33" s="549"/>
      <c r="P33" s="66">
        <v>101.4935</v>
      </c>
      <c r="Q33" s="73">
        <f t="shared" si="2"/>
        <v>0</v>
      </c>
      <c r="R33" s="74">
        <f t="shared" si="3"/>
        <v>2998320.977</v>
      </c>
      <c r="S33" s="147"/>
      <c r="T33" s="36"/>
    </row>
    <row r="34" spans="1:20" s="70" customFormat="1" ht="19.95" customHeight="1" thickBot="1">
      <c r="A34" s="593"/>
      <c r="B34" s="75"/>
      <c r="C34" s="76" t="s">
        <v>44</v>
      </c>
      <c r="D34" s="507"/>
      <c r="E34" s="431">
        <f>SUM(E23:E33)</f>
        <v>1719188</v>
      </c>
      <c r="F34" s="528"/>
      <c r="G34" s="78">
        <f t="shared" ref="G34:I34" si="6">SUM(G23:G33)</f>
        <v>63087</v>
      </c>
      <c r="H34" s="78">
        <f t="shared" si="6"/>
        <v>63007</v>
      </c>
      <c r="I34" s="79">
        <f t="shared" si="6"/>
        <v>80</v>
      </c>
      <c r="J34" s="538"/>
      <c r="K34" s="77">
        <f>SUM(K23:K33)</f>
        <v>1235247</v>
      </c>
      <c r="L34" s="78">
        <f>SUM(L23:L33)</f>
        <v>1252268</v>
      </c>
      <c r="M34" s="79">
        <f>SUM(M23:M33)</f>
        <v>2151</v>
      </c>
      <c r="N34" s="399">
        <f>+L34/E34</f>
        <v>0.72840666640297624</v>
      </c>
      <c r="O34" s="549"/>
      <c r="P34" s="81"/>
      <c r="Q34" s="81">
        <f>SUM(Q23:Q33)</f>
        <v>2188947.7204999998</v>
      </c>
      <c r="R34" s="81">
        <f>SUM(R23:R33)</f>
        <v>47627205.780999996</v>
      </c>
      <c r="S34" s="91"/>
      <c r="T34" s="69"/>
    </row>
    <row r="35" spans="1:20" s="70" customFormat="1" ht="19.95" customHeight="1" thickBot="1">
      <c r="A35" s="595" t="s">
        <v>65</v>
      </c>
      <c r="B35" s="605" t="s">
        <v>125</v>
      </c>
      <c r="C35" s="438" t="s">
        <v>122</v>
      </c>
      <c r="D35" s="509"/>
      <c r="E35" s="432">
        <v>2230000</v>
      </c>
      <c r="F35" s="529"/>
      <c r="G35" s="22">
        <f>H35+I35</f>
        <v>21160</v>
      </c>
      <c r="H35" s="22">
        <v>19890</v>
      </c>
      <c r="I35" s="390">
        <v>1270</v>
      </c>
      <c r="J35" s="539"/>
      <c r="K35" s="414">
        <f>L35+M35</f>
        <v>209441</v>
      </c>
      <c r="L35" s="22">
        <f>71604+19890+47736+43758+19890</f>
        <v>202878</v>
      </c>
      <c r="M35" s="63">
        <f>1501+908+938+1946+1270</f>
        <v>6563</v>
      </c>
      <c r="N35" s="400">
        <f>L35/E35</f>
        <v>9.0976681614349769E-2</v>
      </c>
      <c r="O35" s="551"/>
      <c r="P35" s="154">
        <v>17.8202</v>
      </c>
      <c r="Q35" s="155">
        <f>P35*H35</f>
        <v>354443.77799999999</v>
      </c>
      <c r="R35" s="155">
        <f>P35*L35</f>
        <v>3615326.5356000001</v>
      </c>
      <c r="S35" s="156"/>
      <c r="T35" s="69"/>
    </row>
    <row r="36" spans="1:20" s="70" customFormat="1" ht="19.95" customHeight="1" thickBot="1">
      <c r="A36" s="596"/>
      <c r="B36" s="606"/>
      <c r="C36" s="439" t="s">
        <v>123</v>
      </c>
      <c r="D36" s="507"/>
      <c r="E36" s="124"/>
      <c r="F36" s="530"/>
      <c r="G36" s="92">
        <f>H36+I36</f>
        <v>0</v>
      </c>
      <c r="H36" s="92">
        <v>0</v>
      </c>
      <c r="I36" s="93">
        <v>0</v>
      </c>
      <c r="J36" s="540"/>
      <c r="K36" s="413">
        <f>L36+M36</f>
        <v>20518</v>
      </c>
      <c r="L36" s="92">
        <v>19890</v>
      </c>
      <c r="M36" s="389">
        <v>628</v>
      </c>
      <c r="N36" s="401" t="e">
        <f t="shared" ref="N36:N42" si="7">L36/E36</f>
        <v>#DIV/0!</v>
      </c>
      <c r="O36" s="552"/>
      <c r="P36" s="137">
        <v>16.9206</v>
      </c>
      <c r="Q36" s="67">
        <f t="shared" ref="Q36:Q42" si="8">P36*H36</f>
        <v>0</v>
      </c>
      <c r="R36" s="138">
        <f>P36*L36</f>
        <v>336550.734</v>
      </c>
      <c r="S36" s="157"/>
      <c r="T36" s="69"/>
    </row>
    <row r="37" spans="1:20" s="70" customFormat="1" ht="19.95" customHeight="1">
      <c r="A37" s="596"/>
      <c r="B37" s="606"/>
      <c r="C37" s="439" t="s">
        <v>124</v>
      </c>
      <c r="D37" s="510"/>
      <c r="E37" s="94"/>
      <c r="F37" s="531"/>
      <c r="G37" s="92">
        <v>0</v>
      </c>
      <c r="H37" s="92">
        <v>0</v>
      </c>
      <c r="I37" s="93">
        <v>0</v>
      </c>
      <c r="J37" s="465"/>
      <c r="K37" s="413">
        <f t="shared" ref="K37:K38" si="9">L37+M37</f>
        <v>0</v>
      </c>
      <c r="L37" s="92">
        <v>0</v>
      </c>
      <c r="M37" s="389">
        <v>0</v>
      </c>
      <c r="N37" s="401" t="e">
        <f t="shared" si="7"/>
        <v>#DIV/0!</v>
      </c>
      <c r="O37" s="553"/>
      <c r="P37" s="137">
        <v>0</v>
      </c>
      <c r="Q37" s="67">
        <f t="shared" si="8"/>
        <v>0</v>
      </c>
      <c r="R37" s="138">
        <f t="shared" ref="R37:R38" si="10">P37*L37</f>
        <v>0</v>
      </c>
      <c r="S37" s="157"/>
      <c r="T37" s="69"/>
    </row>
    <row r="38" spans="1:20" s="70" customFormat="1" ht="19.95" customHeight="1" thickBot="1">
      <c r="A38" s="596"/>
      <c r="B38" s="607"/>
      <c r="C38" s="440"/>
      <c r="D38" s="510"/>
      <c r="E38" s="433"/>
      <c r="F38" s="525"/>
      <c r="G38" s="158">
        <v>0</v>
      </c>
      <c r="H38" s="158">
        <v>0</v>
      </c>
      <c r="I38" s="391">
        <v>0</v>
      </c>
      <c r="J38" s="466"/>
      <c r="K38" s="413">
        <f t="shared" si="9"/>
        <v>0</v>
      </c>
      <c r="L38" s="158">
        <v>0</v>
      </c>
      <c r="M38" s="415">
        <v>0</v>
      </c>
      <c r="N38" s="402" t="e">
        <f t="shared" si="7"/>
        <v>#DIV/0!</v>
      </c>
      <c r="O38" s="554"/>
      <c r="P38" s="159">
        <v>0</v>
      </c>
      <c r="Q38" s="143">
        <f t="shared" si="8"/>
        <v>0</v>
      </c>
      <c r="R38" s="138">
        <f t="shared" si="10"/>
        <v>0</v>
      </c>
      <c r="S38" s="160"/>
      <c r="T38" s="69"/>
    </row>
    <row r="39" spans="1:20" s="70" customFormat="1" ht="19.95" customHeight="1" thickBot="1">
      <c r="A39" s="596"/>
      <c r="B39" s="605" t="s">
        <v>126</v>
      </c>
      <c r="C39" s="438" t="s">
        <v>122</v>
      </c>
      <c r="D39" s="510"/>
      <c r="E39" s="434"/>
      <c r="F39" s="525"/>
      <c r="G39" s="22">
        <f>+H39+I39</f>
        <v>144632</v>
      </c>
      <c r="H39" s="22">
        <v>143208</v>
      </c>
      <c r="I39" s="390">
        <v>1424</v>
      </c>
      <c r="J39" s="480"/>
      <c r="K39" s="414">
        <f>L39+M39</f>
        <v>591905</v>
      </c>
      <c r="L39" s="22">
        <f>294372+27846+39780+7956+71604+143208</f>
        <v>584766</v>
      </c>
      <c r="M39" s="63">
        <f>3048+348+810+749+760+1424</f>
        <v>7139</v>
      </c>
      <c r="N39" s="400" t="e">
        <f t="shared" si="7"/>
        <v>#DIV/0!</v>
      </c>
      <c r="O39" s="554"/>
      <c r="P39" s="154">
        <v>17.8202</v>
      </c>
      <c r="Q39" s="155">
        <f>P39*H39</f>
        <v>2551995.2015999998</v>
      </c>
      <c r="R39" s="155">
        <f>P39*L39</f>
        <v>10420647.0732</v>
      </c>
      <c r="S39" s="156"/>
      <c r="T39" s="69"/>
    </row>
    <row r="40" spans="1:20" s="70" customFormat="1" ht="19.95" customHeight="1" thickBot="1">
      <c r="A40" s="596"/>
      <c r="B40" s="606"/>
      <c r="C40" s="439" t="s">
        <v>123</v>
      </c>
      <c r="D40" s="507"/>
      <c r="E40" s="124"/>
      <c r="F40" s="251"/>
      <c r="G40" s="92">
        <v>0</v>
      </c>
      <c r="H40" s="92">
        <v>0</v>
      </c>
      <c r="I40" s="93">
        <v>0</v>
      </c>
      <c r="J40" s="208"/>
      <c r="K40" s="413">
        <f>L40+M40</f>
        <v>264989</v>
      </c>
      <c r="L40" s="92">
        <v>262548</v>
      </c>
      <c r="M40" s="389">
        <v>2441</v>
      </c>
      <c r="N40" s="401" t="e">
        <f t="shared" si="7"/>
        <v>#DIV/0!</v>
      </c>
      <c r="O40" s="551"/>
      <c r="P40" s="137">
        <v>16.9206</v>
      </c>
      <c r="Q40" s="67">
        <f t="shared" si="8"/>
        <v>0</v>
      </c>
      <c r="R40" s="138">
        <f>P40*L40</f>
        <v>4442469.6887999997</v>
      </c>
      <c r="S40" s="157"/>
      <c r="T40" s="69"/>
    </row>
    <row r="41" spans="1:20" s="70" customFormat="1" ht="19.95" customHeight="1">
      <c r="A41" s="596"/>
      <c r="B41" s="606"/>
      <c r="C41" s="439" t="s">
        <v>124</v>
      </c>
      <c r="D41" s="511"/>
      <c r="E41" s="124">
        <v>300000</v>
      </c>
      <c r="F41" s="525"/>
      <c r="G41" s="92">
        <v>0</v>
      </c>
      <c r="H41" s="92">
        <v>0</v>
      </c>
      <c r="I41" s="93">
        <v>0</v>
      </c>
      <c r="J41" s="466"/>
      <c r="K41" s="413">
        <f t="shared" ref="K41:K42" si="11">L41+M41</f>
        <v>0</v>
      </c>
      <c r="L41" s="92">
        <v>0</v>
      </c>
      <c r="M41" s="389">
        <v>0</v>
      </c>
      <c r="N41" s="401">
        <f t="shared" si="7"/>
        <v>0</v>
      </c>
      <c r="O41" s="553"/>
      <c r="P41" s="137">
        <v>0</v>
      </c>
      <c r="Q41" s="67">
        <f t="shared" si="8"/>
        <v>0</v>
      </c>
      <c r="R41" s="138">
        <f t="shared" ref="R41:R42" si="12">P41*L41</f>
        <v>0</v>
      </c>
      <c r="S41" s="157"/>
      <c r="T41" s="69"/>
    </row>
    <row r="42" spans="1:20" s="70" customFormat="1" ht="19.95" customHeight="1" thickBot="1">
      <c r="A42" s="596"/>
      <c r="B42" s="606"/>
      <c r="C42" s="441"/>
      <c r="D42" s="512"/>
      <c r="E42" s="125"/>
      <c r="F42" s="525"/>
      <c r="G42" s="95">
        <v>0</v>
      </c>
      <c r="H42" s="95">
        <v>0</v>
      </c>
      <c r="I42" s="96">
        <v>0</v>
      </c>
      <c r="J42" s="466"/>
      <c r="K42" s="416">
        <f t="shared" si="11"/>
        <v>0</v>
      </c>
      <c r="L42" s="95">
        <v>0</v>
      </c>
      <c r="M42" s="417">
        <v>0</v>
      </c>
      <c r="N42" s="403" t="e">
        <f t="shared" si="7"/>
        <v>#DIV/0!</v>
      </c>
      <c r="O42" s="554"/>
      <c r="P42" s="226">
        <v>0</v>
      </c>
      <c r="Q42" s="73">
        <f t="shared" si="8"/>
        <v>0</v>
      </c>
      <c r="R42" s="140">
        <f t="shared" si="12"/>
        <v>0</v>
      </c>
      <c r="S42" s="227"/>
      <c r="T42" s="69"/>
    </row>
    <row r="43" spans="1:20" s="70" customFormat="1" ht="19.95" customHeight="1" thickBot="1">
      <c r="A43" s="596"/>
      <c r="B43" s="229" t="s">
        <v>134</v>
      </c>
      <c r="C43" s="230" t="s">
        <v>134</v>
      </c>
      <c r="D43" s="513"/>
      <c r="E43" s="435">
        <f>SUM(E35:E42)</f>
        <v>2530000</v>
      </c>
      <c r="F43" s="525"/>
      <c r="G43" s="128">
        <f t="shared" ref="G43:I43" si="13">SUM(G35:G42)</f>
        <v>165792</v>
      </c>
      <c r="H43" s="128">
        <f t="shared" si="13"/>
        <v>163098</v>
      </c>
      <c r="I43" s="392">
        <f t="shared" si="13"/>
        <v>2694</v>
      </c>
      <c r="J43" s="466"/>
      <c r="K43" s="418">
        <f>SUM(K35:K42)</f>
        <v>1086853</v>
      </c>
      <c r="L43" s="128">
        <f>SUM(L35:L42)</f>
        <v>1070082</v>
      </c>
      <c r="M43" s="392">
        <f>SUM(M35:M42)</f>
        <v>16771</v>
      </c>
      <c r="N43" s="404">
        <f>L43/E43</f>
        <v>0.4229573122529644</v>
      </c>
      <c r="O43" s="554"/>
      <c r="P43" s="132"/>
      <c r="Q43" s="133">
        <f>SUM(Q35:Q42)</f>
        <v>2906438.9795999997</v>
      </c>
      <c r="R43" s="134">
        <f>SUM(R35:R42)</f>
        <v>18814994.031599998</v>
      </c>
      <c r="S43" s="135"/>
      <c r="T43" s="69"/>
    </row>
    <row r="44" spans="1:20" s="70" customFormat="1" ht="19.95" customHeight="1">
      <c r="A44" s="596"/>
      <c r="B44" s="616" t="s">
        <v>133</v>
      </c>
      <c r="C44" s="149" t="s">
        <v>127</v>
      </c>
      <c r="D44" s="513"/>
      <c r="E44" s="126">
        <v>500000</v>
      </c>
      <c r="F44" s="525"/>
      <c r="G44" s="64">
        <v>0</v>
      </c>
      <c r="H44" s="64">
        <v>0</v>
      </c>
      <c r="I44" s="393">
        <v>0</v>
      </c>
      <c r="J44" s="466"/>
      <c r="K44" s="411">
        <f>L44+M44</f>
        <v>323245</v>
      </c>
      <c r="L44" s="64">
        <v>318043</v>
      </c>
      <c r="M44" s="419">
        <v>5202</v>
      </c>
      <c r="N44" s="405">
        <f t="shared" ref="N44:N52" si="14">L44/E44</f>
        <v>0.63608600000000004</v>
      </c>
      <c r="O44" s="554"/>
      <c r="P44" s="136">
        <v>27.917000000000002</v>
      </c>
      <c r="Q44" s="67">
        <f>+P44*H44</f>
        <v>0</v>
      </c>
      <c r="R44" s="67">
        <f>+P44*L44</f>
        <v>8878806.4309999999</v>
      </c>
      <c r="S44" s="228"/>
      <c r="T44" s="69"/>
    </row>
    <row r="45" spans="1:20" s="70" customFormat="1" ht="19.95" customHeight="1">
      <c r="A45" s="596"/>
      <c r="B45" s="616"/>
      <c r="C45" s="150" t="s">
        <v>128</v>
      </c>
      <c r="D45" s="512"/>
      <c r="E45" s="124"/>
      <c r="F45" s="525"/>
      <c r="G45" s="92">
        <v>0</v>
      </c>
      <c r="H45" s="92">
        <v>0</v>
      </c>
      <c r="I45" s="93">
        <v>0</v>
      </c>
      <c r="J45" s="466"/>
      <c r="K45" s="413">
        <f>L45+M45</f>
        <v>140973</v>
      </c>
      <c r="L45" s="92">
        <v>138528</v>
      </c>
      <c r="M45" s="420">
        <v>2445</v>
      </c>
      <c r="N45" s="405" t="e">
        <f>L45/E45</f>
        <v>#DIV/0!</v>
      </c>
      <c r="O45" s="554"/>
      <c r="P45" s="137">
        <v>26.5961</v>
      </c>
      <c r="Q45" s="67">
        <f>+P45*H45</f>
        <v>0</v>
      </c>
      <c r="R45" s="67">
        <f t="shared" ref="R45:R52" si="15">+P45*L45</f>
        <v>3684304.5408000001</v>
      </c>
      <c r="S45" s="139"/>
      <c r="T45" s="69"/>
    </row>
    <row r="46" spans="1:20" s="70" customFormat="1" ht="19.95" customHeight="1">
      <c r="A46" s="596"/>
      <c r="B46" s="616"/>
      <c r="C46" s="150" t="s">
        <v>129</v>
      </c>
      <c r="D46" s="507"/>
      <c r="E46" s="124">
        <v>200000</v>
      </c>
      <c r="F46" s="525"/>
      <c r="G46" s="92">
        <v>0</v>
      </c>
      <c r="H46" s="92">
        <v>0</v>
      </c>
      <c r="I46" s="93">
        <v>0</v>
      </c>
      <c r="J46" s="466"/>
      <c r="K46" s="413">
        <v>0</v>
      </c>
      <c r="L46" s="92">
        <v>0</v>
      </c>
      <c r="M46" s="420">
        <v>0</v>
      </c>
      <c r="N46" s="401">
        <f t="shared" si="14"/>
        <v>0</v>
      </c>
      <c r="O46" s="554"/>
      <c r="P46" s="137">
        <v>0</v>
      </c>
      <c r="Q46" s="67">
        <f t="shared" ref="Q46:Q52" si="16">+P46*H46</f>
        <v>0</v>
      </c>
      <c r="R46" s="67">
        <f t="shared" si="15"/>
        <v>0</v>
      </c>
      <c r="S46" s="139"/>
      <c r="T46" s="69"/>
    </row>
    <row r="47" spans="1:20" s="70" customFormat="1" ht="19.95" customHeight="1">
      <c r="A47" s="596"/>
      <c r="B47" s="616"/>
      <c r="C47" s="150"/>
      <c r="D47" s="513"/>
      <c r="E47" s="124"/>
      <c r="F47" s="525"/>
      <c r="G47" s="92">
        <v>0</v>
      </c>
      <c r="H47" s="92">
        <v>0</v>
      </c>
      <c r="I47" s="93">
        <v>0</v>
      </c>
      <c r="J47" s="466"/>
      <c r="K47" s="413">
        <v>0</v>
      </c>
      <c r="L47" s="92">
        <v>0</v>
      </c>
      <c r="M47" s="420">
        <v>0</v>
      </c>
      <c r="N47" s="401" t="e">
        <f t="shared" si="14"/>
        <v>#DIV/0!</v>
      </c>
      <c r="O47" s="554"/>
      <c r="P47" s="137">
        <v>0</v>
      </c>
      <c r="Q47" s="67">
        <f t="shared" si="16"/>
        <v>0</v>
      </c>
      <c r="R47" s="67">
        <f t="shared" si="15"/>
        <v>0</v>
      </c>
      <c r="S47" s="139"/>
      <c r="T47" s="69"/>
    </row>
    <row r="48" spans="1:20" s="70" customFormat="1" ht="19.95" customHeight="1" thickBot="1">
      <c r="A48" s="596"/>
      <c r="B48" s="616"/>
      <c r="C48" s="150" t="s">
        <v>130</v>
      </c>
      <c r="D48" s="512"/>
      <c r="E48" s="124"/>
      <c r="F48" s="525"/>
      <c r="G48" s="92">
        <v>0</v>
      </c>
      <c r="H48" s="92">
        <v>0</v>
      </c>
      <c r="I48" s="93">
        <v>0</v>
      </c>
      <c r="J48" s="480"/>
      <c r="K48" s="413">
        <v>0</v>
      </c>
      <c r="L48" s="92">
        <v>0</v>
      </c>
      <c r="M48" s="420">
        <v>0</v>
      </c>
      <c r="N48" s="401" t="e">
        <f t="shared" si="14"/>
        <v>#DIV/0!</v>
      </c>
      <c r="O48" s="554"/>
      <c r="P48" s="137">
        <v>0</v>
      </c>
      <c r="Q48" s="67">
        <f t="shared" si="16"/>
        <v>0</v>
      </c>
      <c r="R48" s="67">
        <f t="shared" si="15"/>
        <v>0</v>
      </c>
      <c r="S48" s="139"/>
      <c r="T48" s="69"/>
    </row>
    <row r="49" spans="1:20" s="70" customFormat="1" ht="19.95" customHeight="1" thickBot="1">
      <c r="A49" s="596"/>
      <c r="B49" s="616"/>
      <c r="C49" s="150" t="s">
        <v>131</v>
      </c>
      <c r="D49" s="512"/>
      <c r="E49" s="124"/>
      <c r="F49" s="251"/>
      <c r="G49" s="92">
        <v>0</v>
      </c>
      <c r="H49" s="92">
        <v>0</v>
      </c>
      <c r="I49" s="93">
        <v>0</v>
      </c>
      <c r="J49" s="206"/>
      <c r="K49" s="413">
        <v>0</v>
      </c>
      <c r="L49" s="92">
        <v>0</v>
      </c>
      <c r="M49" s="420">
        <v>0</v>
      </c>
      <c r="N49" s="401" t="e">
        <f t="shared" si="14"/>
        <v>#DIV/0!</v>
      </c>
      <c r="O49" s="551"/>
      <c r="P49" s="137">
        <v>0</v>
      </c>
      <c r="Q49" s="67">
        <f t="shared" si="16"/>
        <v>0</v>
      </c>
      <c r="R49" s="67">
        <f t="shared" si="15"/>
        <v>0</v>
      </c>
      <c r="S49" s="139"/>
      <c r="T49" s="69"/>
    </row>
    <row r="50" spans="1:20" s="70" customFormat="1" ht="19.95" customHeight="1" thickBot="1">
      <c r="A50" s="596"/>
      <c r="B50" s="616"/>
      <c r="C50" s="151" t="s">
        <v>132</v>
      </c>
      <c r="D50" s="512"/>
      <c r="E50" s="125"/>
      <c r="F50" s="530"/>
      <c r="G50" s="95">
        <v>0</v>
      </c>
      <c r="H50" s="92">
        <v>0</v>
      </c>
      <c r="I50" s="93">
        <v>0</v>
      </c>
      <c r="J50" s="530"/>
      <c r="K50" s="416">
        <v>0</v>
      </c>
      <c r="L50" s="95">
        <v>0</v>
      </c>
      <c r="M50" s="421">
        <v>0</v>
      </c>
      <c r="N50" s="403" t="e">
        <f>L50/E50</f>
        <v>#DIV/0!</v>
      </c>
      <c r="O50" s="552"/>
      <c r="P50" s="137">
        <v>0</v>
      </c>
      <c r="Q50" s="73">
        <f t="shared" si="16"/>
        <v>0</v>
      </c>
      <c r="R50" s="73">
        <f t="shared" si="15"/>
        <v>0</v>
      </c>
      <c r="S50" s="141"/>
      <c r="T50" s="69"/>
    </row>
    <row r="51" spans="1:20" s="70" customFormat="1" ht="19.95" customHeight="1" thickBot="1">
      <c r="A51" s="596"/>
      <c r="B51" s="129" t="s">
        <v>136</v>
      </c>
      <c r="C51" s="152" t="s">
        <v>136</v>
      </c>
      <c r="D51" s="513"/>
      <c r="E51" s="435">
        <f>SUM(E44:E50)</f>
        <v>700000</v>
      </c>
      <c r="F51" s="168"/>
      <c r="G51" s="128">
        <f t="shared" ref="G51:I51" si="17">SUM(G44:G50)</f>
        <v>0</v>
      </c>
      <c r="H51" s="128">
        <f t="shared" si="17"/>
        <v>0</v>
      </c>
      <c r="I51" s="392">
        <f t="shared" si="17"/>
        <v>0</v>
      </c>
      <c r="J51" s="541"/>
      <c r="K51" s="418">
        <f>SUM(K44:K50)</f>
        <v>464218</v>
      </c>
      <c r="L51" s="128">
        <f>SUM(L44:L50)</f>
        <v>456571</v>
      </c>
      <c r="M51" s="392">
        <f>SUM(M44:M50)</f>
        <v>7647</v>
      </c>
      <c r="N51" s="404">
        <f>L51/E51</f>
        <v>0.65224428571428572</v>
      </c>
      <c r="O51" s="555"/>
      <c r="P51" s="132"/>
      <c r="Q51" s="133">
        <f>SUM(Q44:Q50)</f>
        <v>0</v>
      </c>
      <c r="R51" s="134">
        <f>SUM(R44:R50)</f>
        <v>12563110.971799999</v>
      </c>
      <c r="S51" s="135"/>
      <c r="T51" s="69"/>
    </row>
    <row r="52" spans="1:20" s="70" customFormat="1" ht="19.95" customHeight="1" thickBot="1">
      <c r="A52" s="596"/>
      <c r="B52" s="122" t="s">
        <v>135</v>
      </c>
      <c r="C52" s="153" t="s">
        <v>135</v>
      </c>
      <c r="D52" s="512"/>
      <c r="E52" s="130"/>
      <c r="F52" s="196"/>
      <c r="G52" s="131"/>
      <c r="H52" s="131"/>
      <c r="I52" s="394"/>
      <c r="J52" s="542"/>
      <c r="K52" s="422"/>
      <c r="L52" s="131"/>
      <c r="M52" s="423"/>
      <c r="N52" s="406" t="e">
        <f t="shared" si="14"/>
        <v>#DIV/0!</v>
      </c>
      <c r="O52" s="556"/>
      <c r="P52" s="142"/>
      <c r="Q52" s="143">
        <f t="shared" si="16"/>
        <v>0</v>
      </c>
      <c r="R52" s="144">
        <f t="shared" si="15"/>
        <v>0</v>
      </c>
      <c r="S52" s="145"/>
      <c r="T52" s="69"/>
    </row>
    <row r="53" spans="1:20" s="70" customFormat="1" ht="19.95" customHeight="1" thickBot="1">
      <c r="A53" s="597"/>
      <c r="B53" s="580" t="s">
        <v>40</v>
      </c>
      <c r="C53" s="581"/>
      <c r="D53" s="513"/>
      <c r="E53" s="431">
        <f>E51+E43</f>
        <v>3230000</v>
      </c>
      <c r="F53" s="196"/>
      <c r="G53" s="77">
        <f>G51+G43</f>
        <v>165792</v>
      </c>
      <c r="H53" s="77">
        <f t="shared" ref="H53" si="18">H51+H43</f>
        <v>163098</v>
      </c>
      <c r="I53" s="395">
        <f>I51+I43</f>
        <v>2694</v>
      </c>
      <c r="J53" s="542"/>
      <c r="K53" s="77">
        <f t="shared" ref="K53" si="19">K51+K43</f>
        <v>1551071</v>
      </c>
      <c r="L53" s="77">
        <f>L51+L43</f>
        <v>1526653</v>
      </c>
      <c r="M53" s="395">
        <f>M51+M43</f>
        <v>24418</v>
      </c>
      <c r="N53" s="407">
        <f t="shared" ref="N53" si="20">+L53/E53</f>
        <v>0.47264798761609905</v>
      </c>
      <c r="O53" s="557"/>
      <c r="P53" s="80"/>
      <c r="Q53" s="82">
        <f>Q51+Q43</f>
        <v>2906438.9795999997</v>
      </c>
      <c r="R53" s="123">
        <f>R51+R43</f>
        <v>31378105.003399998</v>
      </c>
      <c r="S53" s="83"/>
      <c r="T53" s="69"/>
    </row>
    <row r="54" spans="1:20" s="70" customFormat="1" ht="19.95" customHeight="1" thickBot="1">
      <c r="A54" s="592" t="s">
        <v>69</v>
      </c>
      <c r="B54" s="589" t="s">
        <v>66</v>
      </c>
      <c r="C54" s="216" t="s">
        <v>223</v>
      </c>
      <c r="D54" s="512"/>
      <c r="E54" s="578">
        <v>111274</v>
      </c>
      <c r="F54" s="532"/>
      <c r="G54" s="92">
        <f t="shared" ref="G54:G56" si="21">H54+I54</f>
        <v>0</v>
      </c>
      <c r="H54" s="92">
        <v>0</v>
      </c>
      <c r="I54" s="93">
        <v>0</v>
      </c>
      <c r="J54" s="543"/>
      <c r="K54" s="413">
        <f>L54+M54</f>
        <v>4260</v>
      </c>
      <c r="L54" s="92">
        <v>3959</v>
      </c>
      <c r="M54" s="389">
        <v>301</v>
      </c>
      <c r="N54" s="626">
        <f>(L54+L55+L56+L57)/E54</f>
        <v>0.89285906860542441</v>
      </c>
      <c r="O54" s="558"/>
      <c r="P54" s="138">
        <v>246.51390000000001</v>
      </c>
      <c r="Q54" s="138">
        <f>P54*H54</f>
        <v>0</v>
      </c>
      <c r="R54" s="138">
        <f>P54*L54</f>
        <v>975948.53009999997</v>
      </c>
      <c r="S54" s="139"/>
      <c r="T54" s="69"/>
    </row>
    <row r="55" spans="1:20" s="70" customFormat="1" ht="19.95" customHeight="1">
      <c r="A55" s="592"/>
      <c r="B55" s="590"/>
      <c r="C55" s="217" t="s">
        <v>224</v>
      </c>
      <c r="D55" s="507"/>
      <c r="E55" s="577"/>
      <c r="F55" s="168"/>
      <c r="G55" s="92">
        <f t="shared" si="21"/>
        <v>850</v>
      </c>
      <c r="H55" s="92">
        <v>780</v>
      </c>
      <c r="I55" s="93">
        <v>70</v>
      </c>
      <c r="J55" s="541"/>
      <c r="K55" s="413">
        <f>L55+M55</f>
        <v>16016</v>
      </c>
      <c r="L55" s="92">
        <f>14477+780+320</f>
        <v>15577</v>
      </c>
      <c r="M55" s="389">
        <f>340+70+29</f>
        <v>439</v>
      </c>
      <c r="N55" s="627"/>
      <c r="O55" s="555"/>
      <c r="P55" s="138">
        <v>225.7713</v>
      </c>
      <c r="Q55" s="138">
        <v>0</v>
      </c>
      <c r="R55" s="138">
        <f>P55*L55</f>
        <v>3516839.5400999999</v>
      </c>
      <c r="S55" s="139"/>
      <c r="T55" s="69"/>
    </row>
    <row r="56" spans="1:20" s="70" customFormat="1" ht="19.95" customHeight="1">
      <c r="A56" s="592"/>
      <c r="B56" s="608" t="s">
        <v>67</v>
      </c>
      <c r="C56" s="217" t="s">
        <v>67</v>
      </c>
      <c r="D56" s="511"/>
      <c r="E56" s="579"/>
      <c r="F56" s="196"/>
      <c r="G56" s="92">
        <f t="shared" si="21"/>
        <v>350</v>
      </c>
      <c r="H56" s="92">
        <v>320</v>
      </c>
      <c r="I56" s="93">
        <v>30</v>
      </c>
      <c r="J56" s="542"/>
      <c r="K56" s="413">
        <f>L56+M56</f>
        <v>63080</v>
      </c>
      <c r="L56" s="92">
        <f>16664+20160+24752</f>
        <v>61576</v>
      </c>
      <c r="M56" s="389">
        <f>580+250+644+30</f>
        <v>1504</v>
      </c>
      <c r="N56" s="628"/>
      <c r="O56" s="556"/>
      <c r="P56" s="138">
        <v>246.51390000000001</v>
      </c>
      <c r="Q56" s="138">
        <f t="shared" ref="Q56:Q64" si="22">P56*H56</f>
        <v>78884.448000000004</v>
      </c>
      <c r="R56" s="138">
        <f>P56*L56</f>
        <v>15179339.906400001</v>
      </c>
      <c r="S56" s="139"/>
      <c r="T56" s="69"/>
    </row>
    <row r="57" spans="1:20" s="70" customFormat="1" ht="19.95" customHeight="1">
      <c r="A57" s="592"/>
      <c r="B57" s="590"/>
      <c r="C57" s="217" t="s">
        <v>226</v>
      </c>
      <c r="D57" s="514"/>
      <c r="E57" s="340"/>
      <c r="F57" s="196"/>
      <c r="G57" s="92">
        <f>H57+I57</f>
        <v>12780</v>
      </c>
      <c r="H57" s="92">
        <v>12480</v>
      </c>
      <c r="I57" s="93">
        <v>300</v>
      </c>
      <c r="J57" s="542"/>
      <c r="K57" s="413">
        <f>L57+M57</f>
        <v>18890</v>
      </c>
      <c r="L57" s="92">
        <f>1280+4480+12480</f>
        <v>18240</v>
      </c>
      <c r="M57" s="389">
        <f>10+120+220+300</f>
        <v>650</v>
      </c>
      <c r="N57" s="408"/>
      <c r="O57" s="557"/>
      <c r="P57" s="138">
        <v>254.89750000000001</v>
      </c>
      <c r="Q57" s="138">
        <f>+P57*H57</f>
        <v>3181120.8000000003</v>
      </c>
      <c r="R57" s="138">
        <f>+L57*P57</f>
        <v>4649330.4000000004</v>
      </c>
      <c r="S57" s="139"/>
      <c r="T57" s="69"/>
    </row>
    <row r="58" spans="1:20" s="70" customFormat="1" ht="19.95" customHeight="1" thickBot="1">
      <c r="A58" s="592"/>
      <c r="B58" s="148" t="s">
        <v>68</v>
      </c>
      <c r="C58" s="218" t="s">
        <v>68</v>
      </c>
      <c r="D58" s="515"/>
      <c r="E58" s="94">
        <v>59752</v>
      </c>
      <c r="F58" s="533"/>
      <c r="G58" s="92">
        <f t="shared" ref="G58:G64" si="23">H58+I58</f>
        <v>5600</v>
      </c>
      <c r="H58" s="92">
        <v>5440</v>
      </c>
      <c r="I58" s="93">
        <v>160</v>
      </c>
      <c r="J58" s="543"/>
      <c r="K58" s="413">
        <f t="shared" ref="K58:K63" si="24">L58+M58</f>
        <v>48036</v>
      </c>
      <c r="L58" s="92">
        <f>43200-2400+5440</f>
        <v>46240</v>
      </c>
      <c r="M58" s="389">
        <v>1796</v>
      </c>
      <c r="N58" s="409">
        <f>L58/E58</f>
        <v>0.77386530994778413</v>
      </c>
      <c r="O58" s="559"/>
      <c r="P58" s="138">
        <v>195.29079999999999</v>
      </c>
      <c r="Q58" s="138">
        <f t="shared" si="22"/>
        <v>1062381.952</v>
      </c>
      <c r="R58" s="138">
        <f>P58*L58</f>
        <v>9030246.5920000002</v>
      </c>
      <c r="S58" s="139"/>
      <c r="T58" s="69"/>
    </row>
    <row r="59" spans="1:20" s="70" customFormat="1" ht="19.95" customHeight="1" thickBot="1">
      <c r="A59" s="592"/>
      <c r="B59" s="442"/>
      <c r="C59" s="218" t="s">
        <v>137</v>
      </c>
      <c r="D59" s="514"/>
      <c r="E59" s="576">
        <v>820000</v>
      </c>
      <c r="F59" s="208"/>
      <c r="G59" s="92">
        <f t="shared" si="23"/>
        <v>0</v>
      </c>
      <c r="H59" s="92">
        <v>0</v>
      </c>
      <c r="I59" s="93">
        <v>0</v>
      </c>
      <c r="J59" s="539"/>
      <c r="K59" s="413">
        <f t="shared" si="24"/>
        <v>413136</v>
      </c>
      <c r="L59" s="92">
        <v>409416</v>
      </c>
      <c r="M59" s="389">
        <f>2418+134+543+389+236</f>
        <v>3720</v>
      </c>
      <c r="N59" s="629">
        <f>(L59+L60+L62)/E59</f>
        <v>0.68637073170731711</v>
      </c>
      <c r="O59" s="560"/>
      <c r="P59" s="138">
        <v>37.248699999999999</v>
      </c>
      <c r="Q59" s="138">
        <f t="shared" si="22"/>
        <v>0</v>
      </c>
      <c r="R59" s="138">
        <f t="shared" ref="R59:R64" si="25">P59*L59</f>
        <v>15250213.759199999</v>
      </c>
      <c r="S59" s="139"/>
      <c r="T59" s="69"/>
    </row>
    <row r="60" spans="1:20" s="70" customFormat="1" ht="19.95" customHeight="1">
      <c r="A60" s="592"/>
      <c r="B60" s="442"/>
      <c r="C60" s="218" t="s">
        <v>138</v>
      </c>
      <c r="D60" s="516"/>
      <c r="E60" s="577"/>
      <c r="F60" s="176"/>
      <c r="G60" s="92">
        <f t="shared" si="23"/>
        <v>0</v>
      </c>
      <c r="H60" s="92">
        <v>0</v>
      </c>
      <c r="I60" s="93">
        <v>0</v>
      </c>
      <c r="J60" s="544"/>
      <c r="K60" s="413">
        <f t="shared" si="24"/>
        <v>97185</v>
      </c>
      <c r="L60" s="92">
        <v>96696</v>
      </c>
      <c r="M60" s="389">
        <v>489</v>
      </c>
      <c r="N60" s="627"/>
      <c r="O60" s="561"/>
      <c r="P60" s="138">
        <v>38.466099999999997</v>
      </c>
      <c r="Q60" s="138">
        <f t="shared" si="22"/>
        <v>0</v>
      </c>
      <c r="R60" s="138">
        <f t="shared" si="25"/>
        <v>3719518.0055999998</v>
      </c>
      <c r="S60" s="139"/>
      <c r="T60" s="69"/>
    </row>
    <row r="61" spans="1:20" s="70" customFormat="1" ht="19.95" customHeight="1">
      <c r="A61" s="592"/>
      <c r="B61" s="443"/>
      <c r="C61" s="218" t="s">
        <v>236</v>
      </c>
      <c r="D61" s="514"/>
      <c r="E61" s="577"/>
      <c r="F61" s="196"/>
      <c r="G61" s="92">
        <f t="shared" si="23"/>
        <v>49760</v>
      </c>
      <c r="H61" s="95">
        <v>48960</v>
      </c>
      <c r="I61" s="96">
        <v>800</v>
      </c>
      <c r="J61" s="542"/>
      <c r="K61" s="413">
        <f t="shared" si="24"/>
        <v>138887</v>
      </c>
      <c r="L61" s="95">
        <v>136320</v>
      </c>
      <c r="M61" s="417">
        <v>2567</v>
      </c>
      <c r="N61" s="627"/>
      <c r="O61" s="561"/>
      <c r="P61" s="140">
        <v>33.711399999999998</v>
      </c>
      <c r="Q61" s="138">
        <f t="shared" si="22"/>
        <v>1650510.1439999999</v>
      </c>
      <c r="R61" s="138">
        <f t="shared" si="25"/>
        <v>4595538.0479999995</v>
      </c>
      <c r="S61" s="141"/>
      <c r="T61" s="69"/>
    </row>
    <row r="62" spans="1:20" s="70" customFormat="1" ht="19.95" customHeight="1" thickBot="1">
      <c r="A62" s="592"/>
      <c r="B62" s="425"/>
      <c r="C62" s="219" t="s">
        <v>227</v>
      </c>
      <c r="D62" s="514"/>
      <c r="E62" s="577"/>
      <c r="F62" s="533"/>
      <c r="G62" s="92">
        <f t="shared" si="23"/>
        <v>0</v>
      </c>
      <c r="H62" s="95">
        <v>0</v>
      </c>
      <c r="I62" s="96">
        <v>0</v>
      </c>
      <c r="J62" s="543"/>
      <c r="K62" s="416">
        <f t="shared" si="24"/>
        <v>57204</v>
      </c>
      <c r="L62" s="95">
        <f>56712</f>
        <v>56712</v>
      </c>
      <c r="M62" s="417">
        <f>20+142+300+30</f>
        <v>492</v>
      </c>
      <c r="N62" s="627"/>
      <c r="O62" s="557"/>
      <c r="P62" s="140">
        <v>30.073599999999999</v>
      </c>
      <c r="Q62" s="138">
        <f t="shared" si="22"/>
        <v>0</v>
      </c>
      <c r="R62" s="138">
        <f t="shared" si="25"/>
        <v>1705534.0031999999</v>
      </c>
      <c r="S62" s="141"/>
      <c r="T62" s="69"/>
    </row>
    <row r="63" spans="1:20" s="70" customFormat="1" ht="19.95" customHeight="1" thickBot="1">
      <c r="A63" s="592"/>
      <c r="B63" s="425"/>
      <c r="C63" s="219" t="s">
        <v>254</v>
      </c>
      <c r="D63" s="514"/>
      <c r="E63" s="215">
        <v>0</v>
      </c>
      <c r="F63" s="208"/>
      <c r="G63" s="95">
        <f t="shared" si="23"/>
        <v>9850</v>
      </c>
      <c r="H63" s="95">
        <v>9600</v>
      </c>
      <c r="I63" s="96">
        <v>250</v>
      </c>
      <c r="J63" s="539"/>
      <c r="K63" s="416">
        <f t="shared" si="24"/>
        <v>36166</v>
      </c>
      <c r="L63" s="95">
        <f>25720+9600</f>
        <v>35320</v>
      </c>
      <c r="M63" s="417">
        <v>846</v>
      </c>
      <c r="N63" s="410" t="e">
        <f>L63/E63</f>
        <v>#DIV/0!</v>
      </c>
      <c r="O63" s="559"/>
      <c r="P63" s="140">
        <v>36.68</v>
      </c>
      <c r="Q63" s="140">
        <f t="shared" si="22"/>
        <v>352128</v>
      </c>
      <c r="R63" s="140">
        <f t="shared" si="25"/>
        <v>1295537.6000000001</v>
      </c>
      <c r="S63" s="141"/>
      <c r="T63" s="69"/>
    </row>
    <row r="64" spans="1:20" s="70" customFormat="1" ht="19.95" customHeight="1" thickBot="1">
      <c r="A64" s="592"/>
      <c r="B64" s="426"/>
      <c r="C64" s="444" t="s">
        <v>253</v>
      </c>
      <c r="D64" s="516"/>
      <c r="E64" s="427"/>
      <c r="F64" s="176"/>
      <c r="G64" s="95">
        <f t="shared" si="23"/>
        <v>1000</v>
      </c>
      <c r="H64" s="95">
        <v>860</v>
      </c>
      <c r="I64" s="391">
        <v>140</v>
      </c>
      <c r="J64" s="544"/>
      <c r="K64" s="424">
        <f>+L64+M64</f>
        <v>1000</v>
      </c>
      <c r="L64" s="158">
        <v>860</v>
      </c>
      <c r="M64" s="415">
        <v>140</v>
      </c>
      <c r="N64" s="410"/>
      <c r="O64" s="561"/>
      <c r="P64" s="140">
        <v>37</v>
      </c>
      <c r="Q64" s="140">
        <f t="shared" si="22"/>
        <v>31820</v>
      </c>
      <c r="R64" s="140">
        <f t="shared" si="25"/>
        <v>31820</v>
      </c>
      <c r="S64" s="387"/>
      <c r="T64" s="69"/>
    </row>
    <row r="65" spans="1:20" s="70" customFormat="1" ht="19.95" customHeight="1" thickBot="1">
      <c r="A65" s="594"/>
      <c r="B65" s="127"/>
      <c r="C65" s="220" t="s">
        <v>44</v>
      </c>
      <c r="D65" s="517"/>
      <c r="E65" s="77">
        <f>SUM(E54:E64)</f>
        <v>991026</v>
      </c>
      <c r="F65" s="196"/>
      <c r="G65" s="77">
        <f>SUM(G54:G64)</f>
        <v>80190</v>
      </c>
      <c r="H65" s="77">
        <f>SUM(H54:H64)</f>
        <v>78440</v>
      </c>
      <c r="I65" s="77">
        <f>SUM(I54:I64)</f>
        <v>1750</v>
      </c>
      <c r="J65" s="542"/>
      <c r="K65" s="77">
        <f>SUM(K54:K63)</f>
        <v>892860</v>
      </c>
      <c r="L65" s="77">
        <f>SUM(L54:L64)</f>
        <v>880916</v>
      </c>
      <c r="M65" s="77">
        <f>SUM(M54:M64)</f>
        <v>12944</v>
      </c>
      <c r="N65" s="161">
        <f>+L65/E65</f>
        <v>0.88889292510993656</v>
      </c>
      <c r="O65" s="556"/>
      <c r="P65" s="221"/>
      <c r="Q65" s="81">
        <f>SUM(Q54:Q64)</f>
        <v>6356845.3440000005</v>
      </c>
      <c r="R65" s="82">
        <f>SUM(R54:R64)</f>
        <v>59949866.384599999</v>
      </c>
      <c r="S65" s="388"/>
      <c r="T65" s="69"/>
    </row>
    <row r="66" spans="1:20" s="70" customFormat="1" ht="19.95" customHeight="1">
      <c r="A66" s="84"/>
      <c r="B66" s="85"/>
      <c r="C66" s="86"/>
      <c r="D66" s="514"/>
      <c r="E66" s="87"/>
      <c r="F66" s="533"/>
      <c r="G66" s="87"/>
      <c r="H66" s="87"/>
      <c r="I66" s="87"/>
      <c r="J66" s="543"/>
      <c r="K66" s="87"/>
      <c r="L66" s="87"/>
      <c r="M66" s="87"/>
      <c r="N66" s="88"/>
      <c r="O66" s="557"/>
      <c r="P66" s="89"/>
      <c r="Q66" s="89"/>
      <c r="R66" s="89"/>
      <c r="S66" s="90"/>
      <c r="T66" s="69"/>
    </row>
    <row r="67" spans="1:20" s="31" customFormat="1" ht="27" customHeight="1" thickBot="1">
      <c r="B67" s="38"/>
      <c r="C67" s="59"/>
      <c r="D67" s="514"/>
      <c r="E67" s="30"/>
      <c r="F67" s="533"/>
      <c r="G67" s="39"/>
      <c r="H67" s="39"/>
      <c r="I67" s="30"/>
      <c r="J67" s="545"/>
      <c r="K67" s="39"/>
      <c r="L67" s="39"/>
      <c r="M67" s="30"/>
      <c r="N67" s="40"/>
      <c r="O67" s="559"/>
      <c r="P67" s="41"/>
      <c r="Q67" s="27"/>
      <c r="R67" s="27"/>
      <c r="S67" s="28"/>
      <c r="T67" s="29"/>
    </row>
    <row r="68" spans="1:20" ht="43.5" customHeight="1" thickBot="1">
      <c r="B68" s="587" t="s">
        <v>32</v>
      </c>
      <c r="C68" s="588"/>
      <c r="D68" s="514"/>
      <c r="E68" s="42">
        <f t="shared" ref="E68:M68" si="26">E65+E53+E34+E22</f>
        <v>8433765</v>
      </c>
      <c r="F68" s="208"/>
      <c r="G68" s="42">
        <f t="shared" si="26"/>
        <v>374537</v>
      </c>
      <c r="H68" s="42">
        <f t="shared" si="26"/>
        <v>369461</v>
      </c>
      <c r="I68" s="42">
        <f t="shared" si="26"/>
        <v>5076</v>
      </c>
      <c r="J68" s="539"/>
      <c r="K68" s="42">
        <f t="shared" si="26"/>
        <v>4985207</v>
      </c>
      <c r="L68" s="42">
        <f t="shared" si="26"/>
        <v>5091658</v>
      </c>
      <c r="M68" s="42">
        <f t="shared" si="26"/>
        <v>49981</v>
      </c>
      <c r="N68" s="162">
        <f>+L68/E68</f>
        <v>0.60372301101583936</v>
      </c>
      <c r="O68" s="560"/>
      <c r="P68" s="43"/>
      <c r="Q68" s="44">
        <f>Q65+Q53+Q34+Q22</f>
        <v>12876654.1873</v>
      </c>
      <c r="R68" s="45">
        <f>R65+R53+R34+R22</f>
        <v>168042159.03299999</v>
      </c>
      <c r="S68" s="46"/>
      <c r="T68" s="26"/>
    </row>
    <row r="69" spans="1:20" ht="8.25" customHeight="1" thickBot="1">
      <c r="B69" s="47"/>
      <c r="C69" s="60"/>
      <c r="D69" s="516"/>
      <c r="E69" s="47"/>
      <c r="F69" s="534"/>
      <c r="G69" s="47"/>
      <c r="H69" s="47"/>
      <c r="I69" s="47"/>
      <c r="J69" s="536"/>
      <c r="K69" s="48"/>
      <c r="L69" s="48"/>
      <c r="M69" s="47"/>
      <c r="N69" s="47"/>
      <c r="O69" s="558"/>
      <c r="P69" s="47"/>
      <c r="Q69" s="47"/>
      <c r="R69" s="47"/>
      <c r="S69" s="47"/>
      <c r="T69" s="47"/>
    </row>
    <row r="70" spans="1:20" s="32" customFormat="1" thickBot="1">
      <c r="C70" s="61"/>
      <c r="D70" s="514"/>
      <c r="F70" s="535"/>
      <c r="J70" s="546"/>
      <c r="O70" s="562"/>
    </row>
  </sheetData>
  <mergeCells count="47">
    <mergeCell ref="B9:S9"/>
    <mergeCell ref="B10:S10"/>
    <mergeCell ref="B11:B13"/>
    <mergeCell ref="C11:C13"/>
    <mergeCell ref="E11:N11"/>
    <mergeCell ref="P11:R11"/>
    <mergeCell ref="S11:S13"/>
    <mergeCell ref="E12:E13"/>
    <mergeCell ref="G12:I12"/>
    <mergeCell ref="K12:M12"/>
    <mergeCell ref="R12:R13"/>
    <mergeCell ref="P12:P13"/>
    <mergeCell ref="Q12:Q13"/>
    <mergeCell ref="N12:N13"/>
    <mergeCell ref="B39:B42"/>
    <mergeCell ref="B35:B38"/>
    <mergeCell ref="B56:B57"/>
    <mergeCell ref="B14:B16"/>
    <mergeCell ref="M14:M16"/>
    <mergeCell ref="E17:E19"/>
    <mergeCell ref="B44:B50"/>
    <mergeCell ref="N17:N19"/>
    <mergeCell ref="N26:N33"/>
    <mergeCell ref="N23:N25"/>
    <mergeCell ref="M23:M25"/>
    <mergeCell ref="M26:M33"/>
    <mergeCell ref="E26:E33"/>
    <mergeCell ref="E23:E25"/>
    <mergeCell ref="B53:C53"/>
    <mergeCell ref="B23:B25"/>
    <mergeCell ref="B26:B33"/>
    <mergeCell ref="A11:A13"/>
    <mergeCell ref="B68:C68"/>
    <mergeCell ref="B54:B55"/>
    <mergeCell ref="A14:A34"/>
    <mergeCell ref="A54:A65"/>
    <mergeCell ref="A35:A53"/>
    <mergeCell ref="B17:B19"/>
    <mergeCell ref="D11:D13"/>
    <mergeCell ref="F12:F13"/>
    <mergeCell ref="O12:O13"/>
    <mergeCell ref="E59:E62"/>
    <mergeCell ref="E54:E56"/>
    <mergeCell ref="N54:N56"/>
    <mergeCell ref="N20:N21"/>
    <mergeCell ref="N59:N62"/>
    <mergeCell ref="M17:M19"/>
  </mergeCells>
  <pageMargins left="0.19685039370078741" right="0.19685039370078741" top="0.23622047244094491" bottom="0.19685039370078741" header="0.19685039370078741" footer="0.19685039370078741"/>
  <pageSetup paperSize="9" scale="40" orientation="landscape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1803"/>
  <sheetViews>
    <sheetView zoomScaleNormal="100" workbookViewId="0">
      <selection activeCell="A14" sqref="A14:A21"/>
    </sheetView>
  </sheetViews>
  <sheetFormatPr defaultColWidth="11.5546875" defaultRowHeight="14.4"/>
  <cols>
    <col min="2" max="2" width="13.33203125" customWidth="1"/>
    <col min="3" max="3" width="20" customWidth="1"/>
    <col min="4" max="4" width="19.44140625" style="523" customWidth="1"/>
    <col min="5" max="5" width="13.109375" customWidth="1"/>
    <col min="6" max="6" width="9.6640625" customWidth="1"/>
    <col min="10" max="10" width="8.88671875" customWidth="1"/>
    <col min="15" max="15" width="8.6640625" style="489" customWidth="1"/>
    <col min="17" max="17" width="11.5546875" bestFit="1" customWidth="1"/>
    <col min="18" max="18" width="13.5546875" bestFit="1" customWidth="1"/>
  </cols>
  <sheetData>
    <row r="1" spans="1:19">
      <c r="B1" s="164"/>
      <c r="C1" s="165"/>
      <c r="D1" s="505"/>
      <c r="E1" s="164"/>
      <c r="G1" s="164"/>
      <c r="H1" s="164"/>
      <c r="I1" s="164"/>
      <c r="K1" s="164"/>
      <c r="L1" s="164"/>
      <c r="M1" s="164"/>
      <c r="N1" s="164"/>
      <c r="P1" s="164"/>
      <c r="Q1" s="164"/>
      <c r="R1" s="164"/>
      <c r="S1" s="164"/>
    </row>
    <row r="2" spans="1:19">
      <c r="B2" s="164"/>
      <c r="C2" s="165"/>
      <c r="D2" s="505"/>
      <c r="E2" s="164"/>
      <c r="F2" s="51"/>
      <c r="G2" s="164"/>
      <c r="H2" s="164"/>
      <c r="I2" s="164"/>
      <c r="J2" s="51"/>
      <c r="K2" s="164"/>
      <c r="L2" s="164"/>
      <c r="M2" s="164"/>
      <c r="N2" s="164"/>
      <c r="P2" s="164"/>
      <c r="Q2" s="164"/>
      <c r="R2" s="164"/>
      <c r="S2" s="164"/>
    </row>
    <row r="3" spans="1:19">
      <c r="B3" s="164"/>
      <c r="C3" s="165"/>
      <c r="D3" s="505"/>
      <c r="E3" s="164"/>
      <c r="F3" s="51"/>
      <c r="G3" s="164"/>
      <c r="H3" s="164"/>
      <c r="I3" s="164"/>
      <c r="J3" s="51"/>
      <c r="K3" s="164"/>
      <c r="L3" s="164"/>
      <c r="M3" s="164"/>
      <c r="N3" s="164"/>
      <c r="P3" s="164"/>
      <c r="Q3" s="164"/>
      <c r="R3" s="164"/>
      <c r="S3" s="164"/>
    </row>
    <row r="4" spans="1:19">
      <c r="B4" s="164"/>
      <c r="C4" s="165"/>
      <c r="D4" s="505"/>
      <c r="E4" s="164"/>
      <c r="F4" s="51"/>
      <c r="G4" s="164"/>
      <c r="H4" s="164"/>
      <c r="I4" s="164"/>
      <c r="J4" s="51"/>
      <c r="K4" s="164"/>
      <c r="L4" s="164"/>
      <c r="M4" s="164"/>
      <c r="N4" s="164"/>
      <c r="P4" s="164"/>
      <c r="Q4" s="164"/>
      <c r="R4" s="164"/>
      <c r="S4" s="164"/>
    </row>
    <row r="5" spans="1:19">
      <c r="B5" s="164"/>
      <c r="C5" s="165"/>
      <c r="D5" s="505"/>
      <c r="E5" s="164"/>
      <c r="F5" s="51"/>
      <c r="G5" s="164"/>
      <c r="H5" s="164"/>
      <c r="I5" s="164"/>
      <c r="J5" s="51"/>
      <c r="K5" s="164"/>
      <c r="L5" s="164"/>
      <c r="M5" s="164"/>
      <c r="N5" s="164"/>
      <c r="P5" s="164"/>
      <c r="Q5" s="164"/>
      <c r="R5" s="164"/>
      <c r="S5" s="164"/>
    </row>
    <row r="6" spans="1:19" ht="11.25" customHeight="1">
      <c r="B6" s="164"/>
      <c r="C6" s="165"/>
      <c r="D6" s="505"/>
      <c r="E6" s="164"/>
      <c r="F6" s="51"/>
      <c r="G6" s="164"/>
      <c r="H6" s="164"/>
      <c r="I6" s="164"/>
      <c r="J6" s="51"/>
      <c r="K6" s="164"/>
      <c r="L6" s="164"/>
      <c r="M6" s="164"/>
      <c r="N6" s="164"/>
      <c r="P6" s="164"/>
      <c r="Q6" s="164"/>
      <c r="R6" s="164"/>
      <c r="S6" s="164"/>
    </row>
    <row r="7" spans="1:19" ht="11.25" customHeight="1">
      <c r="B7" s="164"/>
      <c r="C7" s="165"/>
      <c r="D7" s="505"/>
      <c r="E7" s="164"/>
      <c r="F7" s="51"/>
      <c r="G7" s="164"/>
      <c r="H7" s="164"/>
      <c r="I7" s="164"/>
      <c r="J7" s="51"/>
      <c r="K7" s="164"/>
      <c r="L7" s="164"/>
      <c r="M7" s="164"/>
      <c r="N7" s="164"/>
      <c r="P7" s="164"/>
      <c r="Q7" s="164"/>
      <c r="R7" s="164"/>
      <c r="S7" s="164"/>
    </row>
    <row r="8" spans="1:19" ht="11.25" customHeight="1">
      <c r="B8" s="164"/>
      <c r="C8" s="165"/>
      <c r="D8" s="505"/>
      <c r="E8" s="164"/>
      <c r="F8" s="51"/>
      <c r="G8" s="164"/>
      <c r="H8" s="164"/>
      <c r="I8" s="164"/>
      <c r="J8" s="51"/>
      <c r="K8" s="164"/>
      <c r="L8" s="164"/>
      <c r="M8" s="164"/>
      <c r="N8" s="164"/>
      <c r="P8" s="164"/>
      <c r="Q8" s="164"/>
      <c r="R8" s="164"/>
      <c r="S8" s="164"/>
    </row>
    <row r="9" spans="1:19">
      <c r="B9" s="670" t="s">
        <v>148</v>
      </c>
      <c r="C9" s="670"/>
      <c r="D9" s="670"/>
      <c r="E9" s="670"/>
      <c r="F9" s="670"/>
      <c r="G9" s="670"/>
      <c r="H9" s="670"/>
      <c r="I9" s="670"/>
      <c r="J9" s="670"/>
      <c r="K9" s="670"/>
      <c r="L9" s="670"/>
      <c r="M9" s="670"/>
      <c r="N9" s="670"/>
      <c r="O9" s="670"/>
      <c r="P9" s="670"/>
      <c r="Q9" s="670"/>
      <c r="R9" s="670"/>
      <c r="S9" s="670"/>
    </row>
    <row r="10" spans="1:19" ht="15" thickBot="1">
      <c r="B10" s="671" t="s">
        <v>149</v>
      </c>
      <c r="C10" s="672"/>
      <c r="D10" s="672"/>
      <c r="E10" s="672"/>
      <c r="F10" s="672"/>
      <c r="G10" s="672"/>
      <c r="H10" s="672"/>
      <c r="I10" s="672"/>
      <c r="J10" s="672"/>
      <c r="K10" s="672"/>
      <c r="L10" s="672"/>
      <c r="M10" s="672"/>
      <c r="N10" s="672"/>
      <c r="O10" s="672"/>
      <c r="P10" s="672"/>
      <c r="Q10" s="672"/>
      <c r="R10" s="672"/>
      <c r="S10" s="672"/>
    </row>
    <row r="11" spans="1:19">
      <c r="A11" s="660" t="s">
        <v>111</v>
      </c>
      <c r="B11" s="690" t="s">
        <v>24</v>
      </c>
      <c r="C11" s="675" t="s">
        <v>25</v>
      </c>
      <c r="D11" s="571" t="s">
        <v>72</v>
      </c>
      <c r="E11" s="693" t="s">
        <v>23</v>
      </c>
      <c r="F11" s="693"/>
      <c r="G11" s="694"/>
      <c r="H11" s="694"/>
      <c r="I11" s="694"/>
      <c r="J11" s="694"/>
      <c r="K11" s="694"/>
      <c r="L11" s="694"/>
      <c r="M11" s="694"/>
      <c r="N11" s="695"/>
      <c r="O11" s="483"/>
      <c r="P11" s="696" t="s">
        <v>156</v>
      </c>
      <c r="Q11" s="697"/>
      <c r="R11" s="698"/>
      <c r="S11" s="675" t="s">
        <v>157</v>
      </c>
    </row>
    <row r="12" spans="1:19">
      <c r="A12" s="661"/>
      <c r="B12" s="691"/>
      <c r="C12" s="676"/>
      <c r="D12" s="571"/>
      <c r="E12" s="678" t="s">
        <v>39</v>
      </c>
      <c r="F12" s="699" t="s">
        <v>258</v>
      </c>
      <c r="G12" s="680" t="s">
        <v>244</v>
      </c>
      <c r="H12" s="680"/>
      <c r="I12" s="681"/>
      <c r="J12" s="464"/>
      <c r="K12" s="678" t="s">
        <v>50</v>
      </c>
      <c r="L12" s="680"/>
      <c r="M12" s="680"/>
      <c r="N12" s="682" t="s">
        <v>26</v>
      </c>
      <c r="O12" s="657" t="s">
        <v>260</v>
      </c>
      <c r="P12" s="684" t="s">
        <v>27</v>
      </c>
      <c r="Q12" s="686" t="s">
        <v>51</v>
      </c>
      <c r="R12" s="688" t="s">
        <v>29</v>
      </c>
      <c r="S12" s="676"/>
    </row>
    <row r="13" spans="1:19" ht="15" thickBot="1">
      <c r="A13" s="661"/>
      <c r="B13" s="692"/>
      <c r="C13" s="677"/>
      <c r="D13" s="571"/>
      <c r="E13" s="679"/>
      <c r="F13" s="700"/>
      <c r="G13" s="202" t="s">
        <v>34</v>
      </c>
      <c r="H13" s="202" t="s">
        <v>30</v>
      </c>
      <c r="I13" s="214" t="s">
        <v>31</v>
      </c>
      <c r="J13" s="468" t="s">
        <v>259</v>
      </c>
      <c r="K13" s="213" t="s">
        <v>34</v>
      </c>
      <c r="L13" s="202" t="s">
        <v>30</v>
      </c>
      <c r="M13" s="202" t="s">
        <v>31</v>
      </c>
      <c r="N13" s="683"/>
      <c r="O13" s="658"/>
      <c r="P13" s="685"/>
      <c r="Q13" s="687"/>
      <c r="R13" s="689"/>
      <c r="S13" s="677"/>
    </row>
    <row r="14" spans="1:19" ht="22.8">
      <c r="A14" s="662" t="s">
        <v>158</v>
      </c>
      <c r="B14" s="272"/>
      <c r="C14" s="285" t="s">
        <v>160</v>
      </c>
      <c r="D14" s="506"/>
      <c r="E14" s="280"/>
      <c r="F14" s="453">
        <v>0</v>
      </c>
      <c r="G14" s="348">
        <v>0</v>
      </c>
      <c r="H14" s="166">
        <v>0</v>
      </c>
      <c r="I14" s="167">
        <v>0</v>
      </c>
      <c r="J14" s="469"/>
      <c r="K14" s="168">
        <f>L14+M14</f>
        <v>1384060</v>
      </c>
      <c r="L14" s="166">
        <v>1368080</v>
      </c>
      <c r="M14" s="166">
        <v>15980</v>
      </c>
      <c r="N14" s="169" t="str">
        <f>IFERROR(#REF!/#REF!,"-")</f>
        <v>-</v>
      </c>
      <c r="O14" s="203">
        <f>IFERROR(M14/K14,"-")</f>
        <v>1.1545742236608239E-2</v>
      </c>
      <c r="P14" s="328">
        <v>1.3652</v>
      </c>
      <c r="Q14" s="231">
        <f>H14*P14</f>
        <v>0</v>
      </c>
      <c r="R14" s="231">
        <f>P14*L14</f>
        <v>1867702.8159999999</v>
      </c>
      <c r="S14" s="204"/>
    </row>
    <row r="15" spans="1:19" ht="22.8">
      <c r="A15" s="663"/>
      <c r="B15" s="273"/>
      <c r="C15" s="286" t="s">
        <v>161</v>
      </c>
      <c r="D15" s="506"/>
      <c r="E15" s="281"/>
      <c r="F15" s="453">
        <v>0</v>
      </c>
      <c r="G15" s="174">
        <f t="shared" ref="G15:G20" si="0">+H15+I15</f>
        <v>0</v>
      </c>
      <c r="H15" s="174">
        <v>0</v>
      </c>
      <c r="I15" s="175">
        <v>0</v>
      </c>
      <c r="J15" s="469"/>
      <c r="K15" s="176">
        <f>L15+M15</f>
        <v>2201137</v>
      </c>
      <c r="L15" s="174">
        <v>2176500</v>
      </c>
      <c r="M15" s="174">
        <v>24637</v>
      </c>
      <c r="N15" s="203" t="str">
        <f t="shared" ref="N15:N27" si="1">IFERROR(K9/E9,"-")</f>
        <v>-</v>
      </c>
      <c r="O15" s="203">
        <f>IFERROR(M15/K15,"-")</f>
        <v>1.1192851694374317E-2</v>
      </c>
      <c r="P15" s="329">
        <v>2.3807999999999998</v>
      </c>
      <c r="Q15" s="232">
        <f>H15*P15</f>
        <v>0</v>
      </c>
      <c r="R15" s="232">
        <f>P15*L15</f>
        <v>5181811.1999999993</v>
      </c>
      <c r="S15" s="205"/>
    </row>
    <row r="16" spans="1:19" ht="22.8">
      <c r="A16" s="663"/>
      <c r="B16" s="273"/>
      <c r="C16" s="286" t="s">
        <v>162</v>
      </c>
      <c r="D16" s="506"/>
      <c r="E16" s="281"/>
      <c r="F16" s="453">
        <v>0</v>
      </c>
      <c r="G16" s="174">
        <f t="shared" si="0"/>
        <v>0</v>
      </c>
      <c r="H16" s="174">
        <v>0</v>
      </c>
      <c r="I16" s="175">
        <v>0</v>
      </c>
      <c r="J16" s="469"/>
      <c r="K16" s="176">
        <f t="shared" ref="K16:K21" si="2">L16+M16</f>
        <v>186074</v>
      </c>
      <c r="L16" s="174">
        <v>184250</v>
      </c>
      <c r="M16" s="174">
        <v>1824</v>
      </c>
      <c r="N16" s="203" t="str">
        <f t="shared" si="1"/>
        <v>-</v>
      </c>
      <c r="O16" s="203">
        <f t="shared" ref="O16:O27" si="3">IFERROR(M16/K16,"-")</f>
        <v>9.8025516729903159E-3</v>
      </c>
      <c r="P16" s="329">
        <v>4.6797000000000004</v>
      </c>
      <c r="Q16" s="233">
        <v>0</v>
      </c>
      <c r="R16" s="232">
        <f t="shared" ref="R16:R20" si="4">P16*L16</f>
        <v>862234.72500000009</v>
      </c>
      <c r="S16" s="205"/>
    </row>
    <row r="17" spans="1:19" ht="22.8">
      <c r="A17" s="663"/>
      <c r="B17" s="273"/>
      <c r="C17" s="286" t="s">
        <v>163</v>
      </c>
      <c r="D17" s="506"/>
      <c r="E17" s="281"/>
      <c r="F17" s="453">
        <v>0</v>
      </c>
      <c r="G17" s="174">
        <f t="shared" si="0"/>
        <v>55776</v>
      </c>
      <c r="H17" s="174">
        <v>55000</v>
      </c>
      <c r="I17" s="175">
        <v>776</v>
      </c>
      <c r="J17" s="469"/>
      <c r="K17" s="176">
        <f t="shared" si="2"/>
        <v>648438</v>
      </c>
      <c r="L17" s="174">
        <v>637400</v>
      </c>
      <c r="M17" s="174">
        <v>11038</v>
      </c>
      <c r="N17" s="203" t="str">
        <f t="shared" si="1"/>
        <v>-</v>
      </c>
      <c r="O17" s="203">
        <f t="shared" si="3"/>
        <v>1.7022444705584807E-2</v>
      </c>
      <c r="P17" s="329">
        <v>12.284700000000001</v>
      </c>
      <c r="Q17" s="233">
        <f>H17*P17</f>
        <v>675658.5</v>
      </c>
      <c r="R17" s="232">
        <f t="shared" si="4"/>
        <v>7830267.7800000003</v>
      </c>
      <c r="S17" s="205"/>
    </row>
    <row r="18" spans="1:19" ht="22.8">
      <c r="A18" s="663"/>
      <c r="B18" s="273"/>
      <c r="C18" s="286" t="s">
        <v>164</v>
      </c>
      <c r="D18" s="507"/>
      <c r="E18" s="281"/>
      <c r="F18" s="453">
        <v>0</v>
      </c>
      <c r="G18" s="174">
        <f t="shared" si="0"/>
        <v>9120</v>
      </c>
      <c r="H18" s="174">
        <v>9000</v>
      </c>
      <c r="I18" s="175">
        <v>120</v>
      </c>
      <c r="J18" s="469"/>
      <c r="K18" s="176">
        <f t="shared" si="2"/>
        <v>222861</v>
      </c>
      <c r="L18" s="174">
        <v>222500</v>
      </c>
      <c r="M18" s="174">
        <v>361</v>
      </c>
      <c r="N18" s="203" t="str">
        <f t="shared" si="1"/>
        <v>-</v>
      </c>
      <c r="O18" s="203">
        <f t="shared" si="3"/>
        <v>1.6198437591144255E-3</v>
      </c>
      <c r="P18" s="329">
        <v>12.029500000000001</v>
      </c>
      <c r="Q18" s="233">
        <f>P18*H18</f>
        <v>108265.5</v>
      </c>
      <c r="R18" s="232">
        <f t="shared" si="4"/>
        <v>2676563.75</v>
      </c>
      <c r="S18" s="205"/>
    </row>
    <row r="19" spans="1:19" ht="22.8">
      <c r="A19" s="663"/>
      <c r="B19" s="273"/>
      <c r="C19" s="286" t="s">
        <v>165</v>
      </c>
      <c r="D19" s="506"/>
      <c r="E19" s="281"/>
      <c r="F19" s="453">
        <v>0</v>
      </c>
      <c r="G19" s="174">
        <f t="shared" si="0"/>
        <v>0</v>
      </c>
      <c r="H19" s="174">
        <v>0</v>
      </c>
      <c r="I19" s="175">
        <v>0</v>
      </c>
      <c r="J19" s="469"/>
      <c r="K19" s="176">
        <f t="shared" si="2"/>
        <v>158706</v>
      </c>
      <c r="L19" s="174">
        <v>155520</v>
      </c>
      <c r="M19" s="174">
        <v>3186</v>
      </c>
      <c r="N19" s="203" t="str">
        <f t="shared" si="1"/>
        <v>-</v>
      </c>
      <c r="O19" s="203">
        <f t="shared" si="3"/>
        <v>2.0074855392990813E-2</v>
      </c>
      <c r="P19" s="329">
        <v>18.2316</v>
      </c>
      <c r="Q19" s="233">
        <f>P19*H19</f>
        <v>0</v>
      </c>
      <c r="R19" s="232">
        <f t="shared" si="4"/>
        <v>2835378.432</v>
      </c>
      <c r="S19" s="205"/>
    </row>
    <row r="20" spans="1:19">
      <c r="A20" s="663"/>
      <c r="B20" s="273"/>
      <c r="C20" s="287" t="s">
        <v>166</v>
      </c>
      <c r="D20" s="506"/>
      <c r="E20" s="281"/>
      <c r="F20" s="453">
        <v>0</v>
      </c>
      <c r="G20" s="174">
        <f t="shared" si="0"/>
        <v>0</v>
      </c>
      <c r="H20" s="174">
        <v>0</v>
      </c>
      <c r="I20" s="175">
        <v>0</v>
      </c>
      <c r="J20" s="469"/>
      <c r="K20" s="176">
        <f t="shared" si="2"/>
        <v>420000</v>
      </c>
      <c r="L20" s="174">
        <v>420000</v>
      </c>
      <c r="M20" s="174">
        <f t="shared" ref="M20" si="5">+W20+I20</f>
        <v>0</v>
      </c>
      <c r="N20" s="203" t="str">
        <f t="shared" si="1"/>
        <v>-</v>
      </c>
      <c r="O20" s="203">
        <f t="shared" si="3"/>
        <v>0</v>
      </c>
      <c r="P20" s="329">
        <v>1.2824</v>
      </c>
      <c r="Q20" s="233">
        <f>P20*H20</f>
        <v>0</v>
      </c>
      <c r="R20" s="232">
        <f t="shared" si="4"/>
        <v>538608</v>
      </c>
      <c r="S20" s="205"/>
    </row>
    <row r="21" spans="1:19" ht="15" thickBot="1">
      <c r="A21" s="663"/>
      <c r="B21" s="293"/>
      <c r="C21" s="294" t="s">
        <v>252</v>
      </c>
      <c r="D21" s="506"/>
      <c r="E21" s="295"/>
      <c r="F21" s="453">
        <v>0</v>
      </c>
      <c r="G21" s="296">
        <f>+H21+I21</f>
        <v>12320</v>
      </c>
      <c r="H21" s="296">
        <v>12000</v>
      </c>
      <c r="I21" s="297">
        <v>320</v>
      </c>
      <c r="J21" s="470"/>
      <c r="K21" s="298">
        <f t="shared" si="2"/>
        <v>12320</v>
      </c>
      <c r="L21" s="296">
        <v>12000</v>
      </c>
      <c r="M21" s="296">
        <v>320</v>
      </c>
      <c r="N21" s="299" t="str">
        <f t="shared" si="1"/>
        <v>-</v>
      </c>
      <c r="O21" s="203">
        <f t="shared" si="3"/>
        <v>2.5974025974025976E-2</v>
      </c>
      <c r="P21" s="330"/>
      <c r="Q21" s="300"/>
      <c r="R21" s="300"/>
      <c r="S21" s="301"/>
    </row>
    <row r="22" spans="1:19">
      <c r="A22" s="662" t="s">
        <v>159</v>
      </c>
      <c r="B22" s="276" t="s">
        <v>150</v>
      </c>
      <c r="C22" s="253" t="s">
        <v>151</v>
      </c>
      <c r="D22" s="506"/>
      <c r="E22" s="249">
        <v>2230000</v>
      </c>
      <c r="F22" s="453">
        <v>0</v>
      </c>
      <c r="G22" s="166">
        <f>+H22+I22</f>
        <v>101410</v>
      </c>
      <c r="H22" s="166">
        <v>100000</v>
      </c>
      <c r="I22" s="167">
        <v>1410</v>
      </c>
      <c r="J22" s="469"/>
      <c r="K22" s="168">
        <f>+U22+G22</f>
        <v>101410</v>
      </c>
      <c r="L22" s="166">
        <f>100000+100000</f>
        <v>200000</v>
      </c>
      <c r="M22" s="166">
        <f>1700+1410</f>
        <v>3110</v>
      </c>
      <c r="N22" s="169" t="str">
        <f t="shared" si="1"/>
        <v>-</v>
      </c>
      <c r="O22" s="203">
        <f t="shared" si="3"/>
        <v>3.0667587022976037E-2</v>
      </c>
      <c r="P22" s="331">
        <v>2.2141000000000002</v>
      </c>
      <c r="Q22" s="170">
        <f>+P22*H22</f>
        <v>221410.00000000003</v>
      </c>
      <c r="R22" s="171">
        <f>+P22*L22</f>
        <v>442820.00000000006</v>
      </c>
      <c r="S22" s="172"/>
    </row>
    <row r="23" spans="1:19">
      <c r="A23" s="663"/>
      <c r="B23" s="274"/>
      <c r="C23" s="288" t="s">
        <v>152</v>
      </c>
      <c r="D23" s="506"/>
      <c r="E23" s="250"/>
      <c r="F23" s="453">
        <v>0</v>
      </c>
      <c r="G23" s="173">
        <f t="shared" ref="G23:G25" si="6">+H23+I23</f>
        <v>0</v>
      </c>
      <c r="H23" s="174">
        <v>0</v>
      </c>
      <c r="I23" s="175">
        <v>0</v>
      </c>
      <c r="J23" s="469"/>
      <c r="K23" s="176">
        <f t="shared" ref="K23:K25" si="7">+U23+G23</f>
        <v>0</v>
      </c>
      <c r="L23" s="174">
        <f t="shared" ref="L23:M25" si="8">+V23+H23</f>
        <v>0</v>
      </c>
      <c r="M23" s="174">
        <f t="shared" si="8"/>
        <v>0</v>
      </c>
      <c r="N23" s="177" t="str">
        <f t="shared" si="1"/>
        <v>-</v>
      </c>
      <c r="O23" s="203" t="str">
        <f t="shared" si="3"/>
        <v>-</v>
      </c>
      <c r="P23" s="332">
        <v>2.4565999999999999</v>
      </c>
      <c r="Q23" s="178">
        <f t="shared" ref="Q23:Q24" si="9">+P23*H23</f>
        <v>0</v>
      </c>
      <c r="R23" s="179">
        <f t="shared" ref="R23:R24" si="10">+P23*L23</f>
        <v>0</v>
      </c>
      <c r="S23" s="180"/>
    </row>
    <row r="24" spans="1:19">
      <c r="A24" s="663"/>
      <c r="B24" s="274"/>
      <c r="C24" s="288"/>
      <c r="D24" s="506"/>
      <c r="E24" s="250"/>
      <c r="F24" s="453">
        <v>0</v>
      </c>
      <c r="G24" s="173">
        <f t="shared" si="6"/>
        <v>0</v>
      </c>
      <c r="H24" s="174">
        <v>0</v>
      </c>
      <c r="I24" s="175">
        <v>0</v>
      </c>
      <c r="J24" s="469"/>
      <c r="K24" s="176">
        <f t="shared" si="7"/>
        <v>0</v>
      </c>
      <c r="L24" s="174">
        <f t="shared" si="8"/>
        <v>0</v>
      </c>
      <c r="M24" s="174">
        <f t="shared" si="8"/>
        <v>0</v>
      </c>
      <c r="N24" s="177" t="str">
        <f t="shared" si="1"/>
        <v>-</v>
      </c>
      <c r="O24" s="203" t="str">
        <f t="shared" si="3"/>
        <v>-</v>
      </c>
      <c r="P24" s="332"/>
      <c r="Q24" s="178">
        <f t="shared" si="9"/>
        <v>0</v>
      </c>
      <c r="R24" s="179">
        <f t="shared" si="10"/>
        <v>0</v>
      </c>
      <c r="S24" s="180"/>
    </row>
    <row r="25" spans="1:19" ht="15" thickBot="1">
      <c r="A25" s="663"/>
      <c r="B25" s="275"/>
      <c r="C25" s="181"/>
      <c r="D25" s="506"/>
      <c r="E25" s="251"/>
      <c r="F25" s="453">
        <v>0</v>
      </c>
      <c r="G25" s="182">
        <f t="shared" si="6"/>
        <v>0</v>
      </c>
      <c r="H25" s="183">
        <v>0</v>
      </c>
      <c r="I25" s="184">
        <v>0</v>
      </c>
      <c r="J25" s="469"/>
      <c r="K25" s="185">
        <f t="shared" si="7"/>
        <v>0</v>
      </c>
      <c r="L25" s="183">
        <f t="shared" si="8"/>
        <v>0</v>
      </c>
      <c r="M25" s="183">
        <f t="shared" si="8"/>
        <v>0</v>
      </c>
      <c r="N25" s="186" t="str">
        <f t="shared" si="1"/>
        <v>-</v>
      </c>
      <c r="O25" s="203" t="str">
        <f t="shared" si="3"/>
        <v>-</v>
      </c>
      <c r="P25" s="333"/>
      <c r="Q25" s="187"/>
      <c r="R25" s="188"/>
      <c r="S25" s="189"/>
    </row>
    <row r="26" spans="1:19">
      <c r="A26" s="663"/>
      <c r="B26" s="276" t="s">
        <v>153</v>
      </c>
      <c r="C26" s="253" t="s">
        <v>151</v>
      </c>
      <c r="D26" s="507"/>
      <c r="E26" s="249"/>
      <c r="F26" s="454">
        <v>0</v>
      </c>
      <c r="G26" s="166">
        <f>+H26+I26</f>
        <v>0</v>
      </c>
      <c r="H26" s="166">
        <v>0</v>
      </c>
      <c r="I26" s="167">
        <v>0</v>
      </c>
      <c r="J26" s="469"/>
      <c r="K26" s="168">
        <f>L26+M26</f>
        <v>1525658</v>
      </c>
      <c r="L26" s="166">
        <v>1496750</v>
      </c>
      <c r="M26" s="166">
        <v>28908</v>
      </c>
      <c r="N26" s="169" t="str">
        <f t="shared" si="1"/>
        <v>-</v>
      </c>
      <c r="O26" s="299">
        <f t="shared" si="3"/>
        <v>1.8947890025156358E-2</v>
      </c>
      <c r="P26" s="331">
        <v>2.2141000000000002</v>
      </c>
      <c r="Q26" s="170">
        <f>+P26*H26</f>
        <v>0</v>
      </c>
      <c r="R26" s="171">
        <f>+P26*L26</f>
        <v>3313954.1750000003</v>
      </c>
      <c r="S26" s="172"/>
    </row>
    <row r="27" spans="1:19">
      <c r="A27" s="663"/>
      <c r="B27" s="274"/>
      <c r="C27" s="288" t="s">
        <v>152</v>
      </c>
      <c r="D27" s="506"/>
      <c r="E27" s="250"/>
      <c r="F27" s="455">
        <v>0</v>
      </c>
      <c r="G27" s="173">
        <f t="shared" ref="G27:G28" si="11">+H27+I27</f>
        <v>0</v>
      </c>
      <c r="H27" s="174">
        <v>0</v>
      </c>
      <c r="I27" s="175">
        <v>0</v>
      </c>
      <c r="J27" s="471"/>
      <c r="K27" s="176">
        <f t="shared" ref="K27:M29" si="12">+U27+G27</f>
        <v>0</v>
      </c>
      <c r="L27" s="174">
        <f t="shared" si="12"/>
        <v>0</v>
      </c>
      <c r="M27" s="174">
        <f t="shared" si="12"/>
        <v>0</v>
      </c>
      <c r="N27" s="177" t="str">
        <f t="shared" si="1"/>
        <v>-</v>
      </c>
      <c r="O27" s="490" t="str">
        <f t="shared" si="3"/>
        <v>-</v>
      </c>
      <c r="P27" s="332">
        <v>2.4565999999999999</v>
      </c>
      <c r="Q27" s="178">
        <f t="shared" ref="Q27:Q34" si="13">+P27*H27</f>
        <v>0</v>
      </c>
      <c r="R27" s="179">
        <f t="shared" ref="R27:R33" si="14">+P27*L27</f>
        <v>0</v>
      </c>
      <c r="S27" s="180"/>
    </row>
    <row r="28" spans="1:19">
      <c r="A28" s="663"/>
      <c r="B28" s="274"/>
      <c r="C28" s="288"/>
      <c r="D28" s="506"/>
      <c r="E28" s="250"/>
      <c r="F28" s="250"/>
      <c r="G28" s="173">
        <f t="shared" si="11"/>
        <v>0</v>
      </c>
      <c r="H28" s="174">
        <v>0</v>
      </c>
      <c r="I28" s="175">
        <v>0</v>
      </c>
      <c r="J28" s="466"/>
      <c r="K28" s="176">
        <f t="shared" si="12"/>
        <v>0</v>
      </c>
      <c r="L28" s="174">
        <f t="shared" si="12"/>
        <v>0</v>
      </c>
      <c r="M28" s="174">
        <f t="shared" si="12"/>
        <v>0</v>
      </c>
      <c r="N28" s="177"/>
      <c r="O28" s="485"/>
      <c r="P28" s="332"/>
      <c r="Q28" s="178">
        <f t="shared" si="13"/>
        <v>0</v>
      </c>
      <c r="R28" s="179">
        <f t="shared" si="14"/>
        <v>0</v>
      </c>
      <c r="S28" s="180"/>
    </row>
    <row r="29" spans="1:19" ht="15" thickBot="1">
      <c r="A29" s="663"/>
      <c r="B29" s="275"/>
      <c r="C29" s="181"/>
      <c r="D29" s="506"/>
      <c r="E29" s="251"/>
      <c r="F29" s="250">
        <v>0</v>
      </c>
      <c r="G29" s="182"/>
      <c r="H29" s="183">
        <v>0</v>
      </c>
      <c r="I29" s="184">
        <v>0</v>
      </c>
      <c r="J29" s="466"/>
      <c r="K29" s="185">
        <f t="shared" si="12"/>
        <v>0</v>
      </c>
      <c r="L29" s="183">
        <f t="shared" si="12"/>
        <v>0</v>
      </c>
      <c r="M29" s="183">
        <f t="shared" si="12"/>
        <v>0</v>
      </c>
      <c r="N29" s="186" t="str">
        <f t="shared" ref="N29:N72" si="15">IFERROR(L23/C23,"-")</f>
        <v>-</v>
      </c>
      <c r="O29" s="203" t="str">
        <f>IFERROR(M29/K29,"-")</f>
        <v>-</v>
      </c>
      <c r="P29" s="333"/>
      <c r="Q29" s="187">
        <f t="shared" si="13"/>
        <v>0</v>
      </c>
      <c r="R29" s="188"/>
      <c r="S29" s="189"/>
    </row>
    <row r="30" spans="1:19" ht="15" thickBot="1">
      <c r="A30" s="663"/>
      <c r="B30" s="277" t="s">
        <v>134</v>
      </c>
      <c r="C30" s="289" t="str">
        <f>+B30</f>
        <v>TOTAL 1/2</v>
      </c>
      <c r="D30" s="506"/>
      <c r="E30" s="252">
        <f>SUM(E22:E29)</f>
        <v>2230000</v>
      </c>
      <c r="F30" s="249">
        <v>0</v>
      </c>
      <c r="G30" s="190">
        <f>SUM(G22:G29)</f>
        <v>101410</v>
      </c>
      <c r="H30" s="190">
        <f>SUM(H22:H29)</f>
        <v>100000</v>
      </c>
      <c r="I30" s="191">
        <f>SUM(I22:I29)</f>
        <v>1410</v>
      </c>
      <c r="J30" s="466"/>
      <c r="K30" s="192">
        <f>SUM(K26:K29)</f>
        <v>1525658</v>
      </c>
      <c r="L30" s="190">
        <f>SUM(L22:L29)</f>
        <v>1696750</v>
      </c>
      <c r="M30" s="190">
        <f>SUM(M22:M29)</f>
        <v>32018</v>
      </c>
      <c r="N30" s="193" t="str">
        <f t="shared" si="15"/>
        <v>-</v>
      </c>
      <c r="O30" s="203">
        <f t="shared" ref="O30:O72" si="16">IFERROR(M30/K30,"-")</f>
        <v>2.0986354740053146E-2</v>
      </c>
      <c r="P30" s="334"/>
      <c r="Q30" s="194">
        <f>SUM(Q26:Q29)</f>
        <v>0</v>
      </c>
      <c r="R30" s="195">
        <f>SUM(R26:R29)</f>
        <v>3313954.1750000003</v>
      </c>
      <c r="S30" s="172"/>
    </row>
    <row r="31" spans="1:19" ht="15" thickBot="1">
      <c r="A31" s="663"/>
      <c r="B31" s="673" t="s">
        <v>154</v>
      </c>
      <c r="C31" s="288" t="s">
        <v>151</v>
      </c>
      <c r="D31" s="506"/>
      <c r="E31" s="250">
        <v>700000</v>
      </c>
      <c r="F31" s="249">
        <v>0</v>
      </c>
      <c r="G31" s="174">
        <f>H31+I31</f>
        <v>0</v>
      </c>
      <c r="H31" s="174">
        <v>0</v>
      </c>
      <c r="I31" s="175">
        <v>0</v>
      </c>
      <c r="J31" s="466"/>
      <c r="K31" s="196">
        <f>L31+M31</f>
        <v>704985</v>
      </c>
      <c r="L31" s="173">
        <v>686500</v>
      </c>
      <c r="M31" s="173">
        <v>18485</v>
      </c>
      <c r="N31" s="197" t="str">
        <f t="shared" si="15"/>
        <v>-</v>
      </c>
      <c r="O31" s="203">
        <f t="shared" si="16"/>
        <v>2.622041603722065E-2</v>
      </c>
      <c r="P31" s="335">
        <v>4.1712999999999996</v>
      </c>
      <c r="Q31" s="198">
        <f>+P31*H31</f>
        <v>0</v>
      </c>
      <c r="R31" s="199">
        <f>+P31*L31</f>
        <v>2863597.4499999997</v>
      </c>
      <c r="S31" s="172"/>
    </row>
    <row r="32" spans="1:19" ht="15" thickBot="1">
      <c r="A32" s="663"/>
      <c r="B32" s="674"/>
      <c r="C32" s="288" t="s">
        <v>152</v>
      </c>
      <c r="D32" s="506"/>
      <c r="E32" s="250"/>
      <c r="F32" s="249">
        <v>0</v>
      </c>
      <c r="G32" s="174">
        <f>H32+I32</f>
        <v>0</v>
      </c>
      <c r="H32" s="174">
        <v>0</v>
      </c>
      <c r="I32" s="175">
        <v>0</v>
      </c>
      <c r="J32" s="466"/>
      <c r="K32" s="176">
        <f t="shared" ref="K32:M34" si="17">+U32+G32</f>
        <v>0</v>
      </c>
      <c r="L32" s="174">
        <f t="shared" si="17"/>
        <v>0</v>
      </c>
      <c r="M32" s="174">
        <f t="shared" si="17"/>
        <v>0</v>
      </c>
      <c r="N32" s="200" t="str">
        <f t="shared" si="15"/>
        <v>-</v>
      </c>
      <c r="O32" s="203" t="str">
        <f t="shared" si="16"/>
        <v>-</v>
      </c>
      <c r="P32" s="332">
        <v>4.8285999999999998</v>
      </c>
      <c r="Q32" s="178">
        <f t="shared" si="13"/>
        <v>0</v>
      </c>
      <c r="R32" s="201">
        <f t="shared" si="14"/>
        <v>0</v>
      </c>
      <c r="S32" s="180"/>
    </row>
    <row r="33" spans="1:19" ht="15" thickBot="1">
      <c r="A33" s="663"/>
      <c r="B33" s="674"/>
      <c r="C33" s="288"/>
      <c r="D33" s="508"/>
      <c r="E33" s="250"/>
      <c r="F33" s="249">
        <v>0</v>
      </c>
      <c r="G33" s="174">
        <f t="shared" ref="G33:G34" si="18">H33+I33</f>
        <v>0</v>
      </c>
      <c r="H33" s="174">
        <v>0</v>
      </c>
      <c r="I33" s="175">
        <v>0</v>
      </c>
      <c r="J33" s="466"/>
      <c r="K33" s="176">
        <f t="shared" si="17"/>
        <v>0</v>
      </c>
      <c r="L33" s="174">
        <f t="shared" si="17"/>
        <v>0</v>
      </c>
      <c r="M33" s="174">
        <f t="shared" si="17"/>
        <v>0</v>
      </c>
      <c r="N33" s="200" t="str">
        <f t="shared" si="15"/>
        <v>-</v>
      </c>
      <c r="O33" s="203" t="str">
        <f t="shared" si="16"/>
        <v>-</v>
      </c>
      <c r="P33" s="332"/>
      <c r="Q33" s="178">
        <f t="shared" si="13"/>
        <v>0</v>
      </c>
      <c r="R33" s="201">
        <f t="shared" si="14"/>
        <v>0</v>
      </c>
      <c r="S33" s="180"/>
    </row>
    <row r="34" spans="1:19" ht="15" thickBot="1">
      <c r="A34" s="663"/>
      <c r="B34" s="674"/>
      <c r="C34" s="288"/>
      <c r="D34" s="507"/>
      <c r="E34" s="250"/>
      <c r="F34" s="249">
        <v>0</v>
      </c>
      <c r="G34" s="174">
        <f t="shared" si="18"/>
        <v>0</v>
      </c>
      <c r="H34" s="174">
        <v>0</v>
      </c>
      <c r="I34" s="175">
        <v>0</v>
      </c>
      <c r="J34" s="466"/>
      <c r="K34" s="176">
        <f t="shared" si="17"/>
        <v>0</v>
      </c>
      <c r="L34" s="174">
        <f t="shared" si="17"/>
        <v>0</v>
      </c>
      <c r="M34" s="174">
        <f t="shared" si="17"/>
        <v>0</v>
      </c>
      <c r="N34" s="200" t="str">
        <f t="shared" si="15"/>
        <v>-</v>
      </c>
      <c r="O34" s="203" t="str">
        <f t="shared" si="16"/>
        <v>-</v>
      </c>
      <c r="P34" s="332"/>
      <c r="Q34" s="178">
        <f t="shared" si="13"/>
        <v>0</v>
      </c>
      <c r="R34" s="201"/>
      <c r="S34" s="180"/>
    </row>
    <row r="35" spans="1:19" ht="15" thickBot="1">
      <c r="A35" s="663"/>
      <c r="B35" s="277" t="s">
        <v>136</v>
      </c>
      <c r="C35" s="289" t="str">
        <f>+B35</f>
        <v>TOTAL 4/4</v>
      </c>
      <c r="D35" s="509"/>
      <c r="E35" s="252">
        <f t="shared" ref="E35:L35" si="19">SUM(E31:E34)</f>
        <v>700000</v>
      </c>
      <c r="F35" s="249">
        <v>0</v>
      </c>
      <c r="G35" s="190">
        <f t="shared" si="19"/>
        <v>0</v>
      </c>
      <c r="H35" s="190">
        <f t="shared" si="19"/>
        <v>0</v>
      </c>
      <c r="I35" s="191">
        <f t="shared" si="19"/>
        <v>0</v>
      </c>
      <c r="J35" s="466"/>
      <c r="K35" s="192">
        <f t="shared" si="19"/>
        <v>704985</v>
      </c>
      <c r="L35" s="190">
        <f t="shared" si="19"/>
        <v>686500</v>
      </c>
      <c r="M35" s="190">
        <f>SUM(M31:M34)</f>
        <v>18485</v>
      </c>
      <c r="N35" s="193" t="str">
        <f t="shared" si="15"/>
        <v>-</v>
      </c>
      <c r="O35" s="203">
        <f t="shared" si="16"/>
        <v>2.622041603722065E-2</v>
      </c>
      <c r="P35" s="334"/>
      <c r="Q35" s="194">
        <f>SUM(Q31:Q34)</f>
        <v>0</v>
      </c>
      <c r="R35" s="195">
        <f>SUM(R31:R34)</f>
        <v>2863597.4499999997</v>
      </c>
      <c r="S35" s="189"/>
    </row>
    <row r="36" spans="1:19" ht="15" thickBot="1">
      <c r="A36" s="664"/>
      <c r="B36" s="277" t="s">
        <v>155</v>
      </c>
      <c r="C36" s="289" t="s">
        <v>151</v>
      </c>
      <c r="D36" s="507"/>
      <c r="E36" s="302"/>
      <c r="F36" s="456"/>
      <c r="G36" s="206"/>
      <c r="H36" s="206">
        <v>0</v>
      </c>
      <c r="I36" s="207">
        <v>0</v>
      </c>
      <c r="J36" s="472"/>
      <c r="K36" s="208"/>
      <c r="L36" s="206"/>
      <c r="M36" s="206"/>
      <c r="N36" s="209" t="str">
        <f t="shared" si="15"/>
        <v>-</v>
      </c>
      <c r="O36" s="203" t="str">
        <f t="shared" si="16"/>
        <v>-</v>
      </c>
      <c r="P36" s="336">
        <v>1.4086000000000001</v>
      </c>
      <c r="Q36" s="210">
        <f t="shared" ref="Q36" si="20">+P36*H36</f>
        <v>0</v>
      </c>
      <c r="R36" s="211">
        <f t="shared" ref="R36" si="21">+P36*L36</f>
        <v>0</v>
      </c>
      <c r="S36" s="212"/>
    </row>
    <row r="37" spans="1:19">
      <c r="A37" s="665" t="s">
        <v>69</v>
      </c>
      <c r="B37" s="669" t="s">
        <v>203</v>
      </c>
      <c r="C37" s="290" t="s">
        <v>204</v>
      </c>
      <c r="D37" s="510"/>
      <c r="E37" s="282"/>
      <c r="F37" s="250"/>
      <c r="G37" s="341">
        <f>H37+I37</f>
        <v>0</v>
      </c>
      <c r="H37" s="341">
        <v>0</v>
      </c>
      <c r="I37" s="342">
        <v>0</v>
      </c>
      <c r="J37" s="466"/>
      <c r="K37" s="303">
        <v>101715</v>
      </c>
      <c r="L37" s="446">
        <v>101000</v>
      </c>
      <c r="M37" s="267">
        <v>715</v>
      </c>
      <c r="N37" s="257" t="str">
        <f t="shared" si="15"/>
        <v>-</v>
      </c>
      <c r="O37" s="203">
        <f t="shared" si="16"/>
        <v>7.0294450179422896E-3</v>
      </c>
      <c r="P37" s="337">
        <v>32.946300000000001</v>
      </c>
      <c r="Q37" s="258">
        <f>P37*H37</f>
        <v>0</v>
      </c>
      <c r="R37" s="269">
        <f>P37*L37</f>
        <v>3327576.3000000003</v>
      </c>
      <c r="S37" s="254"/>
    </row>
    <row r="38" spans="1:19">
      <c r="A38" s="666"/>
      <c r="B38" s="668"/>
      <c r="C38" s="291" t="s">
        <v>205</v>
      </c>
      <c r="D38" s="510"/>
      <c r="E38" s="283"/>
      <c r="F38" s="250"/>
      <c r="G38" s="343">
        <f>H38+I38</f>
        <v>0</v>
      </c>
      <c r="H38" s="343">
        <v>0</v>
      </c>
      <c r="I38" s="344">
        <v>0</v>
      </c>
      <c r="J38" s="466"/>
      <c r="K38" s="304">
        <v>0</v>
      </c>
      <c r="L38" s="447">
        <v>0</v>
      </c>
      <c r="M38" s="268">
        <v>0</v>
      </c>
      <c r="N38" s="259" t="str">
        <f t="shared" si="15"/>
        <v>-</v>
      </c>
      <c r="O38" s="203" t="str">
        <f t="shared" si="16"/>
        <v>-</v>
      </c>
      <c r="P38" s="338">
        <v>35.398400000000002</v>
      </c>
      <c r="Q38" s="260">
        <f>P38*H38</f>
        <v>0</v>
      </c>
      <c r="R38" s="270">
        <f>P38*L38</f>
        <v>0</v>
      </c>
      <c r="S38" s="255"/>
    </row>
    <row r="39" spans="1:19">
      <c r="A39" s="666"/>
      <c r="B39" s="668"/>
      <c r="C39" s="291" t="s">
        <v>206</v>
      </c>
      <c r="D39" s="510"/>
      <c r="E39" s="283"/>
      <c r="F39" s="250"/>
      <c r="G39" s="343">
        <f t="shared" ref="G39:G53" si="22">H39+I39</f>
        <v>0</v>
      </c>
      <c r="H39" s="343">
        <v>0</v>
      </c>
      <c r="I39" s="344">
        <v>0</v>
      </c>
      <c r="J39" s="466"/>
      <c r="K39" s="304">
        <v>4050</v>
      </c>
      <c r="L39" s="447">
        <v>4000</v>
      </c>
      <c r="M39" s="268">
        <v>50</v>
      </c>
      <c r="N39" s="259" t="str">
        <f t="shared" si="15"/>
        <v>-</v>
      </c>
      <c r="O39" s="203">
        <f t="shared" si="16"/>
        <v>1.2345679012345678E-2</v>
      </c>
      <c r="P39" s="338">
        <v>32.946300000000001</v>
      </c>
      <c r="Q39" s="260">
        <f t="shared" ref="Q39:Q53" si="23">P39*H39</f>
        <v>0</v>
      </c>
      <c r="R39" s="270">
        <f t="shared" ref="R39:R53" si="24">P39*L39</f>
        <v>131785.20000000001</v>
      </c>
      <c r="S39" s="255"/>
    </row>
    <row r="40" spans="1:19" ht="15" thickBot="1">
      <c r="A40" s="666"/>
      <c r="B40" s="668" t="s">
        <v>207</v>
      </c>
      <c r="C40" s="291" t="s">
        <v>208</v>
      </c>
      <c r="D40" s="507"/>
      <c r="E40" s="283"/>
      <c r="F40" s="250"/>
      <c r="G40" s="343">
        <f t="shared" si="22"/>
        <v>2448</v>
      </c>
      <c r="H40" s="343">
        <v>2400</v>
      </c>
      <c r="I40" s="344">
        <v>48</v>
      </c>
      <c r="J40" s="466"/>
      <c r="K40" s="304">
        <f>+L40+M40</f>
        <v>14639</v>
      </c>
      <c r="L40" s="447">
        <v>14400</v>
      </c>
      <c r="M40" s="268">
        <v>239</v>
      </c>
      <c r="N40" s="259" t="str">
        <f t="shared" si="15"/>
        <v>-</v>
      </c>
      <c r="O40" s="203">
        <f t="shared" si="16"/>
        <v>1.6326251793155271E-2</v>
      </c>
      <c r="P40" s="338">
        <v>55.4758</v>
      </c>
      <c r="Q40" s="260">
        <f t="shared" si="23"/>
        <v>133141.92000000001</v>
      </c>
      <c r="R40" s="270">
        <f t="shared" si="24"/>
        <v>798851.52</v>
      </c>
      <c r="S40" s="255"/>
    </row>
    <row r="41" spans="1:19" ht="15" thickBot="1">
      <c r="A41" s="666"/>
      <c r="B41" s="668"/>
      <c r="C41" s="291" t="s">
        <v>205</v>
      </c>
      <c r="D41" s="511"/>
      <c r="E41" s="283"/>
      <c r="F41" s="456"/>
      <c r="G41" s="343">
        <f t="shared" si="22"/>
        <v>0</v>
      </c>
      <c r="H41" s="343">
        <v>0</v>
      </c>
      <c r="I41" s="344">
        <v>0</v>
      </c>
      <c r="J41" s="472"/>
      <c r="K41" s="304">
        <v>0</v>
      </c>
      <c r="L41" s="268">
        <v>0</v>
      </c>
      <c r="M41" s="268">
        <v>0</v>
      </c>
      <c r="N41" s="259" t="str">
        <f t="shared" si="15"/>
        <v>-</v>
      </c>
      <c r="O41" s="203" t="str">
        <f t="shared" si="16"/>
        <v>-</v>
      </c>
      <c r="P41" s="338">
        <v>58.836300000000001</v>
      </c>
      <c r="Q41" s="260">
        <f t="shared" si="23"/>
        <v>0</v>
      </c>
      <c r="R41" s="270">
        <f t="shared" si="24"/>
        <v>0</v>
      </c>
      <c r="S41" s="255"/>
    </row>
    <row r="42" spans="1:19" ht="15" thickBot="1">
      <c r="A42" s="666"/>
      <c r="B42" s="278" t="s">
        <v>209</v>
      </c>
      <c r="C42" s="291" t="s">
        <v>210</v>
      </c>
      <c r="D42" s="512"/>
      <c r="E42" s="283"/>
      <c r="F42" s="302"/>
      <c r="G42" s="343">
        <f t="shared" si="22"/>
        <v>2040</v>
      </c>
      <c r="H42" s="343">
        <v>2000</v>
      </c>
      <c r="I42" s="344">
        <v>40</v>
      </c>
      <c r="J42" s="467"/>
      <c r="K42" s="304">
        <v>46190</v>
      </c>
      <c r="L42" s="447">
        <f>46000+2000</f>
        <v>48000</v>
      </c>
      <c r="M42" s="268">
        <f>190+40</f>
        <v>230</v>
      </c>
      <c r="N42" s="259" t="str">
        <f t="shared" si="15"/>
        <v>-</v>
      </c>
      <c r="O42" s="203">
        <f t="shared" si="16"/>
        <v>4.9794327776575015E-3</v>
      </c>
      <c r="P42" s="338">
        <v>25.687200000000001</v>
      </c>
      <c r="Q42" s="260">
        <f t="shared" si="23"/>
        <v>51374.400000000001</v>
      </c>
      <c r="R42" s="270">
        <f t="shared" si="24"/>
        <v>1232985.6000000001</v>
      </c>
      <c r="S42" s="255"/>
    </row>
    <row r="43" spans="1:19" ht="15" thickBot="1">
      <c r="A43" s="666"/>
      <c r="B43" s="278" t="s">
        <v>211</v>
      </c>
      <c r="C43" s="291" t="s">
        <v>212</v>
      </c>
      <c r="D43" s="513"/>
      <c r="E43" s="283"/>
      <c r="F43" s="283"/>
      <c r="G43" s="343">
        <f t="shared" si="22"/>
        <v>0</v>
      </c>
      <c r="H43" s="343">
        <v>0</v>
      </c>
      <c r="I43" s="344">
        <v>0</v>
      </c>
      <c r="J43" s="473"/>
      <c r="K43" s="304">
        <v>0</v>
      </c>
      <c r="L43" s="268">
        <v>0</v>
      </c>
      <c r="M43" s="268">
        <v>0</v>
      </c>
      <c r="N43" s="259" t="str">
        <f t="shared" si="15"/>
        <v>-</v>
      </c>
      <c r="O43" s="203" t="str">
        <f t="shared" si="16"/>
        <v>-</v>
      </c>
      <c r="P43" s="338">
        <v>41.992699999999999</v>
      </c>
      <c r="Q43" s="260">
        <f t="shared" si="23"/>
        <v>0</v>
      </c>
      <c r="R43" s="270">
        <f t="shared" si="24"/>
        <v>0</v>
      </c>
      <c r="S43" s="255"/>
    </row>
    <row r="44" spans="1:19">
      <c r="A44" s="666"/>
      <c r="B44" s="278" t="s">
        <v>213</v>
      </c>
      <c r="C44" s="291" t="s">
        <v>214</v>
      </c>
      <c r="D44" s="513"/>
      <c r="E44" s="283"/>
      <c r="F44" s="457"/>
      <c r="G44" s="343">
        <f t="shared" si="22"/>
        <v>5488</v>
      </c>
      <c r="H44" s="343">
        <v>5440</v>
      </c>
      <c r="I44" s="344">
        <v>48</v>
      </c>
      <c r="J44" s="474"/>
      <c r="K44" s="304">
        <v>39130</v>
      </c>
      <c r="L44" s="447">
        <f>38400+2400+5440</f>
        <v>46240</v>
      </c>
      <c r="M44" s="268">
        <f>730+47+48</f>
        <v>825</v>
      </c>
      <c r="N44" s="259" t="str">
        <f t="shared" si="15"/>
        <v>-</v>
      </c>
      <c r="O44" s="203">
        <f t="shared" si="16"/>
        <v>2.1083567595195501E-2</v>
      </c>
      <c r="P44" s="338">
        <v>4.3535000000000004</v>
      </c>
      <c r="Q44" s="260">
        <f t="shared" si="23"/>
        <v>23683.040000000001</v>
      </c>
      <c r="R44" s="270">
        <f t="shared" si="24"/>
        <v>201305.84000000003</v>
      </c>
      <c r="S44" s="255"/>
    </row>
    <row r="45" spans="1:19">
      <c r="A45" s="666"/>
      <c r="B45" s="668" t="s">
        <v>215</v>
      </c>
      <c r="C45" s="291" t="s">
        <v>210</v>
      </c>
      <c r="D45" s="512"/>
      <c r="E45" s="283"/>
      <c r="F45" s="458"/>
      <c r="G45" s="343">
        <f t="shared" si="22"/>
        <v>49879</v>
      </c>
      <c r="H45" s="343">
        <v>49500</v>
      </c>
      <c r="I45" s="344">
        <v>379</v>
      </c>
      <c r="J45" s="475"/>
      <c r="K45" s="304">
        <v>547844</v>
      </c>
      <c r="L45" s="448">
        <v>530050</v>
      </c>
      <c r="M45" s="268">
        <f>2274+120+379</f>
        <v>2773</v>
      </c>
      <c r="N45" s="259" t="str">
        <f t="shared" si="15"/>
        <v>-</v>
      </c>
      <c r="O45" s="203">
        <f t="shared" si="16"/>
        <v>5.0616598885814207E-3</v>
      </c>
      <c r="P45" s="338">
        <v>4.6184000000000003</v>
      </c>
      <c r="Q45" s="260">
        <f t="shared" si="23"/>
        <v>228610.80000000002</v>
      </c>
      <c r="R45" s="270">
        <f>P45*L45</f>
        <v>2447982.92</v>
      </c>
      <c r="S45" s="255"/>
    </row>
    <row r="46" spans="1:19">
      <c r="A46" s="666"/>
      <c r="B46" s="668"/>
      <c r="C46" s="291" t="s">
        <v>216</v>
      </c>
      <c r="D46" s="507"/>
      <c r="E46" s="283"/>
      <c r="F46" s="458"/>
      <c r="G46" s="343">
        <f t="shared" si="22"/>
        <v>0</v>
      </c>
      <c r="H46" s="343">
        <v>0</v>
      </c>
      <c r="I46" s="344">
        <v>0</v>
      </c>
      <c r="J46" s="475"/>
      <c r="K46" s="304">
        <v>36540</v>
      </c>
      <c r="L46" s="448">
        <v>36300</v>
      </c>
      <c r="M46" s="268">
        <v>240</v>
      </c>
      <c r="N46" s="259" t="str">
        <f t="shared" si="15"/>
        <v>-</v>
      </c>
      <c r="O46" s="203">
        <f t="shared" si="16"/>
        <v>6.5681444991789817E-3</v>
      </c>
      <c r="P46" s="338">
        <v>4.8738000000000001</v>
      </c>
      <c r="Q46" s="260">
        <f t="shared" si="23"/>
        <v>0</v>
      </c>
      <c r="R46" s="270">
        <f t="shared" si="24"/>
        <v>176918.94</v>
      </c>
      <c r="S46" s="255"/>
    </row>
    <row r="47" spans="1:19">
      <c r="A47" s="666"/>
      <c r="B47" s="668" t="s">
        <v>217</v>
      </c>
      <c r="C47" s="291" t="s">
        <v>210</v>
      </c>
      <c r="D47" s="513"/>
      <c r="E47" s="283"/>
      <c r="F47" s="458"/>
      <c r="G47" s="343">
        <f t="shared" si="22"/>
        <v>0</v>
      </c>
      <c r="H47" s="343">
        <v>0</v>
      </c>
      <c r="I47" s="344">
        <v>0</v>
      </c>
      <c r="J47" s="475"/>
      <c r="K47" s="304">
        <v>77555</v>
      </c>
      <c r="L47" s="447">
        <v>77280</v>
      </c>
      <c r="M47" s="268">
        <v>275</v>
      </c>
      <c r="N47" s="259" t="str">
        <f t="shared" si="15"/>
        <v>-</v>
      </c>
      <c r="O47" s="203">
        <f t="shared" si="16"/>
        <v>3.5458706724260203E-3</v>
      </c>
      <c r="P47" s="338">
        <v>4.9344999999999999</v>
      </c>
      <c r="Q47" s="260">
        <f t="shared" si="23"/>
        <v>0</v>
      </c>
      <c r="R47" s="270">
        <f t="shared" si="24"/>
        <v>381338.16</v>
      </c>
      <c r="S47" s="255"/>
    </row>
    <row r="48" spans="1:19">
      <c r="A48" s="666"/>
      <c r="B48" s="668"/>
      <c r="C48" s="291" t="s">
        <v>216</v>
      </c>
      <c r="D48" s="512"/>
      <c r="E48" s="283"/>
      <c r="F48" s="458"/>
      <c r="G48" s="343">
        <f t="shared" si="22"/>
        <v>0</v>
      </c>
      <c r="H48" s="343">
        <v>0</v>
      </c>
      <c r="I48" s="344">
        <v>0</v>
      </c>
      <c r="J48" s="475"/>
      <c r="K48" s="304">
        <v>71384</v>
      </c>
      <c r="L48" s="447">
        <v>71120</v>
      </c>
      <c r="M48" s="268">
        <v>264</v>
      </c>
      <c r="N48" s="259" t="str">
        <f t="shared" si="15"/>
        <v>-</v>
      </c>
      <c r="O48" s="203">
        <f t="shared" si="16"/>
        <v>3.698307744032276E-3</v>
      </c>
      <c r="P48" s="338">
        <v>5.1852</v>
      </c>
      <c r="Q48" s="260">
        <f t="shared" si="23"/>
        <v>0</v>
      </c>
      <c r="R48" s="270">
        <f t="shared" si="24"/>
        <v>368771.424</v>
      </c>
      <c r="S48" s="255"/>
    </row>
    <row r="49" spans="1:19">
      <c r="A49" s="666"/>
      <c r="B49" s="668" t="s">
        <v>218</v>
      </c>
      <c r="C49" s="291" t="s">
        <v>210</v>
      </c>
      <c r="D49" s="512"/>
      <c r="E49" s="283"/>
      <c r="F49" s="458"/>
      <c r="G49" s="343">
        <f t="shared" si="22"/>
        <v>23239</v>
      </c>
      <c r="H49" s="343">
        <v>22950</v>
      </c>
      <c r="I49" s="344">
        <v>289</v>
      </c>
      <c r="J49" s="475"/>
      <c r="K49" s="304">
        <v>556543</v>
      </c>
      <c r="L49" s="447">
        <f>567950+27000+22050</f>
        <v>617000</v>
      </c>
      <c r="M49" s="268">
        <f>4343+183+521+200</f>
        <v>5247</v>
      </c>
      <c r="N49" s="259" t="str">
        <f t="shared" si="15"/>
        <v>-</v>
      </c>
      <c r="O49" s="203">
        <f t="shared" si="16"/>
        <v>9.4278429519372275E-3</v>
      </c>
      <c r="P49" s="338">
        <v>5.5069999999999997</v>
      </c>
      <c r="Q49" s="260">
        <f t="shared" si="23"/>
        <v>126385.65</v>
      </c>
      <c r="R49" s="270">
        <f t="shared" si="24"/>
        <v>3397819</v>
      </c>
      <c r="S49" s="255"/>
    </row>
    <row r="50" spans="1:19">
      <c r="A50" s="666"/>
      <c r="B50" s="668"/>
      <c r="C50" s="291" t="s">
        <v>216</v>
      </c>
      <c r="D50" s="512"/>
      <c r="E50" s="283"/>
      <c r="F50" s="458"/>
      <c r="G50" s="343">
        <f t="shared" si="22"/>
        <v>0</v>
      </c>
      <c r="H50" s="343">
        <v>0</v>
      </c>
      <c r="I50" s="344">
        <v>0</v>
      </c>
      <c r="J50" s="475"/>
      <c r="K50" s="304">
        <v>109167</v>
      </c>
      <c r="L50" s="447">
        <v>108350</v>
      </c>
      <c r="M50" s="268">
        <v>817</v>
      </c>
      <c r="N50" s="259" t="str">
        <f t="shared" si="15"/>
        <v>-</v>
      </c>
      <c r="O50" s="203">
        <f t="shared" si="16"/>
        <v>7.4839466139034689E-3</v>
      </c>
      <c r="P50" s="338">
        <v>5.7885299999999997</v>
      </c>
      <c r="Q50" s="260">
        <f t="shared" si="23"/>
        <v>0</v>
      </c>
      <c r="R50" s="270">
        <f t="shared" si="24"/>
        <v>627187.22549999994</v>
      </c>
      <c r="S50" s="255"/>
    </row>
    <row r="51" spans="1:19">
      <c r="A51" s="666"/>
      <c r="B51" s="278" t="s">
        <v>219</v>
      </c>
      <c r="C51" s="291"/>
      <c r="D51" s="513"/>
      <c r="E51" s="283"/>
      <c r="F51" s="458"/>
      <c r="G51" s="343">
        <f t="shared" si="22"/>
        <v>15406</v>
      </c>
      <c r="H51" s="343">
        <v>15000</v>
      </c>
      <c r="I51" s="344">
        <v>406</v>
      </c>
      <c r="J51" s="475"/>
      <c r="K51" s="304">
        <v>0</v>
      </c>
      <c r="L51" s="447">
        <f>19500+15000</f>
        <v>34500</v>
      </c>
      <c r="M51" s="262">
        <f>570+406</f>
        <v>976</v>
      </c>
      <c r="N51" s="259" t="str">
        <f t="shared" si="15"/>
        <v>-</v>
      </c>
      <c r="O51" s="203" t="str">
        <f t="shared" si="16"/>
        <v>-</v>
      </c>
      <c r="P51" s="338">
        <v>3.2963</v>
      </c>
      <c r="Q51" s="260">
        <f t="shared" si="23"/>
        <v>49444.5</v>
      </c>
      <c r="R51" s="270">
        <f t="shared" si="24"/>
        <v>113722.35</v>
      </c>
      <c r="S51" s="255"/>
    </row>
    <row r="52" spans="1:19">
      <c r="A52" s="666"/>
      <c r="B52" s="278" t="s">
        <v>220</v>
      </c>
      <c r="C52" s="291" t="s">
        <v>210</v>
      </c>
      <c r="D52" s="512"/>
      <c r="E52" s="283"/>
      <c r="F52" s="458"/>
      <c r="G52" s="343">
        <f t="shared" si="22"/>
        <v>25715</v>
      </c>
      <c r="H52" s="343">
        <v>25500</v>
      </c>
      <c r="I52" s="344">
        <v>215</v>
      </c>
      <c r="J52" s="475"/>
      <c r="K52" s="261">
        <v>26300</v>
      </c>
      <c r="L52" s="448">
        <f>26000+25500+40</f>
        <v>51540</v>
      </c>
      <c r="M52" s="262">
        <f>260+215</f>
        <v>475</v>
      </c>
      <c r="N52" s="259" t="str">
        <f t="shared" si="15"/>
        <v>-</v>
      </c>
      <c r="O52" s="203">
        <f t="shared" si="16"/>
        <v>1.8060836501901139E-2</v>
      </c>
      <c r="P52" s="338">
        <v>3.2963</v>
      </c>
      <c r="Q52" s="260">
        <f t="shared" si="23"/>
        <v>84055.65</v>
      </c>
      <c r="R52" s="270">
        <f t="shared" si="24"/>
        <v>169891.302</v>
      </c>
      <c r="S52" s="255"/>
    </row>
    <row r="53" spans="1:19" ht="15" thickBot="1">
      <c r="A53" s="667"/>
      <c r="B53" s="279" t="s">
        <v>221</v>
      </c>
      <c r="C53" s="292" t="s">
        <v>222</v>
      </c>
      <c r="D53" s="513"/>
      <c r="E53" s="284"/>
      <c r="F53" s="458"/>
      <c r="G53" s="345">
        <f t="shared" si="22"/>
        <v>85681</v>
      </c>
      <c r="H53" s="345">
        <v>85600</v>
      </c>
      <c r="I53" s="346">
        <v>81</v>
      </c>
      <c r="J53" s="475"/>
      <c r="K53" s="263">
        <v>301932</v>
      </c>
      <c r="L53" s="445">
        <f>301800+85600</f>
        <v>387400</v>
      </c>
      <c r="M53" s="264">
        <f>132+81</f>
        <v>213</v>
      </c>
      <c r="N53" s="265" t="str">
        <f t="shared" si="15"/>
        <v>-</v>
      </c>
      <c r="O53" s="203">
        <f t="shared" si="16"/>
        <v>7.0545685783553918E-4</v>
      </c>
      <c r="P53" s="339">
        <v>2.3201000000000001</v>
      </c>
      <c r="Q53" s="266">
        <f t="shared" si="23"/>
        <v>198600.56</v>
      </c>
      <c r="R53" s="271">
        <f t="shared" si="24"/>
        <v>898806.74</v>
      </c>
      <c r="S53" s="256"/>
    </row>
    <row r="54" spans="1:19">
      <c r="D54" s="512"/>
      <c r="F54" s="458"/>
      <c r="G54" s="347"/>
      <c r="H54" s="347"/>
      <c r="I54" s="347"/>
      <c r="J54" s="475"/>
      <c r="N54" t="str">
        <f t="shared" si="15"/>
        <v>-</v>
      </c>
      <c r="O54" s="203" t="str">
        <f t="shared" si="16"/>
        <v>-</v>
      </c>
    </row>
    <row r="55" spans="1:19">
      <c r="D55" s="507"/>
      <c r="F55" s="458"/>
      <c r="J55" s="475"/>
      <c r="N55" t="str">
        <f t="shared" si="15"/>
        <v>-</v>
      </c>
      <c r="O55" s="203" t="str">
        <f t="shared" si="16"/>
        <v>-</v>
      </c>
    </row>
    <row r="56" spans="1:19">
      <c r="D56" s="511"/>
      <c r="F56" s="458"/>
      <c r="J56" s="475"/>
      <c r="N56" t="str">
        <f t="shared" si="15"/>
        <v>-</v>
      </c>
      <c r="O56" s="203" t="str">
        <f t="shared" si="16"/>
        <v>-</v>
      </c>
    </row>
    <row r="57" spans="1:19">
      <c r="D57" s="514"/>
      <c r="F57" s="458"/>
      <c r="J57" s="475"/>
      <c r="N57" t="str">
        <f t="shared" si="15"/>
        <v>-</v>
      </c>
      <c r="O57" s="203" t="str">
        <f t="shared" si="16"/>
        <v>-</v>
      </c>
    </row>
    <row r="58" spans="1:19">
      <c r="D58" s="515"/>
      <c r="F58" s="458"/>
      <c r="J58" s="475"/>
      <c r="N58" t="str">
        <f t="shared" si="15"/>
        <v>-</v>
      </c>
      <c r="O58" s="203" t="str">
        <f t="shared" si="16"/>
        <v>-</v>
      </c>
    </row>
    <row r="59" spans="1:19">
      <c r="D59" s="514"/>
      <c r="F59" s="458"/>
      <c r="J59" s="475"/>
      <c r="N59" t="str">
        <f t="shared" si="15"/>
        <v>-</v>
      </c>
      <c r="O59" s="203" t="str">
        <f t="shared" si="16"/>
        <v>-</v>
      </c>
    </row>
    <row r="60" spans="1:19">
      <c r="D60" s="516"/>
      <c r="F60" s="458"/>
      <c r="J60" s="475"/>
      <c r="N60" t="str">
        <f t="shared" si="15"/>
        <v>-</v>
      </c>
      <c r="O60" s="203" t="str">
        <f t="shared" si="16"/>
        <v>-</v>
      </c>
    </row>
    <row r="61" spans="1:19">
      <c r="D61" s="514"/>
      <c r="F61" s="458"/>
      <c r="J61" s="475"/>
      <c r="N61" t="str">
        <f t="shared" si="15"/>
        <v>-</v>
      </c>
      <c r="O61" s="203" t="str">
        <f t="shared" si="16"/>
        <v>-</v>
      </c>
    </row>
    <row r="62" spans="1:19">
      <c r="D62" s="514"/>
      <c r="F62" s="458"/>
      <c r="J62" s="475"/>
      <c r="N62" t="str">
        <f t="shared" si="15"/>
        <v>-</v>
      </c>
      <c r="O62" s="203" t="str">
        <f t="shared" si="16"/>
        <v>-</v>
      </c>
    </row>
    <row r="63" spans="1:19">
      <c r="D63" s="514"/>
      <c r="F63" s="458"/>
      <c r="J63" s="476"/>
      <c r="N63" t="str">
        <f t="shared" si="15"/>
        <v>-</v>
      </c>
      <c r="O63" s="203" t="str">
        <f t="shared" si="16"/>
        <v>-</v>
      </c>
    </row>
    <row r="64" spans="1:19">
      <c r="D64" s="516"/>
      <c r="F64" s="458"/>
      <c r="J64" s="475"/>
      <c r="N64" t="str">
        <f t="shared" si="15"/>
        <v>-</v>
      </c>
      <c r="O64" s="203" t="str">
        <f t="shared" si="16"/>
        <v>-</v>
      </c>
    </row>
    <row r="65" spans="4:15">
      <c r="D65" s="517"/>
      <c r="F65" s="458"/>
      <c r="J65" s="475"/>
      <c r="N65" t="str">
        <f t="shared" si="15"/>
        <v>-</v>
      </c>
      <c r="O65" s="203" t="str">
        <f t="shared" si="16"/>
        <v>-</v>
      </c>
    </row>
    <row r="66" spans="4:15">
      <c r="D66" s="514"/>
      <c r="F66" s="458"/>
      <c r="J66" s="475"/>
      <c r="N66" t="str">
        <f t="shared" si="15"/>
        <v>-</v>
      </c>
      <c r="O66" s="203" t="str">
        <f t="shared" si="16"/>
        <v>-</v>
      </c>
    </row>
    <row r="67" spans="4:15">
      <c r="D67" s="514"/>
      <c r="F67" s="458"/>
      <c r="J67" s="475"/>
      <c r="N67" t="str">
        <f t="shared" si="15"/>
        <v>-</v>
      </c>
      <c r="O67" s="203" t="str">
        <f t="shared" si="16"/>
        <v>-</v>
      </c>
    </row>
    <row r="68" spans="4:15">
      <c r="D68" s="514"/>
      <c r="F68" s="458"/>
      <c r="J68" s="475"/>
      <c r="N68" t="str">
        <f t="shared" si="15"/>
        <v>-</v>
      </c>
      <c r="O68" s="203" t="str">
        <f t="shared" si="16"/>
        <v>-</v>
      </c>
    </row>
    <row r="69" spans="4:15">
      <c r="D69" s="516"/>
      <c r="F69" s="458"/>
      <c r="J69" s="475"/>
      <c r="N69" t="str">
        <f t="shared" si="15"/>
        <v>-</v>
      </c>
      <c r="O69" s="203" t="str">
        <f t="shared" si="16"/>
        <v>-</v>
      </c>
    </row>
    <row r="70" spans="4:15">
      <c r="D70" s="514"/>
      <c r="F70" s="458"/>
      <c r="J70" s="475"/>
      <c r="N70" t="str">
        <f t="shared" si="15"/>
        <v>-</v>
      </c>
      <c r="O70" s="203" t="str">
        <f t="shared" si="16"/>
        <v>-</v>
      </c>
    </row>
    <row r="71" spans="4:15" ht="15" thickBot="1">
      <c r="D71" s="514"/>
      <c r="F71" s="459"/>
      <c r="J71" s="477"/>
      <c r="N71" t="str">
        <f t="shared" si="15"/>
        <v>-</v>
      </c>
      <c r="O71" s="203" t="str">
        <f t="shared" si="16"/>
        <v>-</v>
      </c>
    </row>
    <row r="72" spans="4:15" ht="15" thickBot="1">
      <c r="D72" s="514"/>
      <c r="J72" s="478"/>
      <c r="N72" t="str">
        <f t="shared" si="15"/>
        <v>-</v>
      </c>
      <c r="O72" s="203" t="str">
        <f t="shared" si="16"/>
        <v>-</v>
      </c>
    </row>
    <row r="73" spans="4:15">
      <c r="D73" s="516"/>
    </row>
    <row r="74" spans="4:15">
      <c r="D74" s="517"/>
      <c r="O74"/>
    </row>
    <row r="75" spans="4:15" ht="15" thickBot="1">
      <c r="D75" s="515"/>
    </row>
    <row r="76" spans="4:15">
      <c r="D76" s="511"/>
      <c r="O76" s="491"/>
    </row>
    <row r="77" spans="4:15">
      <c r="D77" s="518"/>
      <c r="F77" s="451"/>
      <c r="J77" s="464"/>
      <c r="N77" t="s">
        <v>26</v>
      </c>
      <c r="O77" s="657" t="s">
        <v>260</v>
      </c>
    </row>
    <row r="78" spans="4:15" ht="15" thickBot="1">
      <c r="D78" s="518"/>
      <c r="F78" s="460"/>
      <c r="J78" s="479"/>
      <c r="O78" s="658"/>
    </row>
    <row r="79" spans="4:15">
      <c r="D79" s="518"/>
      <c r="F79" s="452"/>
      <c r="J79" s="466"/>
      <c r="N79" t="e">
        <f>+L79/E79</f>
        <v>#DIV/0!</v>
      </c>
      <c r="O79" s="487"/>
    </row>
    <row r="80" spans="4:15">
      <c r="D80" s="507"/>
      <c r="F80" s="281"/>
      <c r="J80" s="466"/>
      <c r="O80" s="487"/>
    </row>
    <row r="81" spans="4:15">
      <c r="D81" s="518"/>
      <c r="F81" s="281"/>
      <c r="J81" s="466"/>
      <c r="N81" t="e">
        <f>+L81/E81</f>
        <v>#DIV/0!</v>
      </c>
      <c r="O81" s="487"/>
    </row>
    <row r="82" spans="4:15">
      <c r="D82" s="518"/>
      <c r="F82" s="281"/>
      <c r="J82" s="466"/>
      <c r="O82" s="487"/>
    </row>
    <row r="83" spans="4:15">
      <c r="D83" s="518"/>
      <c r="F83" s="281"/>
      <c r="J83" s="466"/>
      <c r="N83" t="e">
        <f>+L83/E83</f>
        <v>#DIV/0!</v>
      </c>
      <c r="O83" s="487"/>
    </row>
    <row r="84" spans="4:15">
      <c r="D84" s="518"/>
      <c r="F84" s="281"/>
      <c r="J84" s="466"/>
      <c r="N84" t="e">
        <f>+L84/E84</f>
        <v>#DIV/0!</v>
      </c>
      <c r="O84" s="487"/>
    </row>
    <row r="85" spans="4:15" ht="15" thickBot="1">
      <c r="D85" s="518"/>
      <c r="F85" s="295"/>
      <c r="J85" s="480"/>
      <c r="O85" s="492"/>
    </row>
    <row r="86" spans="4:15" ht="15" thickBot="1">
      <c r="D86" s="507"/>
      <c r="F86" s="461"/>
      <c r="J86" s="481"/>
      <c r="O86" s="493"/>
    </row>
    <row r="87" spans="4:15">
      <c r="D87" s="519"/>
      <c r="F87" s="452"/>
      <c r="J87" s="466"/>
      <c r="N87" t="e">
        <f>+L87/E87</f>
        <v>#DIV/0!</v>
      </c>
      <c r="O87" s="487"/>
    </row>
    <row r="88" spans="4:15">
      <c r="D88" s="513"/>
      <c r="F88" s="281"/>
      <c r="J88" s="466"/>
      <c r="O88" s="487"/>
    </row>
    <row r="89" spans="4:15">
      <c r="D89" s="507"/>
      <c r="F89" s="281"/>
      <c r="J89" s="466"/>
      <c r="N89" t="e">
        <f>+L89/E89</f>
        <v>#DIV/0!</v>
      </c>
      <c r="O89" s="487"/>
    </row>
    <row r="90" spans="4:15">
      <c r="D90" s="512"/>
      <c r="F90" s="281"/>
      <c r="J90" s="466"/>
      <c r="N90" t="e">
        <f>+L90/E90</f>
        <v>#DIV/0!</v>
      </c>
      <c r="O90" s="487"/>
    </row>
    <row r="91" spans="4:15" ht="15" thickBot="1">
      <c r="D91" s="516"/>
      <c r="F91" s="295"/>
      <c r="J91" s="480"/>
      <c r="N91" t="e">
        <f>+L91/E91</f>
        <v>#DIV/0!</v>
      </c>
      <c r="O91" s="492"/>
    </row>
    <row r="92" spans="4:15" ht="15" thickBot="1">
      <c r="D92" s="512"/>
      <c r="F92" s="462"/>
      <c r="J92" s="482"/>
      <c r="O92" s="494"/>
    </row>
    <row r="93" spans="4:15" ht="15" thickBot="1">
      <c r="D93" s="512"/>
      <c r="F93" s="463"/>
      <c r="J93" s="463"/>
      <c r="O93" s="495"/>
    </row>
    <row r="94" spans="4:15">
      <c r="D94" s="512"/>
      <c r="F94" s="249"/>
      <c r="J94" s="465"/>
      <c r="N94" t="e">
        <f>+L94/E94</f>
        <v>#DIV/0!</v>
      </c>
      <c r="O94" s="484"/>
    </row>
    <row r="95" spans="4:15">
      <c r="D95" s="512"/>
      <c r="F95" s="250"/>
      <c r="J95" s="466"/>
      <c r="N95" t="e">
        <f>+L95/E95</f>
        <v>#DIV/0!</v>
      </c>
      <c r="O95" s="485"/>
    </row>
    <row r="96" spans="4:15">
      <c r="D96" s="507"/>
      <c r="F96" s="250"/>
      <c r="J96" s="466"/>
      <c r="N96" t="e">
        <f>+L96/E96</f>
        <v>#DIV/0!</v>
      </c>
      <c r="O96" s="485"/>
    </row>
    <row r="97" spans="4:15">
      <c r="D97" s="512"/>
      <c r="F97" s="250"/>
      <c r="J97" s="466"/>
      <c r="O97" s="487"/>
    </row>
    <row r="98" spans="4:15">
      <c r="D98" s="512"/>
      <c r="F98" s="250"/>
      <c r="J98" s="466"/>
      <c r="N98" t="e">
        <f t="shared" ref="N98:N107" si="25">+L98/E98</f>
        <v>#DIV/0!</v>
      </c>
      <c r="O98" s="487"/>
    </row>
    <row r="99" spans="4:15">
      <c r="D99" s="512"/>
      <c r="F99" s="250"/>
      <c r="J99" s="466"/>
      <c r="N99" t="e">
        <f t="shared" si="25"/>
        <v>#DIV/0!</v>
      </c>
      <c r="O99" s="485"/>
    </row>
    <row r="100" spans="4:15" ht="15" thickBot="1">
      <c r="D100" s="517"/>
      <c r="F100" s="250"/>
      <c r="J100" s="466"/>
      <c r="N100" t="e">
        <f t="shared" si="25"/>
        <v>#DIV/0!</v>
      </c>
      <c r="O100" s="485"/>
    </row>
    <row r="101" spans="4:15" ht="15" thickBot="1">
      <c r="D101" s="512"/>
      <c r="F101" s="456"/>
      <c r="J101" s="472"/>
      <c r="N101" t="e">
        <f t="shared" si="25"/>
        <v>#DIV/0!</v>
      </c>
      <c r="O101" s="486"/>
    </row>
    <row r="102" spans="4:15">
      <c r="D102" s="512"/>
      <c r="F102" s="250"/>
      <c r="J102" s="466"/>
      <c r="N102" t="e">
        <f t="shared" si="25"/>
        <v>#DIV/0!</v>
      </c>
      <c r="O102" s="487"/>
    </row>
    <row r="103" spans="4:15">
      <c r="D103" s="517"/>
      <c r="F103" s="250"/>
      <c r="J103" s="466"/>
      <c r="N103" t="e">
        <f t="shared" si="25"/>
        <v>#DIV/0!</v>
      </c>
      <c r="O103" s="485"/>
    </row>
    <row r="104" spans="4:15">
      <c r="D104" s="520"/>
      <c r="F104" s="250"/>
      <c r="J104" s="466"/>
      <c r="N104" t="e">
        <f t="shared" si="25"/>
        <v>#DIV/0!</v>
      </c>
      <c r="O104" s="487"/>
    </row>
    <row r="105" spans="4:15" ht="15" thickBot="1">
      <c r="D105" s="521"/>
      <c r="F105" s="250"/>
      <c r="J105" s="466"/>
      <c r="N105" t="e">
        <f t="shared" si="25"/>
        <v>#DIV/0!</v>
      </c>
      <c r="O105" s="487"/>
    </row>
    <row r="106" spans="4:15" ht="15" thickBot="1">
      <c r="D106" s="514"/>
      <c r="F106" s="456"/>
      <c r="J106" s="472"/>
      <c r="N106" t="e">
        <f t="shared" si="25"/>
        <v>#DIV/0!</v>
      </c>
      <c r="O106" s="486"/>
    </row>
    <row r="107" spans="4:15" ht="15" thickBot="1">
      <c r="D107" s="522"/>
      <c r="F107" s="302"/>
      <c r="J107" s="467"/>
      <c r="N107" t="e">
        <f t="shared" si="25"/>
        <v>#DIV/0!</v>
      </c>
      <c r="O107" s="488"/>
    </row>
    <row r="108" spans="4:15" ht="15" thickBot="1">
      <c r="J108" s="473"/>
      <c r="O108" s="496"/>
    </row>
    <row r="109" spans="4:15">
      <c r="D109" s="524"/>
      <c r="F109" s="457"/>
      <c r="J109" s="474"/>
      <c r="N109" t="e">
        <f t="shared" ref="N109:N124" si="26">+L109/E109</f>
        <v>#DIV/0!</v>
      </c>
      <c r="O109" s="497"/>
    </row>
    <row r="110" spans="4:15">
      <c r="D110" s="524"/>
      <c r="F110" s="458"/>
      <c r="J110" s="475"/>
      <c r="N110" t="e">
        <f t="shared" si="26"/>
        <v>#DIV/0!</v>
      </c>
      <c r="O110" s="498"/>
    </row>
    <row r="111" spans="4:15">
      <c r="D111" s="524"/>
      <c r="F111" s="458"/>
      <c r="J111" s="475"/>
      <c r="N111" t="e">
        <f t="shared" si="26"/>
        <v>#DIV/0!</v>
      </c>
      <c r="O111" s="498"/>
    </row>
    <row r="112" spans="4:15">
      <c r="D112" s="506"/>
      <c r="F112" s="458"/>
      <c r="J112" s="475"/>
      <c r="N112" t="e">
        <f t="shared" si="26"/>
        <v>#DIV/0!</v>
      </c>
      <c r="O112" s="498"/>
    </row>
    <row r="113" spans="4:15">
      <c r="D113" s="506"/>
      <c r="F113" s="458"/>
      <c r="J113" s="475"/>
      <c r="N113" t="e">
        <f t="shared" si="26"/>
        <v>#DIV/0!</v>
      </c>
      <c r="O113" s="498"/>
    </row>
    <row r="114" spans="4:15">
      <c r="D114" s="506"/>
      <c r="F114" s="458"/>
      <c r="J114" s="475"/>
      <c r="N114" t="e">
        <f t="shared" si="26"/>
        <v>#DIV/0!</v>
      </c>
      <c r="O114" s="498"/>
    </row>
    <row r="115" spans="4:15">
      <c r="D115" s="506"/>
      <c r="F115" s="458"/>
      <c r="J115" s="475"/>
      <c r="N115" t="e">
        <f t="shared" si="26"/>
        <v>#DIV/0!</v>
      </c>
      <c r="O115" s="498"/>
    </row>
    <row r="116" spans="4:15">
      <c r="D116" s="507"/>
      <c r="F116" s="458"/>
      <c r="J116" s="475"/>
      <c r="N116" t="e">
        <f t="shared" si="26"/>
        <v>#DIV/0!</v>
      </c>
      <c r="O116" s="498"/>
    </row>
    <row r="117" spans="4:15">
      <c r="D117" s="506"/>
      <c r="F117" s="458"/>
      <c r="J117" s="475"/>
      <c r="N117" t="e">
        <f t="shared" si="26"/>
        <v>#DIV/0!</v>
      </c>
      <c r="O117" s="498"/>
    </row>
    <row r="118" spans="4:15">
      <c r="D118" s="506"/>
      <c r="F118" s="458"/>
      <c r="J118" s="475"/>
      <c r="N118" t="e">
        <f t="shared" si="26"/>
        <v>#DIV/0!</v>
      </c>
      <c r="O118" s="498"/>
    </row>
    <row r="119" spans="4:15">
      <c r="D119" s="506"/>
      <c r="F119" s="458"/>
      <c r="J119" s="475"/>
      <c r="N119" t="e">
        <f t="shared" si="26"/>
        <v>#DIV/0!</v>
      </c>
      <c r="O119" s="498"/>
    </row>
    <row r="120" spans="4:15">
      <c r="D120" s="506"/>
      <c r="F120" s="458"/>
      <c r="J120" s="475"/>
      <c r="N120" t="e">
        <f t="shared" si="26"/>
        <v>#DIV/0!</v>
      </c>
      <c r="O120" s="498"/>
    </row>
    <row r="121" spans="4:15">
      <c r="D121" s="506"/>
      <c r="F121" s="458"/>
      <c r="J121" s="475"/>
      <c r="N121" t="e">
        <f t="shared" si="26"/>
        <v>#DIV/0!</v>
      </c>
      <c r="O121" s="498"/>
    </row>
    <row r="122" spans="4:15">
      <c r="D122" s="506"/>
      <c r="F122" s="458"/>
      <c r="J122" s="475"/>
      <c r="N122" t="e">
        <f t="shared" si="26"/>
        <v>#DIV/0!</v>
      </c>
      <c r="O122" s="498"/>
    </row>
    <row r="123" spans="4:15">
      <c r="D123" s="506"/>
      <c r="F123" s="458"/>
      <c r="J123" s="475"/>
      <c r="N123" t="e">
        <f t="shared" si="26"/>
        <v>#DIV/0!</v>
      </c>
      <c r="O123" s="498"/>
    </row>
    <row r="124" spans="4:15">
      <c r="D124" s="507"/>
      <c r="F124" s="458"/>
      <c r="J124" s="475"/>
      <c r="N124" t="e">
        <f t="shared" si="26"/>
        <v>#DIV/0!</v>
      </c>
      <c r="O124" s="498"/>
    </row>
    <row r="125" spans="4:15">
      <c r="D125" s="506"/>
      <c r="F125" s="458"/>
      <c r="J125" s="475"/>
      <c r="O125" s="498"/>
    </row>
    <row r="126" spans="4:15">
      <c r="D126" s="506"/>
      <c r="F126" s="458"/>
      <c r="J126" s="475"/>
      <c r="N126" t="e">
        <f t="shared" ref="N126:N136" si="27">+L126/E126</f>
        <v>#DIV/0!</v>
      </c>
      <c r="O126" s="498"/>
    </row>
    <row r="127" spans="4:15">
      <c r="D127" s="506"/>
      <c r="F127" s="458"/>
      <c r="J127" s="475"/>
      <c r="N127" t="e">
        <f t="shared" si="27"/>
        <v>#DIV/0!</v>
      </c>
      <c r="O127" s="498"/>
    </row>
    <row r="128" spans="4:15">
      <c r="D128" s="506"/>
      <c r="F128" s="458"/>
      <c r="J128" s="476"/>
      <c r="N128" t="e">
        <f t="shared" si="27"/>
        <v>#DIV/0!</v>
      </c>
      <c r="O128" s="499"/>
    </row>
    <row r="129" spans="4:15">
      <c r="D129" s="506"/>
      <c r="F129" s="458"/>
      <c r="J129" s="475"/>
      <c r="N129" t="e">
        <f t="shared" si="27"/>
        <v>#DIV/0!</v>
      </c>
      <c r="O129" s="498"/>
    </row>
    <row r="130" spans="4:15">
      <c r="D130" s="506"/>
      <c r="F130" s="458"/>
      <c r="J130" s="475"/>
      <c r="N130" t="e">
        <f t="shared" si="27"/>
        <v>#DIV/0!</v>
      </c>
      <c r="O130" s="498"/>
    </row>
    <row r="131" spans="4:15">
      <c r="D131" s="508"/>
      <c r="F131" s="458"/>
      <c r="J131" s="475"/>
      <c r="N131" t="e">
        <f t="shared" si="27"/>
        <v>#DIV/0!</v>
      </c>
      <c r="O131" s="498"/>
    </row>
    <row r="132" spans="4:15">
      <c r="D132" s="507"/>
      <c r="F132" s="458"/>
      <c r="J132" s="475"/>
      <c r="N132" t="e">
        <f t="shared" si="27"/>
        <v>#DIV/0!</v>
      </c>
      <c r="O132" s="498"/>
    </row>
    <row r="133" spans="4:15">
      <c r="D133" s="509"/>
      <c r="F133" s="458"/>
      <c r="J133" s="475"/>
      <c r="N133" t="e">
        <f t="shared" si="27"/>
        <v>#DIV/0!</v>
      </c>
      <c r="O133" s="498"/>
    </row>
    <row r="134" spans="4:15">
      <c r="D134" s="507"/>
      <c r="F134" s="458"/>
      <c r="J134" s="475"/>
      <c r="N134" t="e">
        <f t="shared" si="27"/>
        <v>#DIV/0!</v>
      </c>
      <c r="O134" s="498"/>
    </row>
    <row r="135" spans="4:15">
      <c r="D135" s="510"/>
      <c r="F135" s="458"/>
      <c r="J135" s="475"/>
      <c r="N135" t="e">
        <f t="shared" si="27"/>
        <v>#DIV/0!</v>
      </c>
      <c r="O135" s="498"/>
    </row>
    <row r="136" spans="4:15" ht="15" thickBot="1">
      <c r="D136" s="510"/>
      <c r="F136" s="459"/>
      <c r="J136" s="477"/>
      <c r="N136" t="e">
        <f t="shared" si="27"/>
        <v>#DIV/0!</v>
      </c>
      <c r="O136" s="500"/>
    </row>
    <row r="137" spans="4:15" ht="15" thickBot="1">
      <c r="D137" s="510"/>
      <c r="J137" s="478"/>
      <c r="O137" s="501"/>
    </row>
    <row r="138" spans="4:15">
      <c r="D138" s="507"/>
    </row>
    <row r="139" spans="4:15">
      <c r="D139" s="511"/>
      <c r="O139"/>
    </row>
    <row r="140" spans="4:15" ht="15" thickBot="1">
      <c r="D140" s="512"/>
    </row>
    <row r="141" spans="4:15">
      <c r="D141" s="513"/>
      <c r="O141" s="491"/>
    </row>
    <row r="142" spans="4:15">
      <c r="D142" s="513"/>
      <c r="F142" s="451"/>
      <c r="J142" s="464"/>
      <c r="N142" t="s">
        <v>26</v>
      </c>
      <c r="O142" s="657"/>
    </row>
    <row r="143" spans="4:15" ht="15" thickBot="1">
      <c r="D143" s="512"/>
      <c r="F143" s="460"/>
      <c r="J143" s="479"/>
      <c r="O143" s="659"/>
    </row>
    <row r="144" spans="4:15">
      <c r="D144" s="507"/>
      <c r="F144" s="452"/>
      <c r="J144" s="466"/>
      <c r="N144" t="e">
        <f>+L144/E144</f>
        <v>#DIV/0!</v>
      </c>
      <c r="O144" s="487"/>
    </row>
    <row r="145" spans="4:15">
      <c r="D145" s="513"/>
      <c r="F145" s="281"/>
      <c r="J145" s="466"/>
      <c r="O145" s="487"/>
    </row>
    <row r="146" spans="4:15">
      <c r="D146" s="512"/>
      <c r="F146" s="281"/>
      <c r="J146" s="466"/>
      <c r="N146" t="e">
        <f>+L146/E146</f>
        <v>#DIV/0!</v>
      </c>
      <c r="O146" s="487"/>
    </row>
    <row r="147" spans="4:15">
      <c r="D147" s="512"/>
      <c r="F147" s="281"/>
      <c r="J147" s="466"/>
      <c r="O147" s="487"/>
    </row>
    <row r="148" spans="4:15">
      <c r="D148" s="512"/>
      <c r="F148" s="281"/>
      <c r="J148" s="466"/>
      <c r="N148" t="e">
        <f>+L148/E148</f>
        <v>#DIV/0!</v>
      </c>
      <c r="O148" s="487"/>
    </row>
    <row r="149" spans="4:15">
      <c r="D149" s="513"/>
      <c r="F149" s="281"/>
      <c r="J149" s="466"/>
      <c r="N149" t="e">
        <f>+L149/E149</f>
        <v>#DIV/0!</v>
      </c>
      <c r="O149" s="487"/>
    </row>
    <row r="150" spans="4:15" ht="15" thickBot="1">
      <c r="D150" s="512"/>
      <c r="F150" s="295"/>
      <c r="J150" s="480"/>
      <c r="O150" s="492"/>
    </row>
    <row r="151" spans="4:15" ht="15" thickBot="1">
      <c r="D151" s="513"/>
      <c r="F151" s="461"/>
      <c r="J151" s="481"/>
      <c r="O151" s="493"/>
    </row>
    <row r="152" spans="4:15">
      <c r="D152" s="512"/>
      <c r="F152" s="452"/>
      <c r="J152" s="466"/>
      <c r="N152" t="e">
        <f>+L152/E152</f>
        <v>#DIV/0!</v>
      </c>
      <c r="O152" s="487"/>
    </row>
    <row r="153" spans="4:15">
      <c r="D153" s="507"/>
      <c r="F153" s="281"/>
      <c r="J153" s="466"/>
      <c r="O153" s="487"/>
    </row>
    <row r="154" spans="4:15">
      <c r="D154" s="511"/>
      <c r="F154" s="281"/>
      <c r="J154" s="466"/>
      <c r="N154" t="e">
        <f>+L154/E154</f>
        <v>#DIV/0!</v>
      </c>
      <c r="O154" s="487"/>
    </row>
    <row r="155" spans="4:15">
      <c r="D155" s="514"/>
      <c r="F155" s="281"/>
      <c r="J155" s="466"/>
      <c r="N155" t="e">
        <f>+L155/E155</f>
        <v>#DIV/0!</v>
      </c>
      <c r="O155" s="487"/>
    </row>
    <row r="156" spans="4:15" ht="15" thickBot="1">
      <c r="D156" s="515"/>
      <c r="F156" s="295"/>
      <c r="J156" s="480"/>
      <c r="N156" t="e">
        <f>+L156/E156</f>
        <v>#DIV/0!</v>
      </c>
      <c r="O156" s="492"/>
    </row>
    <row r="157" spans="4:15" ht="15" thickBot="1">
      <c r="D157" s="515"/>
      <c r="F157" s="462"/>
      <c r="J157" s="482"/>
      <c r="O157" s="494"/>
    </row>
    <row r="158" spans="4:15" ht="15" thickBot="1">
      <c r="D158" s="514"/>
      <c r="F158" s="463"/>
      <c r="J158" s="463"/>
      <c r="O158" s="495"/>
    </row>
    <row r="159" spans="4:15">
      <c r="D159" s="516"/>
      <c r="F159" s="249"/>
      <c r="J159" s="465"/>
      <c r="N159" t="e">
        <f>+L159/E159</f>
        <v>#DIV/0!</v>
      </c>
      <c r="O159" s="484"/>
    </row>
    <row r="160" spans="4:15">
      <c r="D160" s="514"/>
      <c r="F160" s="250"/>
      <c r="J160" s="466"/>
      <c r="N160" t="e">
        <f>+L160/E160</f>
        <v>#DIV/0!</v>
      </c>
      <c r="O160" s="485"/>
    </row>
    <row r="161" spans="4:15">
      <c r="D161" s="514"/>
      <c r="F161" s="250"/>
      <c r="J161" s="466"/>
      <c r="N161" t="e">
        <f>+L161/E161</f>
        <v>#DIV/0!</v>
      </c>
      <c r="O161" s="485"/>
    </row>
    <row r="162" spans="4:15">
      <c r="D162" s="514"/>
      <c r="F162" s="250"/>
      <c r="J162" s="466"/>
      <c r="O162" s="487"/>
    </row>
    <row r="163" spans="4:15">
      <c r="D163" s="516"/>
      <c r="F163" s="250"/>
      <c r="J163" s="466"/>
      <c r="N163" t="e">
        <f t="shared" ref="N163:N172" si="28">+L163/E163</f>
        <v>#DIV/0!</v>
      </c>
      <c r="O163" s="487"/>
    </row>
    <row r="164" spans="4:15">
      <c r="D164" s="517"/>
      <c r="F164" s="250"/>
      <c r="J164" s="466"/>
      <c r="N164" t="e">
        <f t="shared" si="28"/>
        <v>#DIV/0!</v>
      </c>
      <c r="O164" s="485"/>
    </row>
    <row r="165" spans="4:15" ht="15" thickBot="1">
      <c r="D165" s="514"/>
      <c r="F165" s="250"/>
      <c r="J165" s="466"/>
      <c r="N165" t="e">
        <f t="shared" si="28"/>
        <v>#DIV/0!</v>
      </c>
      <c r="O165" s="485"/>
    </row>
    <row r="166" spans="4:15" ht="15" thickBot="1">
      <c r="D166" s="514"/>
      <c r="F166" s="456"/>
      <c r="J166" s="472"/>
      <c r="N166" t="e">
        <f t="shared" si="28"/>
        <v>#DIV/0!</v>
      </c>
      <c r="O166" s="486"/>
    </row>
    <row r="167" spans="4:15">
      <c r="D167" s="514"/>
      <c r="F167" s="250"/>
      <c r="J167" s="466"/>
      <c r="N167" t="e">
        <f t="shared" si="28"/>
        <v>#DIV/0!</v>
      </c>
      <c r="O167" s="487"/>
    </row>
    <row r="168" spans="4:15">
      <c r="D168" s="516"/>
      <c r="F168" s="250"/>
      <c r="J168" s="466"/>
      <c r="N168" t="e">
        <f t="shared" si="28"/>
        <v>#DIV/0!</v>
      </c>
      <c r="O168" s="485"/>
    </row>
    <row r="169" spans="4:15">
      <c r="D169" s="514"/>
      <c r="F169" s="250"/>
      <c r="J169" s="466"/>
      <c r="N169" t="e">
        <f t="shared" si="28"/>
        <v>#DIV/0!</v>
      </c>
      <c r="O169" s="487"/>
    </row>
    <row r="170" spans="4:15" ht="15" thickBot="1">
      <c r="D170" s="514"/>
      <c r="F170" s="250"/>
      <c r="J170" s="466"/>
      <c r="N170" t="e">
        <f t="shared" si="28"/>
        <v>#DIV/0!</v>
      </c>
      <c r="O170" s="487"/>
    </row>
    <row r="171" spans="4:15" ht="15" thickBot="1">
      <c r="D171" s="514"/>
      <c r="F171" s="456"/>
      <c r="J171" s="472"/>
      <c r="N171" t="e">
        <f t="shared" si="28"/>
        <v>#DIV/0!</v>
      </c>
      <c r="O171" s="486"/>
    </row>
    <row r="172" spans="4:15" ht="15" thickBot="1">
      <c r="D172" s="516"/>
      <c r="F172" s="302"/>
      <c r="J172" s="467"/>
      <c r="N172" t="e">
        <f t="shared" si="28"/>
        <v>#DIV/0!</v>
      </c>
      <c r="O172" s="488"/>
    </row>
    <row r="173" spans="4:15" ht="15" thickBot="1">
      <c r="D173" s="517"/>
      <c r="J173" s="473"/>
      <c r="O173" s="496"/>
    </row>
    <row r="174" spans="4:15">
      <c r="D174" s="515"/>
      <c r="F174" s="457"/>
      <c r="J174" s="474"/>
      <c r="N174" t="e">
        <f t="shared" ref="N174:N189" si="29">+L174/E174</f>
        <v>#DIV/0!</v>
      </c>
      <c r="O174" s="497"/>
    </row>
    <row r="175" spans="4:15">
      <c r="D175" s="511"/>
      <c r="F175" s="458"/>
      <c r="J175" s="475"/>
      <c r="N175" t="e">
        <f t="shared" si="29"/>
        <v>#DIV/0!</v>
      </c>
      <c r="O175" s="498"/>
    </row>
    <row r="176" spans="4:15">
      <c r="D176" s="518"/>
      <c r="F176" s="458"/>
      <c r="J176" s="475"/>
      <c r="N176" t="e">
        <f t="shared" si="29"/>
        <v>#DIV/0!</v>
      </c>
      <c r="O176" s="498"/>
    </row>
    <row r="177" spans="4:15">
      <c r="D177" s="518"/>
      <c r="F177" s="458"/>
      <c r="J177" s="475"/>
      <c r="N177" t="e">
        <f t="shared" si="29"/>
        <v>#DIV/0!</v>
      </c>
      <c r="O177" s="498"/>
    </row>
    <row r="178" spans="4:15">
      <c r="D178" s="518"/>
      <c r="F178" s="458"/>
      <c r="J178" s="475"/>
      <c r="N178" t="e">
        <f t="shared" si="29"/>
        <v>#DIV/0!</v>
      </c>
      <c r="O178" s="498"/>
    </row>
    <row r="179" spans="4:15">
      <c r="D179" s="507"/>
      <c r="F179" s="458"/>
      <c r="J179" s="475"/>
      <c r="N179" t="e">
        <f t="shared" si="29"/>
        <v>#DIV/0!</v>
      </c>
      <c r="O179" s="498"/>
    </row>
    <row r="180" spans="4:15">
      <c r="D180" s="518"/>
      <c r="F180" s="458"/>
      <c r="J180" s="475"/>
      <c r="N180" t="e">
        <f t="shared" si="29"/>
        <v>#DIV/0!</v>
      </c>
      <c r="O180" s="498"/>
    </row>
    <row r="181" spans="4:15">
      <c r="D181" s="518"/>
      <c r="F181" s="458"/>
      <c r="J181" s="475"/>
      <c r="N181" t="e">
        <f t="shared" si="29"/>
        <v>#DIV/0!</v>
      </c>
      <c r="O181" s="498"/>
    </row>
    <row r="182" spans="4:15">
      <c r="D182" s="518"/>
      <c r="F182" s="458"/>
      <c r="J182" s="475"/>
      <c r="N182" t="e">
        <f t="shared" si="29"/>
        <v>#DIV/0!</v>
      </c>
      <c r="O182" s="498"/>
    </row>
    <row r="183" spans="4:15">
      <c r="D183" s="518"/>
      <c r="F183" s="458"/>
      <c r="J183" s="475"/>
      <c r="N183" t="e">
        <f t="shared" si="29"/>
        <v>#DIV/0!</v>
      </c>
      <c r="O183" s="498"/>
    </row>
    <row r="184" spans="4:15">
      <c r="D184" s="518"/>
      <c r="F184" s="458"/>
      <c r="J184" s="475"/>
      <c r="N184" t="e">
        <f t="shared" si="29"/>
        <v>#DIV/0!</v>
      </c>
      <c r="O184" s="498"/>
    </row>
    <row r="185" spans="4:15">
      <c r="D185" s="507"/>
      <c r="F185" s="458"/>
      <c r="J185" s="475"/>
      <c r="N185" t="e">
        <f t="shared" si="29"/>
        <v>#DIV/0!</v>
      </c>
      <c r="O185" s="498"/>
    </row>
    <row r="186" spans="4:15">
      <c r="D186" s="519"/>
      <c r="F186" s="458"/>
      <c r="J186" s="475"/>
      <c r="N186" t="e">
        <f t="shared" si="29"/>
        <v>#DIV/0!</v>
      </c>
      <c r="O186" s="498"/>
    </row>
    <row r="187" spans="4:15">
      <c r="D187" s="513"/>
      <c r="F187" s="458"/>
      <c r="J187" s="475"/>
      <c r="N187" t="e">
        <f t="shared" si="29"/>
        <v>#DIV/0!</v>
      </c>
      <c r="O187" s="498"/>
    </row>
    <row r="188" spans="4:15">
      <c r="D188" s="507"/>
      <c r="F188" s="458"/>
      <c r="J188" s="475"/>
      <c r="N188" t="e">
        <f t="shared" si="29"/>
        <v>#DIV/0!</v>
      </c>
      <c r="O188" s="498"/>
    </row>
    <row r="189" spans="4:15">
      <c r="D189" s="512"/>
      <c r="F189" s="458"/>
      <c r="J189" s="475"/>
      <c r="N189" t="e">
        <f t="shared" si="29"/>
        <v>#DIV/0!</v>
      </c>
      <c r="O189" s="498"/>
    </row>
    <row r="190" spans="4:15">
      <c r="D190" s="516"/>
      <c r="F190" s="458"/>
      <c r="J190" s="475"/>
      <c r="O190" s="498"/>
    </row>
    <row r="191" spans="4:15">
      <c r="D191" s="512"/>
      <c r="F191" s="458"/>
      <c r="J191" s="475"/>
      <c r="N191" t="e">
        <f t="shared" ref="N191:N201" si="30">+L191/E191</f>
        <v>#DIV/0!</v>
      </c>
      <c r="O191" s="498"/>
    </row>
    <row r="192" spans="4:15">
      <c r="D192" s="512"/>
      <c r="F192" s="458"/>
      <c r="J192" s="475"/>
      <c r="N192" t="e">
        <f t="shared" si="30"/>
        <v>#DIV/0!</v>
      </c>
      <c r="O192" s="498"/>
    </row>
    <row r="193" spans="4:15">
      <c r="D193" s="512"/>
      <c r="F193" s="458"/>
      <c r="J193" s="476"/>
      <c r="N193" t="e">
        <f t="shared" si="30"/>
        <v>#DIV/0!</v>
      </c>
      <c r="O193" s="499"/>
    </row>
    <row r="194" spans="4:15">
      <c r="D194" s="512"/>
      <c r="F194" s="458"/>
      <c r="J194" s="475"/>
      <c r="N194" t="e">
        <f t="shared" si="30"/>
        <v>#DIV/0!</v>
      </c>
      <c r="O194" s="498"/>
    </row>
    <row r="195" spans="4:15">
      <c r="D195" s="507"/>
      <c r="F195" s="458"/>
      <c r="J195" s="475"/>
      <c r="N195" t="e">
        <f t="shared" si="30"/>
        <v>#DIV/0!</v>
      </c>
      <c r="O195" s="498"/>
    </row>
    <row r="196" spans="4:15">
      <c r="D196" s="512"/>
      <c r="F196" s="458"/>
      <c r="J196" s="475"/>
      <c r="N196" t="e">
        <f t="shared" si="30"/>
        <v>#DIV/0!</v>
      </c>
      <c r="O196" s="498"/>
    </row>
    <row r="197" spans="4:15">
      <c r="D197" s="512"/>
      <c r="F197" s="458"/>
      <c r="J197" s="475"/>
      <c r="N197" t="e">
        <f t="shared" si="30"/>
        <v>#DIV/0!</v>
      </c>
      <c r="O197" s="498"/>
    </row>
    <row r="198" spans="4:15">
      <c r="D198" s="512"/>
      <c r="F198" s="458"/>
      <c r="J198" s="475"/>
      <c r="N198" t="e">
        <f t="shared" si="30"/>
        <v>#DIV/0!</v>
      </c>
      <c r="O198" s="498"/>
    </row>
    <row r="199" spans="4:15">
      <c r="D199" s="517"/>
      <c r="F199" s="458"/>
      <c r="J199" s="475"/>
      <c r="N199" t="e">
        <f t="shared" si="30"/>
        <v>#DIV/0!</v>
      </c>
      <c r="O199" s="498"/>
    </row>
    <row r="200" spans="4:15">
      <c r="D200" s="512"/>
      <c r="F200" s="458"/>
      <c r="J200" s="475"/>
      <c r="N200" t="e">
        <f t="shared" si="30"/>
        <v>#DIV/0!</v>
      </c>
      <c r="O200" s="498"/>
    </row>
    <row r="201" spans="4:15" ht="15" thickBot="1">
      <c r="D201" s="512"/>
      <c r="F201" s="459"/>
      <c r="J201" s="477"/>
      <c r="N201" t="e">
        <f t="shared" si="30"/>
        <v>#DIV/0!</v>
      </c>
      <c r="O201" s="500"/>
    </row>
    <row r="202" spans="4:15" ht="15" thickBot="1">
      <c r="D202" s="517"/>
      <c r="J202" s="478"/>
      <c r="O202" s="501"/>
    </row>
    <row r="203" spans="4:15">
      <c r="D203" s="520"/>
    </row>
    <row r="204" spans="4:15">
      <c r="D204" s="521"/>
      <c r="O204"/>
    </row>
    <row r="205" spans="4:15" ht="15" thickBot="1">
      <c r="D205" s="514"/>
    </row>
    <row r="206" spans="4:15">
      <c r="D206" s="522"/>
      <c r="O206" s="491"/>
    </row>
    <row r="207" spans="4:15">
      <c r="F207" s="451"/>
      <c r="J207" s="464"/>
      <c r="N207" t="s">
        <v>26</v>
      </c>
      <c r="O207" s="502"/>
    </row>
    <row r="208" spans="4:15" ht="15" thickBot="1">
      <c r="D208" s="524"/>
      <c r="F208" s="460"/>
      <c r="J208" s="479"/>
      <c r="O208" s="503"/>
    </row>
    <row r="209" spans="4:15">
      <c r="D209" s="524"/>
      <c r="F209" s="452"/>
      <c r="J209" s="466"/>
      <c r="N209" t="e">
        <f>+L209/E209</f>
        <v>#DIV/0!</v>
      </c>
      <c r="O209" s="487"/>
    </row>
    <row r="210" spans="4:15">
      <c r="D210" s="524"/>
      <c r="F210" s="281"/>
      <c r="J210" s="466"/>
      <c r="O210" s="487"/>
    </row>
    <row r="211" spans="4:15">
      <c r="D211" s="506"/>
      <c r="F211" s="281"/>
      <c r="J211" s="466"/>
      <c r="N211" t="e">
        <f>+L211/E211</f>
        <v>#DIV/0!</v>
      </c>
      <c r="O211" s="487"/>
    </row>
    <row r="212" spans="4:15">
      <c r="D212" s="506"/>
      <c r="F212" s="281"/>
      <c r="J212" s="466"/>
      <c r="O212" s="487"/>
    </row>
    <row r="213" spans="4:15">
      <c r="D213" s="506"/>
      <c r="F213" s="281"/>
      <c r="J213" s="466"/>
      <c r="N213" t="e">
        <f>+L213/E213</f>
        <v>#DIV/0!</v>
      </c>
      <c r="O213" s="487"/>
    </row>
    <row r="214" spans="4:15">
      <c r="D214" s="506"/>
      <c r="F214" s="281"/>
      <c r="J214" s="466"/>
      <c r="N214" t="e">
        <f>+L214/E214</f>
        <v>#DIV/0!</v>
      </c>
      <c r="O214" s="487"/>
    </row>
    <row r="215" spans="4:15" ht="15" thickBot="1">
      <c r="D215" s="507"/>
      <c r="F215" s="295"/>
      <c r="J215" s="480"/>
      <c r="O215" s="492"/>
    </row>
    <row r="216" spans="4:15" ht="15" thickBot="1">
      <c r="D216" s="506"/>
      <c r="F216" s="461"/>
      <c r="J216" s="481"/>
      <c r="O216" s="493"/>
    </row>
    <row r="217" spans="4:15">
      <c r="D217" s="506"/>
      <c r="F217" s="452"/>
      <c r="J217" s="466"/>
      <c r="N217" t="e">
        <f>+L217/E217</f>
        <v>#DIV/0!</v>
      </c>
      <c r="O217" s="487"/>
    </row>
    <row r="218" spans="4:15">
      <c r="D218" s="506"/>
      <c r="F218" s="281"/>
      <c r="J218" s="466"/>
      <c r="O218" s="487"/>
    </row>
    <row r="219" spans="4:15">
      <c r="D219" s="506"/>
      <c r="F219" s="281"/>
      <c r="J219" s="466"/>
      <c r="N219" t="e">
        <f>+L219/E219</f>
        <v>#DIV/0!</v>
      </c>
      <c r="O219" s="487"/>
    </row>
    <row r="220" spans="4:15">
      <c r="D220" s="506"/>
      <c r="F220" s="281"/>
      <c r="J220" s="466"/>
      <c r="N220" t="e">
        <f>+L220/E220</f>
        <v>#DIV/0!</v>
      </c>
      <c r="O220" s="487"/>
    </row>
    <row r="221" spans="4:15" ht="15" thickBot="1">
      <c r="D221" s="506"/>
      <c r="F221" s="295"/>
      <c r="J221" s="480"/>
      <c r="N221" t="e">
        <f>+L221/E221</f>
        <v>#DIV/0!</v>
      </c>
      <c r="O221" s="492"/>
    </row>
    <row r="222" spans="4:15" ht="15" thickBot="1">
      <c r="D222" s="506"/>
      <c r="F222" s="462"/>
      <c r="J222" s="482"/>
      <c r="O222" s="494"/>
    </row>
    <row r="223" spans="4:15" ht="15" thickBot="1">
      <c r="D223" s="507"/>
      <c r="F223" s="463"/>
      <c r="J223" s="463"/>
      <c r="O223" s="495"/>
    </row>
    <row r="224" spans="4:15">
      <c r="D224" s="506"/>
      <c r="F224" s="249"/>
      <c r="J224" s="465"/>
      <c r="N224" t="e">
        <f>+L224/E224</f>
        <v>#DIV/0!</v>
      </c>
      <c r="O224" s="484"/>
    </row>
    <row r="225" spans="4:15">
      <c r="D225" s="506"/>
      <c r="F225" s="250"/>
      <c r="J225" s="466"/>
      <c r="N225" t="e">
        <f>+L225/E225</f>
        <v>#DIV/0!</v>
      </c>
      <c r="O225" s="485"/>
    </row>
    <row r="226" spans="4:15">
      <c r="D226" s="506"/>
      <c r="F226" s="250"/>
      <c r="J226" s="466"/>
      <c r="N226" t="e">
        <f>+L226/E226</f>
        <v>#DIV/0!</v>
      </c>
      <c r="O226" s="485"/>
    </row>
    <row r="227" spans="4:15">
      <c r="D227" s="506"/>
      <c r="F227" s="250"/>
      <c r="J227" s="466"/>
      <c r="O227" s="487"/>
    </row>
    <row r="228" spans="4:15">
      <c r="D228" s="506"/>
      <c r="F228" s="250"/>
      <c r="J228" s="466"/>
      <c r="N228" t="e">
        <f t="shared" ref="N228:N237" si="31">+L228/E228</f>
        <v>#DIV/0!</v>
      </c>
      <c r="O228" s="487"/>
    </row>
    <row r="229" spans="4:15">
      <c r="D229" s="506"/>
      <c r="F229" s="250"/>
      <c r="J229" s="466"/>
      <c r="N229" t="e">
        <f t="shared" si="31"/>
        <v>#DIV/0!</v>
      </c>
      <c r="O229" s="485"/>
    </row>
    <row r="230" spans="4:15" ht="15" thickBot="1">
      <c r="D230" s="508"/>
      <c r="F230" s="250"/>
      <c r="J230" s="466"/>
      <c r="N230" t="e">
        <f t="shared" si="31"/>
        <v>#DIV/0!</v>
      </c>
      <c r="O230" s="485"/>
    </row>
    <row r="231" spans="4:15" ht="15" thickBot="1">
      <c r="D231" s="507"/>
      <c r="F231" s="456"/>
      <c r="J231" s="472"/>
      <c r="N231" t="e">
        <f t="shared" si="31"/>
        <v>#DIV/0!</v>
      </c>
      <c r="O231" s="486"/>
    </row>
    <row r="232" spans="4:15">
      <c r="D232" s="509"/>
      <c r="F232" s="250"/>
      <c r="J232" s="466"/>
      <c r="N232" t="e">
        <f t="shared" si="31"/>
        <v>#DIV/0!</v>
      </c>
      <c r="O232" s="487"/>
    </row>
    <row r="233" spans="4:15">
      <c r="D233" s="507"/>
      <c r="F233" s="250"/>
      <c r="J233" s="466"/>
      <c r="N233" t="e">
        <f t="shared" si="31"/>
        <v>#DIV/0!</v>
      </c>
      <c r="O233" s="485"/>
    </row>
    <row r="234" spans="4:15">
      <c r="D234" s="510"/>
      <c r="F234" s="250"/>
      <c r="J234" s="466"/>
      <c r="N234" t="e">
        <f t="shared" si="31"/>
        <v>#DIV/0!</v>
      </c>
      <c r="O234" s="487"/>
    </row>
    <row r="235" spans="4:15" ht="15" thickBot="1">
      <c r="D235" s="510"/>
      <c r="F235" s="250"/>
      <c r="J235" s="466"/>
      <c r="N235" t="e">
        <f t="shared" si="31"/>
        <v>#DIV/0!</v>
      </c>
      <c r="O235" s="487"/>
    </row>
    <row r="236" spans="4:15" ht="15" thickBot="1">
      <c r="D236" s="510"/>
      <c r="F236" s="456"/>
      <c r="J236" s="472"/>
      <c r="N236" t="e">
        <f t="shared" si="31"/>
        <v>#DIV/0!</v>
      </c>
      <c r="O236" s="486"/>
    </row>
    <row r="237" spans="4:15" ht="15" thickBot="1">
      <c r="D237" s="507"/>
      <c r="F237" s="302"/>
      <c r="J237" s="467"/>
      <c r="N237" t="e">
        <f t="shared" si="31"/>
        <v>#DIV/0!</v>
      </c>
      <c r="O237" s="488"/>
    </row>
    <row r="238" spans="4:15" ht="15" thickBot="1">
      <c r="D238" s="511"/>
      <c r="J238" s="473"/>
      <c r="O238" s="496"/>
    </row>
    <row r="239" spans="4:15">
      <c r="D239" s="512"/>
      <c r="F239" s="457"/>
      <c r="J239" s="474"/>
      <c r="N239" t="e">
        <f t="shared" ref="N239:N254" si="32">+L239/E239</f>
        <v>#DIV/0!</v>
      </c>
      <c r="O239" s="497"/>
    </row>
    <row r="240" spans="4:15">
      <c r="D240" s="513"/>
      <c r="F240" s="458"/>
      <c r="J240" s="475"/>
      <c r="N240" t="e">
        <f t="shared" si="32"/>
        <v>#DIV/0!</v>
      </c>
      <c r="O240" s="498"/>
    </row>
    <row r="241" spans="4:15">
      <c r="D241" s="513"/>
      <c r="F241" s="458"/>
      <c r="J241" s="475"/>
      <c r="N241" t="e">
        <f t="shared" si="32"/>
        <v>#DIV/0!</v>
      </c>
      <c r="O241" s="498"/>
    </row>
    <row r="242" spans="4:15">
      <c r="D242" s="512"/>
      <c r="F242" s="458"/>
      <c r="J242" s="475"/>
      <c r="N242" t="e">
        <f t="shared" si="32"/>
        <v>#DIV/0!</v>
      </c>
      <c r="O242" s="498"/>
    </row>
    <row r="243" spans="4:15">
      <c r="D243" s="507"/>
      <c r="F243" s="458"/>
      <c r="J243" s="475"/>
      <c r="N243" t="e">
        <f t="shared" si="32"/>
        <v>#DIV/0!</v>
      </c>
      <c r="O243" s="498"/>
    </row>
    <row r="244" spans="4:15">
      <c r="D244" s="513"/>
      <c r="F244" s="458"/>
      <c r="J244" s="475"/>
      <c r="N244" t="e">
        <f t="shared" si="32"/>
        <v>#DIV/0!</v>
      </c>
      <c r="O244" s="498"/>
    </row>
    <row r="245" spans="4:15">
      <c r="D245" s="512"/>
      <c r="F245" s="458"/>
      <c r="J245" s="475"/>
      <c r="N245" t="e">
        <f t="shared" si="32"/>
        <v>#DIV/0!</v>
      </c>
      <c r="O245" s="498"/>
    </row>
    <row r="246" spans="4:15">
      <c r="D246" s="512"/>
      <c r="F246" s="458"/>
      <c r="J246" s="475"/>
      <c r="N246" t="e">
        <f t="shared" si="32"/>
        <v>#DIV/0!</v>
      </c>
      <c r="O246" s="498"/>
    </row>
    <row r="247" spans="4:15">
      <c r="D247" s="512"/>
      <c r="F247" s="458"/>
      <c r="J247" s="475"/>
      <c r="N247" t="e">
        <f t="shared" si="32"/>
        <v>#DIV/0!</v>
      </c>
      <c r="O247" s="498"/>
    </row>
    <row r="248" spans="4:15">
      <c r="D248" s="513"/>
      <c r="F248" s="458"/>
      <c r="J248" s="475"/>
      <c r="N248" t="e">
        <f t="shared" si="32"/>
        <v>#DIV/0!</v>
      </c>
      <c r="O248" s="498"/>
    </row>
    <row r="249" spans="4:15">
      <c r="D249" s="512"/>
      <c r="F249" s="458"/>
      <c r="J249" s="475"/>
      <c r="N249" t="e">
        <f t="shared" si="32"/>
        <v>#DIV/0!</v>
      </c>
      <c r="O249" s="498"/>
    </row>
    <row r="250" spans="4:15">
      <c r="D250" s="513"/>
      <c r="F250" s="458"/>
      <c r="J250" s="475"/>
      <c r="N250" t="e">
        <f t="shared" si="32"/>
        <v>#DIV/0!</v>
      </c>
      <c r="O250" s="498"/>
    </row>
    <row r="251" spans="4:15">
      <c r="D251" s="512"/>
      <c r="F251" s="458"/>
      <c r="J251" s="475"/>
      <c r="N251" t="e">
        <f t="shared" si="32"/>
        <v>#DIV/0!</v>
      </c>
      <c r="O251" s="498"/>
    </row>
    <row r="252" spans="4:15">
      <c r="D252" s="507"/>
      <c r="F252" s="458"/>
      <c r="J252" s="475"/>
      <c r="N252" t="e">
        <f t="shared" si="32"/>
        <v>#DIV/0!</v>
      </c>
      <c r="O252" s="498"/>
    </row>
    <row r="253" spans="4:15">
      <c r="D253" s="511"/>
      <c r="F253" s="458"/>
      <c r="J253" s="475"/>
      <c r="N253" t="e">
        <f t="shared" si="32"/>
        <v>#DIV/0!</v>
      </c>
      <c r="O253" s="498"/>
    </row>
    <row r="254" spans="4:15">
      <c r="D254" s="514"/>
      <c r="F254" s="458"/>
      <c r="J254" s="475"/>
      <c r="N254" t="e">
        <f t="shared" si="32"/>
        <v>#DIV/0!</v>
      </c>
      <c r="O254" s="498"/>
    </row>
    <row r="255" spans="4:15">
      <c r="D255" s="515"/>
      <c r="F255" s="458"/>
      <c r="J255" s="475"/>
      <c r="O255" s="498"/>
    </row>
    <row r="256" spans="4:15">
      <c r="D256" s="515"/>
      <c r="F256" s="458"/>
      <c r="J256" s="475"/>
      <c r="N256" t="e">
        <f t="shared" ref="N256:N266" si="33">+L256/E256</f>
        <v>#DIV/0!</v>
      </c>
      <c r="O256" s="498"/>
    </row>
    <row r="257" spans="4:15">
      <c r="D257" s="514"/>
      <c r="F257" s="458"/>
      <c r="J257" s="475"/>
      <c r="N257" t="e">
        <f t="shared" si="33"/>
        <v>#DIV/0!</v>
      </c>
      <c r="O257" s="498"/>
    </row>
    <row r="258" spans="4:15">
      <c r="D258" s="516"/>
      <c r="F258" s="458"/>
      <c r="J258" s="476"/>
      <c r="N258" t="e">
        <f t="shared" si="33"/>
        <v>#DIV/0!</v>
      </c>
      <c r="O258" s="499"/>
    </row>
    <row r="259" spans="4:15">
      <c r="D259" s="514"/>
      <c r="F259" s="458"/>
      <c r="J259" s="475"/>
      <c r="N259" t="e">
        <f t="shared" si="33"/>
        <v>#DIV/0!</v>
      </c>
      <c r="O259" s="498"/>
    </row>
    <row r="260" spans="4:15">
      <c r="D260" s="514"/>
      <c r="F260" s="458"/>
      <c r="J260" s="475"/>
      <c r="N260" t="e">
        <f t="shared" si="33"/>
        <v>#DIV/0!</v>
      </c>
      <c r="O260" s="498"/>
    </row>
    <row r="261" spans="4:15">
      <c r="D261" s="514"/>
      <c r="F261" s="458"/>
      <c r="J261" s="475"/>
      <c r="N261" t="e">
        <f t="shared" si="33"/>
        <v>#DIV/0!</v>
      </c>
      <c r="O261" s="498"/>
    </row>
    <row r="262" spans="4:15">
      <c r="D262" s="516"/>
      <c r="F262" s="458"/>
      <c r="J262" s="475"/>
      <c r="N262" t="e">
        <f t="shared" si="33"/>
        <v>#DIV/0!</v>
      </c>
      <c r="O262" s="498"/>
    </row>
    <row r="263" spans="4:15">
      <c r="D263" s="517"/>
      <c r="F263" s="458"/>
      <c r="J263" s="475"/>
      <c r="N263" t="e">
        <f t="shared" si="33"/>
        <v>#DIV/0!</v>
      </c>
      <c r="O263" s="498"/>
    </row>
    <row r="264" spans="4:15">
      <c r="D264" s="514"/>
      <c r="F264" s="458"/>
      <c r="J264" s="475"/>
      <c r="N264" t="e">
        <f t="shared" si="33"/>
        <v>#DIV/0!</v>
      </c>
      <c r="O264" s="498"/>
    </row>
    <row r="265" spans="4:15">
      <c r="D265" s="514"/>
      <c r="F265" s="458"/>
      <c r="J265" s="475"/>
      <c r="N265" t="e">
        <f t="shared" si="33"/>
        <v>#DIV/0!</v>
      </c>
      <c r="O265" s="498"/>
    </row>
    <row r="266" spans="4:15" ht="15" thickBot="1">
      <c r="D266" s="514"/>
      <c r="F266" s="459"/>
      <c r="J266" s="477"/>
      <c r="N266" t="e">
        <f t="shared" si="33"/>
        <v>#DIV/0!</v>
      </c>
      <c r="O266" s="500"/>
    </row>
    <row r="267" spans="4:15" ht="15" thickBot="1">
      <c r="D267" s="516"/>
      <c r="J267" s="478"/>
      <c r="O267" s="501"/>
    </row>
    <row r="268" spans="4:15">
      <c r="D268" s="514"/>
    </row>
    <row r="269" spans="4:15">
      <c r="D269" s="514"/>
      <c r="O269"/>
    </row>
    <row r="270" spans="4:15" ht="15" thickBot="1">
      <c r="D270" s="514"/>
    </row>
    <row r="271" spans="4:15">
      <c r="D271" s="516"/>
      <c r="O271" s="491"/>
    </row>
    <row r="272" spans="4:15">
      <c r="D272" s="517"/>
      <c r="F272" s="451"/>
      <c r="J272" s="464"/>
      <c r="N272" t="s">
        <v>26</v>
      </c>
      <c r="O272" s="502"/>
    </row>
    <row r="273" spans="4:15" ht="15" thickBot="1">
      <c r="D273" s="515"/>
      <c r="F273" s="460"/>
      <c r="J273" s="479"/>
      <c r="O273" s="503"/>
    </row>
    <row r="274" spans="4:15">
      <c r="D274" s="511"/>
      <c r="F274" s="452"/>
      <c r="J274" s="466"/>
      <c r="N274" t="e">
        <f>+L274/E274</f>
        <v>#DIV/0!</v>
      </c>
      <c r="O274" s="487"/>
    </row>
    <row r="275" spans="4:15">
      <c r="D275" s="518"/>
      <c r="F275" s="281"/>
      <c r="J275" s="466"/>
      <c r="O275" s="487"/>
    </row>
    <row r="276" spans="4:15">
      <c r="D276" s="518"/>
      <c r="F276" s="281"/>
      <c r="J276" s="466"/>
      <c r="N276" t="e">
        <f>+L276/E276</f>
        <v>#DIV/0!</v>
      </c>
      <c r="O276" s="487"/>
    </row>
    <row r="277" spans="4:15">
      <c r="D277" s="518"/>
      <c r="F277" s="281"/>
      <c r="J277" s="466"/>
      <c r="O277" s="487"/>
    </row>
    <row r="278" spans="4:15">
      <c r="D278" s="507"/>
      <c r="F278" s="281"/>
      <c r="J278" s="466"/>
      <c r="N278" t="e">
        <f>+L278/E278</f>
        <v>#DIV/0!</v>
      </c>
      <c r="O278" s="487"/>
    </row>
    <row r="279" spans="4:15">
      <c r="D279" s="518"/>
      <c r="F279" s="281"/>
      <c r="J279" s="466"/>
      <c r="N279" t="e">
        <f>+L279/E279</f>
        <v>#DIV/0!</v>
      </c>
      <c r="O279" s="487"/>
    </row>
    <row r="280" spans="4:15" ht="15" thickBot="1">
      <c r="D280" s="518"/>
      <c r="F280" s="295"/>
      <c r="J280" s="480"/>
      <c r="O280" s="492"/>
    </row>
    <row r="281" spans="4:15" ht="15" thickBot="1">
      <c r="D281" s="518"/>
      <c r="F281" s="461"/>
      <c r="J281" s="481"/>
      <c r="O281" s="493"/>
    </row>
    <row r="282" spans="4:15">
      <c r="D282" s="518"/>
      <c r="F282" s="452"/>
      <c r="J282" s="466"/>
      <c r="N282" t="e">
        <f>+L282/E282</f>
        <v>#DIV/0!</v>
      </c>
      <c r="O282" s="487"/>
    </row>
    <row r="283" spans="4:15">
      <c r="D283" s="518"/>
      <c r="F283" s="281"/>
      <c r="J283" s="466"/>
      <c r="O283" s="487"/>
    </row>
    <row r="284" spans="4:15">
      <c r="D284" s="507"/>
      <c r="F284" s="281"/>
      <c r="J284" s="466"/>
      <c r="N284" t="e">
        <f>+L284/E284</f>
        <v>#DIV/0!</v>
      </c>
      <c r="O284" s="487"/>
    </row>
    <row r="285" spans="4:15">
      <c r="D285" s="519"/>
      <c r="F285" s="281"/>
      <c r="J285" s="466"/>
      <c r="N285" t="e">
        <f>+L285/E285</f>
        <v>#DIV/0!</v>
      </c>
      <c r="O285" s="487"/>
    </row>
    <row r="286" spans="4:15" ht="15" thickBot="1">
      <c r="D286" s="513"/>
      <c r="F286" s="295"/>
      <c r="J286" s="480"/>
      <c r="N286" t="e">
        <f>+L286/E286</f>
        <v>#DIV/0!</v>
      </c>
      <c r="O286" s="492"/>
    </row>
    <row r="287" spans="4:15" ht="15" thickBot="1">
      <c r="D287" s="507"/>
      <c r="F287" s="462"/>
      <c r="J287" s="482"/>
      <c r="O287" s="494"/>
    </row>
    <row r="288" spans="4:15" ht="15" thickBot="1">
      <c r="D288" s="512"/>
      <c r="F288" s="463"/>
      <c r="J288" s="463"/>
      <c r="O288" s="495"/>
    </row>
    <row r="289" spans="4:15">
      <c r="D289" s="516"/>
      <c r="F289" s="249"/>
      <c r="J289" s="465"/>
      <c r="N289" t="e">
        <f>+L289/E289</f>
        <v>#DIV/0!</v>
      </c>
      <c r="O289" s="484"/>
    </row>
    <row r="290" spans="4:15">
      <c r="D290" s="512"/>
      <c r="F290" s="250"/>
      <c r="J290" s="466"/>
      <c r="N290" t="e">
        <f>+L290/E290</f>
        <v>#DIV/0!</v>
      </c>
      <c r="O290" s="485"/>
    </row>
    <row r="291" spans="4:15">
      <c r="D291" s="512"/>
      <c r="F291" s="250"/>
      <c r="J291" s="466"/>
      <c r="N291" t="e">
        <f>+L291/E291</f>
        <v>#DIV/0!</v>
      </c>
      <c r="O291" s="485"/>
    </row>
    <row r="292" spans="4:15">
      <c r="D292" s="512"/>
      <c r="F292" s="250"/>
      <c r="J292" s="466"/>
      <c r="O292" s="487"/>
    </row>
    <row r="293" spans="4:15">
      <c r="D293" s="512"/>
      <c r="F293" s="250"/>
      <c r="J293" s="466"/>
      <c r="N293" t="e">
        <f t="shared" ref="N293:N302" si="34">+L293/E293</f>
        <v>#DIV/0!</v>
      </c>
      <c r="O293" s="487"/>
    </row>
    <row r="294" spans="4:15">
      <c r="D294" s="507"/>
      <c r="F294" s="250"/>
      <c r="J294" s="466"/>
      <c r="N294" t="e">
        <f t="shared" si="34"/>
        <v>#DIV/0!</v>
      </c>
      <c r="O294" s="485"/>
    </row>
    <row r="295" spans="4:15" ht="15" thickBot="1">
      <c r="D295" s="512"/>
      <c r="F295" s="250"/>
      <c r="J295" s="466"/>
      <c r="N295" t="e">
        <f t="shared" si="34"/>
        <v>#DIV/0!</v>
      </c>
      <c r="O295" s="485"/>
    </row>
    <row r="296" spans="4:15" ht="15" thickBot="1">
      <c r="D296" s="512"/>
      <c r="F296" s="456"/>
      <c r="J296" s="472"/>
      <c r="N296" t="e">
        <f t="shared" si="34"/>
        <v>#DIV/0!</v>
      </c>
      <c r="O296" s="486"/>
    </row>
    <row r="297" spans="4:15">
      <c r="D297" s="512"/>
      <c r="F297" s="250"/>
      <c r="J297" s="466"/>
      <c r="N297" t="e">
        <f t="shared" si="34"/>
        <v>#DIV/0!</v>
      </c>
      <c r="O297" s="487"/>
    </row>
    <row r="298" spans="4:15">
      <c r="D298" s="517"/>
      <c r="F298" s="250"/>
      <c r="J298" s="466"/>
      <c r="N298" t="e">
        <f t="shared" si="34"/>
        <v>#DIV/0!</v>
      </c>
      <c r="O298" s="485"/>
    </row>
    <row r="299" spans="4:15">
      <c r="D299" s="512"/>
      <c r="F299" s="250"/>
      <c r="J299" s="466"/>
      <c r="N299" t="e">
        <f t="shared" si="34"/>
        <v>#DIV/0!</v>
      </c>
      <c r="O299" s="487"/>
    </row>
    <row r="300" spans="4:15" ht="15" thickBot="1">
      <c r="D300" s="512"/>
      <c r="F300" s="250"/>
      <c r="J300" s="466"/>
      <c r="N300" t="e">
        <f t="shared" si="34"/>
        <v>#DIV/0!</v>
      </c>
      <c r="O300" s="487"/>
    </row>
    <row r="301" spans="4:15" ht="15" thickBot="1">
      <c r="D301" s="517"/>
      <c r="F301" s="456"/>
      <c r="J301" s="472"/>
      <c r="N301" t="e">
        <f t="shared" si="34"/>
        <v>#DIV/0!</v>
      </c>
      <c r="O301" s="486"/>
    </row>
    <row r="302" spans="4:15" ht="15" thickBot="1">
      <c r="D302" s="520"/>
      <c r="F302" s="302"/>
      <c r="J302" s="467"/>
      <c r="N302" t="e">
        <f t="shared" si="34"/>
        <v>#DIV/0!</v>
      </c>
      <c r="O302" s="488"/>
    </row>
    <row r="303" spans="4:15" ht="15" thickBot="1">
      <c r="D303" s="521"/>
      <c r="J303" s="473"/>
      <c r="O303" s="496"/>
    </row>
    <row r="304" spans="4:15">
      <c r="D304" s="514"/>
      <c r="F304" s="457"/>
      <c r="J304" s="474"/>
      <c r="N304" t="e">
        <f t="shared" ref="N304:N319" si="35">+L304/E304</f>
        <v>#DIV/0!</v>
      </c>
      <c r="O304" s="497"/>
    </row>
    <row r="305" spans="4:15">
      <c r="D305" s="522"/>
      <c r="F305" s="458"/>
      <c r="J305" s="475"/>
      <c r="N305" t="e">
        <f t="shared" si="35"/>
        <v>#DIV/0!</v>
      </c>
      <c r="O305" s="498"/>
    </row>
    <row r="306" spans="4:15">
      <c r="F306" s="458"/>
      <c r="J306" s="475"/>
      <c r="N306" t="e">
        <f t="shared" si="35"/>
        <v>#DIV/0!</v>
      </c>
      <c r="O306" s="498"/>
    </row>
    <row r="307" spans="4:15">
      <c r="D307" s="524"/>
      <c r="F307" s="458"/>
      <c r="J307" s="475"/>
      <c r="N307" t="e">
        <f t="shared" si="35"/>
        <v>#DIV/0!</v>
      </c>
      <c r="O307" s="498"/>
    </row>
    <row r="308" spans="4:15">
      <c r="D308" s="524"/>
      <c r="F308" s="458"/>
      <c r="J308" s="475"/>
      <c r="N308" t="e">
        <f t="shared" si="35"/>
        <v>#DIV/0!</v>
      </c>
      <c r="O308" s="498"/>
    </row>
    <row r="309" spans="4:15">
      <c r="D309" s="524"/>
      <c r="F309" s="458"/>
      <c r="J309" s="475"/>
      <c r="N309" t="e">
        <f t="shared" si="35"/>
        <v>#DIV/0!</v>
      </c>
      <c r="O309" s="498"/>
    </row>
    <row r="310" spans="4:15">
      <c r="D310" s="506"/>
      <c r="F310" s="458"/>
      <c r="J310" s="475"/>
      <c r="N310" t="e">
        <f t="shared" si="35"/>
        <v>#DIV/0!</v>
      </c>
      <c r="O310" s="498"/>
    </row>
    <row r="311" spans="4:15">
      <c r="D311" s="506"/>
      <c r="F311" s="458"/>
      <c r="J311" s="475"/>
      <c r="N311" t="e">
        <f t="shared" si="35"/>
        <v>#DIV/0!</v>
      </c>
      <c r="O311" s="498"/>
    </row>
    <row r="312" spans="4:15">
      <c r="D312" s="506"/>
      <c r="F312" s="458"/>
      <c r="J312" s="475"/>
      <c r="N312" t="e">
        <f t="shared" si="35"/>
        <v>#DIV/0!</v>
      </c>
      <c r="O312" s="498"/>
    </row>
    <row r="313" spans="4:15">
      <c r="D313" s="506"/>
      <c r="F313" s="458"/>
      <c r="J313" s="475"/>
      <c r="N313" t="e">
        <f t="shared" si="35"/>
        <v>#DIV/0!</v>
      </c>
      <c r="O313" s="498"/>
    </row>
    <row r="314" spans="4:15">
      <c r="D314" s="507"/>
      <c r="F314" s="458"/>
      <c r="J314" s="475"/>
      <c r="N314" t="e">
        <f t="shared" si="35"/>
        <v>#DIV/0!</v>
      </c>
      <c r="O314" s="498"/>
    </row>
    <row r="315" spans="4:15">
      <c r="D315" s="506"/>
      <c r="F315" s="458"/>
      <c r="J315" s="475"/>
      <c r="N315" t="e">
        <f t="shared" si="35"/>
        <v>#DIV/0!</v>
      </c>
      <c r="O315" s="498"/>
    </row>
    <row r="316" spans="4:15">
      <c r="D316" s="506"/>
      <c r="F316" s="458"/>
      <c r="J316" s="475"/>
      <c r="N316" t="e">
        <f t="shared" si="35"/>
        <v>#DIV/0!</v>
      </c>
      <c r="O316" s="498"/>
    </row>
    <row r="317" spans="4:15">
      <c r="D317" s="506"/>
      <c r="F317" s="458"/>
      <c r="J317" s="475"/>
      <c r="N317" t="e">
        <f t="shared" si="35"/>
        <v>#DIV/0!</v>
      </c>
      <c r="O317" s="498"/>
    </row>
    <row r="318" spans="4:15">
      <c r="D318" s="506"/>
      <c r="F318" s="458"/>
      <c r="J318" s="475"/>
      <c r="N318" t="e">
        <f t="shared" si="35"/>
        <v>#DIV/0!</v>
      </c>
      <c r="O318" s="498"/>
    </row>
    <row r="319" spans="4:15">
      <c r="D319" s="506"/>
      <c r="F319" s="458"/>
      <c r="J319" s="475"/>
      <c r="N319" t="e">
        <f t="shared" si="35"/>
        <v>#DIV/0!</v>
      </c>
      <c r="O319" s="498"/>
    </row>
    <row r="320" spans="4:15">
      <c r="D320" s="506"/>
      <c r="F320" s="458"/>
      <c r="J320" s="475"/>
      <c r="O320" s="498"/>
    </row>
    <row r="321" spans="4:15">
      <c r="D321" s="506"/>
      <c r="F321" s="458"/>
      <c r="J321" s="475"/>
      <c r="N321" t="e">
        <f t="shared" ref="N321:N331" si="36">+L321/E321</f>
        <v>#DIV/0!</v>
      </c>
      <c r="O321" s="498"/>
    </row>
    <row r="322" spans="4:15">
      <c r="D322" s="507"/>
      <c r="F322" s="458"/>
      <c r="J322" s="475"/>
      <c r="N322" t="e">
        <f t="shared" si="36"/>
        <v>#DIV/0!</v>
      </c>
      <c r="O322" s="498"/>
    </row>
    <row r="323" spans="4:15">
      <c r="D323" s="506"/>
      <c r="F323" s="458"/>
      <c r="J323" s="476"/>
      <c r="N323" t="e">
        <f t="shared" si="36"/>
        <v>#DIV/0!</v>
      </c>
      <c r="O323" s="499"/>
    </row>
    <row r="324" spans="4:15">
      <c r="D324" s="506"/>
      <c r="F324" s="458"/>
      <c r="J324" s="475"/>
      <c r="N324" t="e">
        <f t="shared" si="36"/>
        <v>#DIV/0!</v>
      </c>
      <c r="O324" s="498"/>
    </row>
    <row r="325" spans="4:15">
      <c r="D325" s="506"/>
      <c r="F325" s="458"/>
      <c r="J325" s="475"/>
      <c r="N325" t="e">
        <f t="shared" si="36"/>
        <v>#DIV/0!</v>
      </c>
      <c r="O325" s="498"/>
    </row>
    <row r="326" spans="4:15">
      <c r="D326" s="506"/>
      <c r="F326" s="458"/>
      <c r="J326" s="475"/>
      <c r="N326" t="e">
        <f t="shared" si="36"/>
        <v>#DIV/0!</v>
      </c>
      <c r="O326" s="498"/>
    </row>
    <row r="327" spans="4:15">
      <c r="D327" s="506"/>
      <c r="F327" s="458"/>
      <c r="J327" s="475"/>
      <c r="N327" t="e">
        <f t="shared" si="36"/>
        <v>#DIV/0!</v>
      </c>
      <c r="O327" s="498"/>
    </row>
    <row r="328" spans="4:15">
      <c r="D328" s="506"/>
      <c r="F328" s="458"/>
      <c r="J328" s="475"/>
      <c r="N328" t="e">
        <f t="shared" si="36"/>
        <v>#DIV/0!</v>
      </c>
      <c r="O328" s="498"/>
    </row>
    <row r="329" spans="4:15">
      <c r="D329" s="508"/>
      <c r="F329" s="458"/>
      <c r="J329" s="475"/>
      <c r="N329" t="e">
        <f t="shared" si="36"/>
        <v>#DIV/0!</v>
      </c>
      <c r="O329" s="498"/>
    </row>
    <row r="330" spans="4:15">
      <c r="D330" s="507"/>
      <c r="F330" s="458"/>
      <c r="J330" s="475"/>
      <c r="N330" t="e">
        <f t="shared" si="36"/>
        <v>#DIV/0!</v>
      </c>
      <c r="O330" s="498"/>
    </row>
    <row r="331" spans="4:15" ht="15" thickBot="1">
      <c r="D331" s="509"/>
      <c r="F331" s="459"/>
      <c r="J331" s="477"/>
      <c r="N331" t="e">
        <f t="shared" si="36"/>
        <v>#DIV/0!</v>
      </c>
      <c r="O331" s="500"/>
    </row>
    <row r="332" spans="4:15" ht="15" thickBot="1">
      <c r="D332" s="507"/>
      <c r="J332" s="478"/>
      <c r="O332" s="501"/>
    </row>
    <row r="333" spans="4:15">
      <c r="D333" s="510"/>
    </row>
    <row r="334" spans="4:15">
      <c r="D334" s="510"/>
      <c r="O334"/>
    </row>
    <row r="335" spans="4:15" ht="15" thickBot="1">
      <c r="D335" s="510"/>
    </row>
    <row r="336" spans="4:15">
      <c r="D336" s="507"/>
      <c r="O336" s="491"/>
    </row>
    <row r="337" spans="4:15">
      <c r="D337" s="511"/>
      <c r="F337" s="451"/>
      <c r="J337" s="464"/>
      <c r="N337" t="s">
        <v>26</v>
      </c>
      <c r="O337" s="502"/>
    </row>
    <row r="338" spans="4:15" ht="15" thickBot="1">
      <c r="D338" s="512"/>
      <c r="F338" s="460"/>
      <c r="J338" s="479"/>
      <c r="O338" s="503"/>
    </row>
    <row r="339" spans="4:15">
      <c r="D339" s="513"/>
      <c r="F339" s="452"/>
      <c r="J339" s="466"/>
      <c r="N339" t="e">
        <f>+L339/E339</f>
        <v>#DIV/0!</v>
      </c>
      <c r="O339" s="487"/>
    </row>
    <row r="340" spans="4:15">
      <c r="D340" s="513"/>
      <c r="F340" s="281"/>
      <c r="J340" s="466"/>
      <c r="O340" s="487"/>
    </row>
    <row r="341" spans="4:15">
      <c r="D341" s="512"/>
      <c r="F341" s="281"/>
      <c r="J341" s="466"/>
      <c r="N341" t="e">
        <f>+L341/E341</f>
        <v>#DIV/0!</v>
      </c>
      <c r="O341" s="487"/>
    </row>
    <row r="342" spans="4:15">
      <c r="D342" s="507"/>
      <c r="F342" s="281"/>
      <c r="J342" s="466"/>
      <c r="O342" s="487"/>
    </row>
    <row r="343" spans="4:15">
      <c r="D343" s="513"/>
      <c r="F343" s="281"/>
      <c r="J343" s="466"/>
      <c r="N343" t="e">
        <f>+L343/E343</f>
        <v>#DIV/0!</v>
      </c>
      <c r="O343" s="487"/>
    </row>
    <row r="344" spans="4:15">
      <c r="D344" s="512"/>
      <c r="F344" s="281"/>
      <c r="J344" s="466"/>
      <c r="N344" t="e">
        <f>+L344/E344</f>
        <v>#DIV/0!</v>
      </c>
      <c r="O344" s="487"/>
    </row>
    <row r="345" spans="4:15" ht="15" thickBot="1">
      <c r="D345" s="512"/>
      <c r="F345" s="295"/>
      <c r="J345" s="480"/>
      <c r="O345" s="492"/>
    </row>
    <row r="346" spans="4:15" ht="15" thickBot="1">
      <c r="D346" s="512"/>
      <c r="F346" s="461"/>
      <c r="J346" s="481"/>
      <c r="O346" s="493"/>
    </row>
    <row r="347" spans="4:15">
      <c r="D347" s="513"/>
      <c r="F347" s="452"/>
      <c r="J347" s="466"/>
      <c r="N347" t="e">
        <f>+L347/E347</f>
        <v>#DIV/0!</v>
      </c>
      <c r="O347" s="487"/>
    </row>
    <row r="348" spans="4:15">
      <c r="D348" s="512"/>
      <c r="F348" s="281"/>
      <c r="J348" s="466"/>
      <c r="O348" s="487"/>
    </row>
    <row r="349" spans="4:15">
      <c r="D349" s="513"/>
      <c r="F349" s="281"/>
      <c r="J349" s="466"/>
      <c r="N349" t="e">
        <f>+L349/E349</f>
        <v>#DIV/0!</v>
      </c>
      <c r="O349" s="487"/>
    </row>
    <row r="350" spans="4:15">
      <c r="D350" s="512"/>
      <c r="F350" s="281"/>
      <c r="J350" s="466"/>
      <c r="N350" t="e">
        <f>+L350/E350</f>
        <v>#DIV/0!</v>
      </c>
      <c r="O350" s="487"/>
    </row>
    <row r="351" spans="4:15" ht="15" thickBot="1">
      <c r="D351" s="507"/>
      <c r="F351" s="295"/>
      <c r="J351" s="480"/>
      <c r="N351" t="e">
        <f>+L351/E351</f>
        <v>#DIV/0!</v>
      </c>
      <c r="O351" s="492"/>
    </row>
    <row r="352" spans="4:15" ht="15" thickBot="1">
      <c r="D352" s="511"/>
      <c r="F352" s="462"/>
      <c r="J352" s="482"/>
      <c r="O352" s="494"/>
    </row>
    <row r="353" spans="4:15" ht="15" thickBot="1">
      <c r="D353" s="514"/>
      <c r="O353"/>
    </row>
    <row r="354" spans="4:15">
      <c r="D354" s="515"/>
      <c r="F354" s="249"/>
      <c r="J354" s="465"/>
      <c r="N354" t="e">
        <f>+L354/E354</f>
        <v>#DIV/0!</v>
      </c>
      <c r="O354" s="484"/>
    </row>
    <row r="355" spans="4:15">
      <c r="D355" s="515"/>
      <c r="F355" s="250"/>
      <c r="J355" s="466"/>
      <c r="N355" t="e">
        <f>+L355/E355</f>
        <v>#DIV/0!</v>
      </c>
      <c r="O355" s="485"/>
    </row>
    <row r="356" spans="4:15">
      <c r="D356" s="514"/>
      <c r="F356" s="250"/>
      <c r="J356" s="466"/>
      <c r="N356" t="e">
        <f>+L356/E356</f>
        <v>#DIV/0!</v>
      </c>
      <c r="O356" s="485"/>
    </row>
    <row r="357" spans="4:15">
      <c r="D357" s="516"/>
      <c r="F357" s="250"/>
      <c r="J357" s="466"/>
      <c r="O357" s="487"/>
    </row>
    <row r="358" spans="4:15">
      <c r="D358" s="514"/>
      <c r="F358" s="250"/>
      <c r="J358" s="466"/>
      <c r="N358" t="e">
        <f t="shared" ref="N358:N367" si="37">+L358/E358</f>
        <v>#DIV/0!</v>
      </c>
      <c r="O358" s="487"/>
    </row>
    <row r="359" spans="4:15">
      <c r="D359" s="514"/>
      <c r="F359" s="250"/>
      <c r="J359" s="466"/>
      <c r="N359" t="e">
        <f t="shared" si="37"/>
        <v>#DIV/0!</v>
      </c>
      <c r="O359" s="485"/>
    </row>
    <row r="360" spans="4:15" ht="15" thickBot="1">
      <c r="D360" s="514"/>
      <c r="F360" s="250"/>
      <c r="J360" s="466"/>
      <c r="N360" t="e">
        <f t="shared" si="37"/>
        <v>#DIV/0!</v>
      </c>
      <c r="O360" s="485"/>
    </row>
    <row r="361" spans="4:15" ht="15" thickBot="1">
      <c r="D361" s="516"/>
      <c r="F361" s="456"/>
      <c r="J361" s="472"/>
      <c r="N361" t="e">
        <f t="shared" si="37"/>
        <v>#DIV/0!</v>
      </c>
      <c r="O361" s="486"/>
    </row>
    <row r="362" spans="4:15">
      <c r="D362" s="517"/>
      <c r="F362" s="250"/>
      <c r="J362" s="466"/>
      <c r="N362" t="e">
        <f t="shared" si="37"/>
        <v>#DIV/0!</v>
      </c>
      <c r="O362" s="487"/>
    </row>
    <row r="363" spans="4:15">
      <c r="D363" s="514"/>
      <c r="F363" s="250"/>
      <c r="J363" s="466"/>
      <c r="N363" t="e">
        <f t="shared" si="37"/>
        <v>#DIV/0!</v>
      </c>
      <c r="O363" s="485"/>
    </row>
    <row r="364" spans="4:15">
      <c r="D364" s="514"/>
      <c r="F364" s="250"/>
      <c r="J364" s="466"/>
      <c r="N364" t="e">
        <f t="shared" si="37"/>
        <v>#DIV/0!</v>
      </c>
      <c r="O364" s="487"/>
    </row>
    <row r="365" spans="4:15" ht="15" thickBot="1">
      <c r="D365" s="514"/>
      <c r="F365" s="250"/>
      <c r="J365" s="466"/>
      <c r="N365" t="e">
        <f t="shared" si="37"/>
        <v>#DIV/0!</v>
      </c>
      <c r="O365" s="487"/>
    </row>
    <row r="366" spans="4:15" ht="15" thickBot="1">
      <c r="D366" s="516"/>
      <c r="F366" s="456"/>
      <c r="J366" s="472"/>
      <c r="N366" t="e">
        <f t="shared" si="37"/>
        <v>#DIV/0!</v>
      </c>
      <c r="O366" s="486"/>
    </row>
    <row r="367" spans="4:15" ht="15" thickBot="1">
      <c r="D367" s="514"/>
      <c r="F367" s="302"/>
      <c r="J367" s="467"/>
      <c r="N367" t="e">
        <f t="shared" si="37"/>
        <v>#DIV/0!</v>
      </c>
      <c r="O367" s="488"/>
    </row>
    <row r="368" spans="4:15" ht="15" thickBot="1">
      <c r="D368" s="514"/>
      <c r="J368" s="473"/>
      <c r="O368" s="496"/>
    </row>
    <row r="369" spans="4:15">
      <c r="D369" s="514"/>
      <c r="F369" s="457"/>
      <c r="J369" s="474"/>
      <c r="N369" t="e">
        <f t="shared" ref="N369:N384" si="38">+L369/E369</f>
        <v>#DIV/0!</v>
      </c>
      <c r="O369" s="497"/>
    </row>
    <row r="370" spans="4:15">
      <c r="D370" s="516"/>
      <c r="F370" s="458"/>
      <c r="J370" s="475"/>
      <c r="N370" t="e">
        <f t="shared" si="38"/>
        <v>#DIV/0!</v>
      </c>
      <c r="O370" s="498"/>
    </row>
    <row r="371" spans="4:15">
      <c r="D371" s="517"/>
      <c r="F371" s="458"/>
      <c r="J371" s="475"/>
      <c r="N371" t="e">
        <f t="shared" si="38"/>
        <v>#DIV/0!</v>
      </c>
      <c r="O371" s="498"/>
    </row>
    <row r="372" spans="4:15">
      <c r="D372" s="515"/>
      <c r="F372" s="458"/>
      <c r="J372" s="475"/>
      <c r="N372" t="e">
        <f t="shared" si="38"/>
        <v>#DIV/0!</v>
      </c>
      <c r="O372" s="498"/>
    </row>
    <row r="373" spans="4:15">
      <c r="D373" s="511"/>
      <c r="F373" s="458"/>
      <c r="J373" s="475"/>
      <c r="N373" t="e">
        <f t="shared" si="38"/>
        <v>#DIV/0!</v>
      </c>
      <c r="O373" s="498"/>
    </row>
    <row r="374" spans="4:15">
      <c r="D374" s="518"/>
      <c r="F374" s="458"/>
      <c r="J374" s="475"/>
      <c r="N374" t="e">
        <f t="shared" si="38"/>
        <v>#DIV/0!</v>
      </c>
      <c r="O374" s="498"/>
    </row>
    <row r="375" spans="4:15">
      <c r="D375" s="518"/>
      <c r="F375" s="458"/>
      <c r="J375" s="475"/>
      <c r="N375" t="e">
        <f t="shared" si="38"/>
        <v>#DIV/0!</v>
      </c>
      <c r="O375" s="498"/>
    </row>
    <row r="376" spans="4:15">
      <c r="D376" s="518"/>
      <c r="F376" s="458"/>
      <c r="J376" s="475"/>
      <c r="N376" t="e">
        <f t="shared" si="38"/>
        <v>#DIV/0!</v>
      </c>
      <c r="O376" s="498"/>
    </row>
    <row r="377" spans="4:15">
      <c r="D377" s="507"/>
      <c r="F377" s="458"/>
      <c r="J377" s="475"/>
      <c r="N377" t="e">
        <f t="shared" si="38"/>
        <v>#DIV/0!</v>
      </c>
      <c r="O377" s="498"/>
    </row>
    <row r="378" spans="4:15">
      <c r="D378" s="518"/>
      <c r="F378" s="458"/>
      <c r="J378" s="475"/>
      <c r="N378" t="e">
        <f t="shared" si="38"/>
        <v>#DIV/0!</v>
      </c>
      <c r="O378" s="498"/>
    </row>
    <row r="379" spans="4:15">
      <c r="D379" s="518"/>
      <c r="F379" s="458"/>
      <c r="J379" s="475"/>
      <c r="N379" t="e">
        <f t="shared" si="38"/>
        <v>#DIV/0!</v>
      </c>
      <c r="O379" s="498"/>
    </row>
    <row r="380" spans="4:15">
      <c r="D380" s="518"/>
      <c r="F380" s="458"/>
      <c r="J380" s="475"/>
      <c r="N380" t="e">
        <f t="shared" si="38"/>
        <v>#DIV/0!</v>
      </c>
      <c r="O380" s="498"/>
    </row>
    <row r="381" spans="4:15">
      <c r="D381" s="518"/>
      <c r="F381" s="458"/>
      <c r="J381" s="475"/>
      <c r="N381" t="e">
        <f t="shared" si="38"/>
        <v>#DIV/0!</v>
      </c>
      <c r="O381" s="498"/>
    </row>
    <row r="382" spans="4:15">
      <c r="D382" s="518"/>
      <c r="F382" s="458"/>
      <c r="J382" s="475"/>
      <c r="N382" t="e">
        <f t="shared" si="38"/>
        <v>#DIV/0!</v>
      </c>
      <c r="O382" s="498"/>
    </row>
    <row r="383" spans="4:15">
      <c r="D383" s="507"/>
      <c r="F383" s="458"/>
      <c r="J383" s="475"/>
      <c r="N383" t="e">
        <f t="shared" si="38"/>
        <v>#DIV/0!</v>
      </c>
      <c r="O383" s="498"/>
    </row>
    <row r="384" spans="4:15">
      <c r="D384" s="519"/>
      <c r="F384" s="458"/>
      <c r="J384" s="475"/>
      <c r="N384" t="e">
        <f t="shared" si="38"/>
        <v>#DIV/0!</v>
      </c>
      <c r="O384" s="498"/>
    </row>
    <row r="385" spans="4:15">
      <c r="D385" s="513"/>
      <c r="F385" s="458"/>
      <c r="J385" s="475"/>
      <c r="O385" s="498"/>
    </row>
    <row r="386" spans="4:15">
      <c r="D386" s="507"/>
      <c r="F386" s="458"/>
      <c r="J386" s="475"/>
      <c r="N386" t="e">
        <f t="shared" ref="N386:N396" si="39">+L386/E386</f>
        <v>#DIV/0!</v>
      </c>
      <c r="O386" s="498"/>
    </row>
    <row r="387" spans="4:15">
      <c r="D387" s="512"/>
      <c r="F387" s="458"/>
      <c r="J387" s="475"/>
      <c r="N387" t="e">
        <f t="shared" si="39"/>
        <v>#DIV/0!</v>
      </c>
      <c r="O387" s="498"/>
    </row>
    <row r="388" spans="4:15">
      <c r="D388" s="516"/>
      <c r="F388" s="458"/>
      <c r="J388" s="476"/>
      <c r="N388" t="e">
        <f t="shared" si="39"/>
        <v>#DIV/0!</v>
      </c>
      <c r="O388" s="499"/>
    </row>
    <row r="389" spans="4:15">
      <c r="D389" s="512"/>
      <c r="F389" s="458"/>
      <c r="J389" s="475"/>
      <c r="N389" t="e">
        <f t="shared" si="39"/>
        <v>#DIV/0!</v>
      </c>
      <c r="O389" s="498"/>
    </row>
    <row r="390" spans="4:15">
      <c r="D390" s="512"/>
      <c r="F390" s="458"/>
      <c r="J390" s="475"/>
      <c r="N390" t="e">
        <f t="shared" si="39"/>
        <v>#DIV/0!</v>
      </c>
      <c r="O390" s="498"/>
    </row>
    <row r="391" spans="4:15">
      <c r="D391" s="512"/>
      <c r="F391" s="458"/>
      <c r="J391" s="475"/>
      <c r="N391" t="e">
        <f t="shared" si="39"/>
        <v>#DIV/0!</v>
      </c>
      <c r="O391" s="498"/>
    </row>
    <row r="392" spans="4:15">
      <c r="D392" s="512"/>
      <c r="F392" s="458"/>
      <c r="J392" s="475"/>
      <c r="N392" t="e">
        <f t="shared" si="39"/>
        <v>#DIV/0!</v>
      </c>
      <c r="O392" s="498"/>
    </row>
    <row r="393" spans="4:15">
      <c r="D393" s="507"/>
      <c r="F393" s="458"/>
      <c r="J393" s="475"/>
      <c r="N393" t="e">
        <f t="shared" si="39"/>
        <v>#DIV/0!</v>
      </c>
      <c r="O393" s="498"/>
    </row>
    <row r="394" spans="4:15">
      <c r="D394" s="512"/>
      <c r="F394" s="458"/>
      <c r="J394" s="475"/>
      <c r="N394" t="e">
        <f t="shared" si="39"/>
        <v>#DIV/0!</v>
      </c>
      <c r="O394" s="498"/>
    </row>
    <row r="395" spans="4:15">
      <c r="D395" s="512"/>
      <c r="F395" s="458"/>
      <c r="J395" s="475"/>
      <c r="N395" t="e">
        <f t="shared" si="39"/>
        <v>#DIV/0!</v>
      </c>
      <c r="O395" s="498"/>
    </row>
    <row r="396" spans="4:15" ht="15" thickBot="1">
      <c r="D396" s="512"/>
      <c r="F396" s="459"/>
      <c r="J396" s="477"/>
      <c r="N396" t="e">
        <f t="shared" si="39"/>
        <v>#DIV/0!</v>
      </c>
      <c r="O396" s="500"/>
    </row>
    <row r="397" spans="4:15" ht="15" thickBot="1">
      <c r="D397" s="517"/>
      <c r="J397" s="478"/>
      <c r="O397" s="501"/>
    </row>
    <row r="398" spans="4:15">
      <c r="D398" s="512"/>
    </row>
    <row r="399" spans="4:15">
      <c r="D399" s="512"/>
      <c r="O399"/>
    </row>
    <row r="400" spans="4:15" ht="15" thickBot="1">
      <c r="D400" s="517"/>
    </row>
    <row r="401" spans="4:15">
      <c r="D401" s="520"/>
      <c r="O401" s="491"/>
    </row>
    <row r="402" spans="4:15">
      <c r="D402" s="521"/>
      <c r="F402" s="451"/>
      <c r="J402" s="464"/>
      <c r="N402" t="s">
        <v>26</v>
      </c>
      <c r="O402" s="502"/>
    </row>
    <row r="403" spans="4:15" ht="15" thickBot="1">
      <c r="D403" s="514"/>
      <c r="F403" s="460"/>
      <c r="J403" s="479"/>
      <c r="O403" s="503"/>
    </row>
    <row r="404" spans="4:15">
      <c r="D404" s="522"/>
      <c r="F404" s="452"/>
      <c r="J404" s="466"/>
      <c r="N404" t="e">
        <f>+L404/E404</f>
        <v>#DIV/0!</v>
      </c>
      <c r="O404" s="487"/>
    </row>
    <row r="405" spans="4:15">
      <c r="F405" s="281"/>
      <c r="J405" s="466"/>
      <c r="O405" s="487"/>
    </row>
    <row r="406" spans="4:15">
      <c r="D406" s="524"/>
      <c r="F406" s="281"/>
      <c r="J406" s="466"/>
      <c r="N406" t="e">
        <f>+L406/E406</f>
        <v>#DIV/0!</v>
      </c>
      <c r="O406" s="487"/>
    </row>
    <row r="407" spans="4:15">
      <c r="D407" s="524"/>
      <c r="F407" s="281"/>
      <c r="J407" s="466"/>
      <c r="O407" s="487"/>
    </row>
    <row r="408" spans="4:15">
      <c r="D408" s="524"/>
      <c r="F408" s="281"/>
      <c r="J408" s="466"/>
      <c r="N408" t="e">
        <f>+L408/E408</f>
        <v>#DIV/0!</v>
      </c>
      <c r="O408" s="487"/>
    </row>
    <row r="409" spans="4:15">
      <c r="D409" s="506"/>
      <c r="F409" s="281"/>
      <c r="J409" s="466"/>
      <c r="N409" t="e">
        <f>+L409/E409</f>
        <v>#DIV/0!</v>
      </c>
      <c r="O409" s="487"/>
    </row>
    <row r="410" spans="4:15" ht="15" thickBot="1">
      <c r="D410" s="506"/>
      <c r="F410" s="295"/>
      <c r="J410" s="480"/>
      <c r="O410" s="492"/>
    </row>
    <row r="411" spans="4:15" ht="15" thickBot="1">
      <c r="D411" s="506"/>
      <c r="F411" s="461"/>
      <c r="J411" s="481"/>
      <c r="O411" s="493"/>
    </row>
    <row r="412" spans="4:15">
      <c r="D412" s="506"/>
      <c r="F412" s="452"/>
      <c r="J412" s="466"/>
      <c r="N412" t="e">
        <f>+L412/E412</f>
        <v>#DIV/0!</v>
      </c>
      <c r="O412" s="487"/>
    </row>
    <row r="413" spans="4:15">
      <c r="D413" s="507"/>
      <c r="F413" s="281"/>
      <c r="J413" s="466"/>
      <c r="O413" s="487"/>
    </row>
    <row r="414" spans="4:15">
      <c r="D414" s="506"/>
      <c r="F414" s="281"/>
      <c r="J414" s="466"/>
      <c r="N414" t="e">
        <f>+L414/E414</f>
        <v>#DIV/0!</v>
      </c>
      <c r="O414" s="487"/>
    </row>
    <row r="415" spans="4:15">
      <c r="D415" s="506"/>
      <c r="F415" s="281"/>
      <c r="J415" s="466"/>
      <c r="N415" t="e">
        <f>+L415/E415</f>
        <v>#DIV/0!</v>
      </c>
      <c r="O415" s="487"/>
    </row>
    <row r="416" spans="4:15" ht="15" thickBot="1">
      <c r="D416" s="506"/>
      <c r="F416" s="295"/>
      <c r="J416" s="480"/>
      <c r="N416" t="e">
        <f>+L416/E416</f>
        <v>#DIV/0!</v>
      </c>
      <c r="O416" s="492"/>
    </row>
    <row r="417" spans="4:15" ht="15" thickBot="1">
      <c r="D417" s="506"/>
      <c r="F417" s="462"/>
      <c r="J417" s="482"/>
      <c r="O417" s="494"/>
    </row>
    <row r="418" spans="4:15" ht="15" thickBot="1">
      <c r="D418" s="506"/>
      <c r="O418"/>
    </row>
    <row r="419" spans="4:15">
      <c r="D419" s="506"/>
      <c r="F419" s="249"/>
      <c r="J419" s="465"/>
      <c r="N419" t="e">
        <f>+L419/E419</f>
        <v>#DIV/0!</v>
      </c>
      <c r="O419" s="484"/>
    </row>
    <row r="420" spans="4:15">
      <c r="D420" s="506"/>
      <c r="F420" s="250"/>
      <c r="J420" s="466"/>
      <c r="N420" t="e">
        <f>+L420/E420</f>
        <v>#DIV/0!</v>
      </c>
      <c r="O420" s="485"/>
    </row>
    <row r="421" spans="4:15">
      <c r="D421" s="507"/>
      <c r="F421" s="250"/>
      <c r="J421" s="466"/>
      <c r="N421" t="e">
        <f>+L421/E421</f>
        <v>#DIV/0!</v>
      </c>
      <c r="O421" s="485"/>
    </row>
    <row r="422" spans="4:15">
      <c r="D422" s="506"/>
      <c r="F422" s="250"/>
      <c r="J422" s="466"/>
      <c r="O422" s="487"/>
    </row>
    <row r="423" spans="4:15">
      <c r="D423" s="506"/>
      <c r="F423" s="250"/>
      <c r="J423" s="466"/>
      <c r="N423" t="e">
        <f t="shared" ref="N423:N432" si="40">+L423/E423</f>
        <v>#DIV/0!</v>
      </c>
      <c r="O423" s="487"/>
    </row>
    <row r="424" spans="4:15">
      <c r="D424" s="506"/>
      <c r="F424" s="250"/>
      <c r="J424" s="466"/>
      <c r="N424" t="e">
        <f t="shared" si="40"/>
        <v>#DIV/0!</v>
      </c>
      <c r="O424" s="485"/>
    </row>
    <row r="425" spans="4:15" ht="15" thickBot="1">
      <c r="D425" s="506"/>
      <c r="F425" s="250"/>
      <c r="J425" s="466"/>
      <c r="N425" t="e">
        <f t="shared" si="40"/>
        <v>#DIV/0!</v>
      </c>
      <c r="O425" s="485"/>
    </row>
    <row r="426" spans="4:15" ht="15" thickBot="1">
      <c r="D426" s="506"/>
      <c r="F426" s="456"/>
      <c r="J426" s="472"/>
      <c r="N426" t="e">
        <f t="shared" si="40"/>
        <v>#DIV/0!</v>
      </c>
      <c r="O426" s="486"/>
    </row>
    <row r="427" spans="4:15">
      <c r="D427" s="506"/>
      <c r="F427" s="250"/>
      <c r="J427" s="466"/>
      <c r="N427" t="e">
        <f t="shared" si="40"/>
        <v>#DIV/0!</v>
      </c>
      <c r="O427" s="487"/>
    </row>
    <row r="428" spans="4:15">
      <c r="D428" s="508"/>
      <c r="F428" s="250"/>
      <c r="J428" s="466"/>
      <c r="N428" t="e">
        <f t="shared" si="40"/>
        <v>#DIV/0!</v>
      </c>
      <c r="O428" s="485"/>
    </row>
    <row r="429" spans="4:15">
      <c r="D429" s="507"/>
      <c r="F429" s="250"/>
      <c r="J429" s="466"/>
      <c r="N429" t="e">
        <f t="shared" si="40"/>
        <v>#DIV/0!</v>
      </c>
      <c r="O429" s="487"/>
    </row>
    <row r="430" spans="4:15" ht="15" thickBot="1">
      <c r="D430" s="509"/>
      <c r="F430" s="250"/>
      <c r="J430" s="466"/>
      <c r="N430" t="e">
        <f t="shared" si="40"/>
        <v>#DIV/0!</v>
      </c>
      <c r="O430" s="487"/>
    </row>
    <row r="431" spans="4:15" ht="15" thickBot="1">
      <c r="D431" s="507"/>
      <c r="F431" s="456"/>
      <c r="J431" s="472"/>
      <c r="N431" t="e">
        <f t="shared" si="40"/>
        <v>#DIV/0!</v>
      </c>
      <c r="O431" s="486"/>
    </row>
    <row r="432" spans="4:15" ht="15" thickBot="1">
      <c r="D432" s="510"/>
      <c r="F432" s="302"/>
      <c r="J432" s="467"/>
      <c r="N432" t="e">
        <f t="shared" si="40"/>
        <v>#DIV/0!</v>
      </c>
      <c r="O432" s="488"/>
    </row>
    <row r="433" spans="4:15" ht="15" thickBot="1">
      <c r="D433" s="510"/>
      <c r="J433" s="473"/>
      <c r="O433" s="496"/>
    </row>
    <row r="434" spans="4:15">
      <c r="D434" s="510"/>
      <c r="F434" s="457"/>
      <c r="J434" s="474"/>
      <c r="N434" t="e">
        <f t="shared" ref="N434:N449" si="41">+L434/E434</f>
        <v>#DIV/0!</v>
      </c>
      <c r="O434" s="497"/>
    </row>
    <row r="435" spans="4:15">
      <c r="D435" s="507"/>
      <c r="F435" s="458"/>
      <c r="J435" s="475"/>
      <c r="N435" t="e">
        <f t="shared" si="41"/>
        <v>#DIV/0!</v>
      </c>
      <c r="O435" s="498"/>
    </row>
    <row r="436" spans="4:15">
      <c r="D436" s="511"/>
      <c r="F436" s="458"/>
      <c r="J436" s="475"/>
      <c r="N436" t="e">
        <f t="shared" si="41"/>
        <v>#DIV/0!</v>
      </c>
      <c r="O436" s="498"/>
    </row>
    <row r="437" spans="4:15">
      <c r="D437" s="512"/>
      <c r="F437" s="458"/>
      <c r="J437" s="475"/>
      <c r="N437" t="e">
        <f t="shared" si="41"/>
        <v>#DIV/0!</v>
      </c>
      <c r="O437" s="498"/>
    </row>
    <row r="438" spans="4:15">
      <c r="D438" s="513"/>
      <c r="F438" s="458"/>
      <c r="J438" s="475"/>
      <c r="N438" t="e">
        <f t="shared" si="41"/>
        <v>#DIV/0!</v>
      </c>
      <c r="O438" s="498"/>
    </row>
    <row r="439" spans="4:15">
      <c r="D439" s="513"/>
      <c r="F439" s="458"/>
      <c r="J439" s="475"/>
      <c r="N439" t="e">
        <f t="shared" si="41"/>
        <v>#DIV/0!</v>
      </c>
      <c r="O439" s="498"/>
    </row>
    <row r="440" spans="4:15">
      <c r="D440" s="512"/>
      <c r="F440" s="458"/>
      <c r="J440" s="475"/>
      <c r="N440" t="e">
        <f t="shared" si="41"/>
        <v>#DIV/0!</v>
      </c>
      <c r="O440" s="498"/>
    </row>
    <row r="441" spans="4:15">
      <c r="D441" s="507"/>
      <c r="F441" s="458"/>
      <c r="J441" s="475"/>
      <c r="N441" t="e">
        <f t="shared" si="41"/>
        <v>#DIV/0!</v>
      </c>
      <c r="O441" s="498"/>
    </row>
    <row r="442" spans="4:15">
      <c r="D442" s="513"/>
      <c r="F442" s="458"/>
      <c r="J442" s="475"/>
      <c r="N442" t="e">
        <f t="shared" si="41"/>
        <v>#DIV/0!</v>
      </c>
      <c r="O442" s="498"/>
    </row>
    <row r="443" spans="4:15">
      <c r="D443" s="512"/>
      <c r="F443" s="458"/>
      <c r="J443" s="475"/>
      <c r="N443" t="e">
        <f t="shared" si="41"/>
        <v>#DIV/0!</v>
      </c>
      <c r="O443" s="498"/>
    </row>
    <row r="444" spans="4:15">
      <c r="D444" s="512"/>
      <c r="F444" s="458"/>
      <c r="J444" s="475"/>
      <c r="N444" t="e">
        <f t="shared" si="41"/>
        <v>#DIV/0!</v>
      </c>
      <c r="O444" s="498"/>
    </row>
    <row r="445" spans="4:15">
      <c r="D445" s="512"/>
      <c r="F445" s="458"/>
      <c r="J445" s="475"/>
      <c r="N445" t="e">
        <f t="shared" si="41"/>
        <v>#DIV/0!</v>
      </c>
      <c r="O445" s="498"/>
    </row>
    <row r="446" spans="4:15">
      <c r="D446" s="513"/>
      <c r="F446" s="458"/>
      <c r="J446" s="475"/>
      <c r="N446" t="e">
        <f t="shared" si="41"/>
        <v>#DIV/0!</v>
      </c>
      <c r="O446" s="498"/>
    </row>
    <row r="447" spans="4:15">
      <c r="D447" s="512"/>
      <c r="F447" s="458"/>
      <c r="J447" s="475"/>
      <c r="N447" t="e">
        <f t="shared" si="41"/>
        <v>#DIV/0!</v>
      </c>
      <c r="O447" s="498"/>
    </row>
    <row r="448" spans="4:15">
      <c r="D448" s="513"/>
      <c r="F448" s="458"/>
      <c r="J448" s="475"/>
      <c r="N448" t="e">
        <f t="shared" si="41"/>
        <v>#DIV/0!</v>
      </c>
      <c r="O448" s="498"/>
    </row>
    <row r="449" spans="4:15">
      <c r="D449" s="512"/>
      <c r="F449" s="458"/>
      <c r="J449" s="475"/>
      <c r="N449" t="e">
        <f t="shared" si="41"/>
        <v>#DIV/0!</v>
      </c>
      <c r="O449" s="498"/>
    </row>
    <row r="450" spans="4:15">
      <c r="D450" s="507"/>
      <c r="F450" s="458"/>
      <c r="J450" s="475"/>
      <c r="O450" s="498"/>
    </row>
    <row r="451" spans="4:15">
      <c r="D451" s="511"/>
      <c r="F451" s="458"/>
      <c r="J451" s="475"/>
      <c r="N451" t="e">
        <f t="shared" ref="N451:N461" si="42">+L451/E451</f>
        <v>#DIV/0!</v>
      </c>
      <c r="O451" s="498"/>
    </row>
    <row r="452" spans="4:15">
      <c r="D452" s="514"/>
      <c r="F452" s="458"/>
      <c r="J452" s="475"/>
      <c r="N452" t="e">
        <f t="shared" si="42"/>
        <v>#DIV/0!</v>
      </c>
      <c r="O452" s="498"/>
    </row>
    <row r="453" spans="4:15">
      <c r="D453" s="515"/>
      <c r="F453" s="458"/>
      <c r="J453" s="476"/>
      <c r="N453" t="e">
        <f t="shared" si="42"/>
        <v>#DIV/0!</v>
      </c>
      <c r="O453" s="499"/>
    </row>
    <row r="454" spans="4:15">
      <c r="D454" s="515"/>
      <c r="F454" s="458"/>
      <c r="J454" s="475"/>
      <c r="N454" t="e">
        <f t="shared" si="42"/>
        <v>#DIV/0!</v>
      </c>
      <c r="O454" s="498"/>
    </row>
    <row r="455" spans="4:15">
      <c r="D455" s="514"/>
      <c r="F455" s="458"/>
      <c r="J455" s="475"/>
      <c r="N455" t="e">
        <f t="shared" si="42"/>
        <v>#DIV/0!</v>
      </c>
      <c r="O455" s="498"/>
    </row>
    <row r="456" spans="4:15">
      <c r="D456" s="516"/>
      <c r="F456" s="458"/>
      <c r="J456" s="475"/>
      <c r="N456" t="e">
        <f t="shared" si="42"/>
        <v>#DIV/0!</v>
      </c>
      <c r="O456" s="498"/>
    </row>
    <row r="457" spans="4:15">
      <c r="D457" s="514"/>
      <c r="F457" s="458"/>
      <c r="J457" s="475"/>
      <c r="N457" t="e">
        <f t="shared" si="42"/>
        <v>#DIV/0!</v>
      </c>
      <c r="O457" s="498"/>
    </row>
    <row r="458" spans="4:15">
      <c r="D458" s="514"/>
      <c r="F458" s="458"/>
      <c r="J458" s="475"/>
      <c r="N458" t="e">
        <f t="shared" si="42"/>
        <v>#DIV/0!</v>
      </c>
      <c r="O458" s="498"/>
    </row>
    <row r="459" spans="4:15">
      <c r="D459" s="514"/>
      <c r="F459" s="458"/>
      <c r="J459" s="475"/>
      <c r="N459" t="e">
        <f t="shared" si="42"/>
        <v>#DIV/0!</v>
      </c>
      <c r="O459" s="498"/>
    </row>
    <row r="460" spans="4:15">
      <c r="D460" s="516"/>
      <c r="F460" s="458"/>
      <c r="J460" s="475"/>
      <c r="N460" t="e">
        <f t="shared" si="42"/>
        <v>#DIV/0!</v>
      </c>
      <c r="O460" s="498"/>
    </row>
    <row r="461" spans="4:15" ht="15" thickBot="1">
      <c r="D461" s="517"/>
      <c r="F461" s="459"/>
      <c r="J461" s="477"/>
      <c r="N461" t="e">
        <f t="shared" si="42"/>
        <v>#DIV/0!</v>
      </c>
      <c r="O461" s="500"/>
    </row>
    <row r="462" spans="4:15" ht="15" thickBot="1">
      <c r="D462" s="514"/>
      <c r="J462" s="478"/>
      <c r="O462" s="501"/>
    </row>
    <row r="463" spans="4:15">
      <c r="D463" s="514"/>
    </row>
    <row r="464" spans="4:15">
      <c r="D464" s="514"/>
      <c r="O464"/>
    </row>
    <row r="465" spans="4:15" ht="15" thickBot="1">
      <c r="D465" s="516"/>
    </row>
    <row r="466" spans="4:15">
      <c r="D466" s="514"/>
      <c r="O466" s="491"/>
    </row>
    <row r="467" spans="4:15">
      <c r="D467" s="514"/>
      <c r="F467" s="451"/>
      <c r="J467" s="464"/>
      <c r="N467" t="s">
        <v>26</v>
      </c>
      <c r="O467" s="502"/>
    </row>
    <row r="468" spans="4:15" ht="15" thickBot="1">
      <c r="D468" s="514"/>
      <c r="F468" s="460"/>
      <c r="J468" s="479"/>
      <c r="O468" s="503"/>
    </row>
    <row r="469" spans="4:15">
      <c r="D469" s="516"/>
      <c r="F469" s="452"/>
      <c r="J469" s="466"/>
      <c r="N469" t="e">
        <f>+L469/E469</f>
        <v>#DIV/0!</v>
      </c>
      <c r="O469" s="487"/>
    </row>
    <row r="470" spans="4:15">
      <c r="D470" s="517"/>
      <c r="F470" s="281"/>
      <c r="J470" s="466"/>
      <c r="O470" s="487"/>
    </row>
    <row r="471" spans="4:15">
      <c r="D471" s="515"/>
      <c r="F471" s="281"/>
      <c r="J471" s="466"/>
      <c r="N471" t="e">
        <f>+L471/E471</f>
        <v>#DIV/0!</v>
      </c>
      <c r="O471" s="487"/>
    </row>
    <row r="472" spans="4:15">
      <c r="D472" s="511"/>
      <c r="F472" s="281"/>
      <c r="J472" s="466"/>
      <c r="O472" s="487"/>
    </row>
    <row r="473" spans="4:15">
      <c r="D473" s="518"/>
      <c r="F473" s="281"/>
      <c r="J473" s="466"/>
      <c r="N473" t="e">
        <f>+L473/E473</f>
        <v>#DIV/0!</v>
      </c>
      <c r="O473" s="487"/>
    </row>
    <row r="474" spans="4:15">
      <c r="D474" s="518"/>
      <c r="F474" s="281"/>
      <c r="J474" s="466"/>
      <c r="N474" t="e">
        <f>+L474/E474</f>
        <v>#DIV/0!</v>
      </c>
      <c r="O474" s="487"/>
    </row>
    <row r="475" spans="4:15" ht="15" thickBot="1">
      <c r="D475" s="518"/>
      <c r="F475" s="295"/>
      <c r="J475" s="480"/>
      <c r="O475" s="492"/>
    </row>
    <row r="476" spans="4:15" ht="15" thickBot="1">
      <c r="D476" s="507"/>
      <c r="F476" s="461"/>
      <c r="J476" s="481"/>
      <c r="O476" s="493"/>
    </row>
    <row r="477" spans="4:15">
      <c r="D477" s="518"/>
      <c r="F477" s="452"/>
      <c r="J477" s="466"/>
      <c r="N477" t="e">
        <f>+L477/E477</f>
        <v>#DIV/0!</v>
      </c>
      <c r="O477" s="487"/>
    </row>
    <row r="478" spans="4:15">
      <c r="D478" s="518"/>
      <c r="F478" s="281"/>
      <c r="J478" s="466"/>
      <c r="O478" s="487"/>
    </row>
    <row r="479" spans="4:15">
      <c r="D479" s="518"/>
      <c r="F479" s="281"/>
      <c r="J479" s="466"/>
      <c r="N479" t="e">
        <f>+L479/E479</f>
        <v>#DIV/0!</v>
      </c>
      <c r="O479" s="487"/>
    </row>
    <row r="480" spans="4:15">
      <c r="D480" s="518"/>
      <c r="F480" s="281"/>
      <c r="J480" s="466"/>
      <c r="N480" t="e">
        <f>+L480/E480</f>
        <v>#DIV/0!</v>
      </c>
      <c r="O480" s="487"/>
    </row>
    <row r="481" spans="4:15" ht="15" thickBot="1">
      <c r="D481" s="518"/>
      <c r="F481" s="295"/>
      <c r="J481" s="480"/>
      <c r="N481" t="e">
        <f>+L481/E481</f>
        <v>#DIV/0!</v>
      </c>
      <c r="O481" s="492"/>
    </row>
    <row r="482" spans="4:15" ht="15" thickBot="1">
      <c r="D482" s="507"/>
      <c r="F482" s="462"/>
      <c r="J482" s="482"/>
      <c r="O482" s="494"/>
    </row>
    <row r="483" spans="4:15" ht="15" thickBot="1">
      <c r="D483" s="519"/>
      <c r="O483"/>
    </row>
    <row r="484" spans="4:15">
      <c r="D484" s="513"/>
      <c r="F484" s="249"/>
      <c r="J484" s="465"/>
      <c r="N484" t="e">
        <f>+L484/E484</f>
        <v>#DIV/0!</v>
      </c>
      <c r="O484" s="484"/>
    </row>
    <row r="485" spans="4:15">
      <c r="D485" s="507"/>
      <c r="F485" s="250"/>
      <c r="J485" s="466"/>
      <c r="N485" t="e">
        <f>+L485/E485</f>
        <v>#DIV/0!</v>
      </c>
      <c r="O485" s="485"/>
    </row>
    <row r="486" spans="4:15">
      <c r="D486" s="512"/>
      <c r="F486" s="250"/>
      <c r="J486" s="466"/>
      <c r="N486" t="e">
        <f>+L486/E486</f>
        <v>#DIV/0!</v>
      </c>
      <c r="O486" s="485"/>
    </row>
    <row r="487" spans="4:15">
      <c r="D487" s="516"/>
      <c r="F487" s="250"/>
      <c r="J487" s="466"/>
      <c r="O487" s="487"/>
    </row>
    <row r="488" spans="4:15">
      <c r="D488" s="512"/>
      <c r="F488" s="250"/>
      <c r="J488" s="466"/>
      <c r="N488" t="e">
        <f t="shared" ref="N488:N497" si="43">+L488/E488</f>
        <v>#DIV/0!</v>
      </c>
      <c r="O488" s="487"/>
    </row>
    <row r="489" spans="4:15">
      <c r="D489" s="512"/>
      <c r="F489" s="250"/>
      <c r="J489" s="466"/>
      <c r="N489" t="e">
        <f t="shared" si="43"/>
        <v>#DIV/0!</v>
      </c>
      <c r="O489" s="485"/>
    </row>
    <row r="490" spans="4:15" ht="15" thickBot="1">
      <c r="D490" s="512"/>
      <c r="F490" s="250"/>
      <c r="J490" s="466"/>
      <c r="N490" t="e">
        <f t="shared" si="43"/>
        <v>#DIV/0!</v>
      </c>
      <c r="O490" s="485"/>
    </row>
    <row r="491" spans="4:15" ht="15" thickBot="1">
      <c r="D491" s="512"/>
      <c r="F491" s="456"/>
      <c r="J491" s="472"/>
      <c r="N491" t="e">
        <f t="shared" si="43"/>
        <v>#DIV/0!</v>
      </c>
      <c r="O491" s="486"/>
    </row>
    <row r="492" spans="4:15">
      <c r="D492" s="507"/>
      <c r="F492" s="250"/>
      <c r="J492" s="466"/>
      <c r="N492" t="e">
        <f t="shared" si="43"/>
        <v>#DIV/0!</v>
      </c>
      <c r="O492" s="487"/>
    </row>
    <row r="493" spans="4:15">
      <c r="D493" s="512"/>
      <c r="F493" s="250"/>
      <c r="J493" s="466"/>
      <c r="N493" t="e">
        <f t="shared" si="43"/>
        <v>#DIV/0!</v>
      </c>
      <c r="O493" s="485"/>
    </row>
    <row r="494" spans="4:15">
      <c r="D494" s="512"/>
      <c r="F494" s="250"/>
      <c r="J494" s="466"/>
      <c r="N494" t="e">
        <f t="shared" si="43"/>
        <v>#DIV/0!</v>
      </c>
      <c r="O494" s="487"/>
    </row>
    <row r="495" spans="4:15" ht="15" thickBot="1">
      <c r="D495" s="512"/>
      <c r="F495" s="250"/>
      <c r="J495" s="466"/>
      <c r="N495" t="e">
        <f t="shared" si="43"/>
        <v>#DIV/0!</v>
      </c>
      <c r="O495" s="487"/>
    </row>
    <row r="496" spans="4:15" ht="15" thickBot="1">
      <c r="D496" s="517"/>
      <c r="F496" s="456"/>
      <c r="J496" s="472"/>
      <c r="N496" t="e">
        <f t="shared" si="43"/>
        <v>#DIV/0!</v>
      </c>
      <c r="O496" s="486"/>
    </row>
    <row r="497" spans="4:15" ht="15" thickBot="1">
      <c r="D497" s="512"/>
      <c r="F497" s="302"/>
      <c r="J497" s="467"/>
      <c r="N497" t="e">
        <f t="shared" si="43"/>
        <v>#DIV/0!</v>
      </c>
      <c r="O497" s="488"/>
    </row>
    <row r="498" spans="4:15" ht="15" thickBot="1">
      <c r="D498" s="512"/>
      <c r="J498" s="473"/>
      <c r="O498" s="496"/>
    </row>
    <row r="499" spans="4:15">
      <c r="D499" s="517"/>
      <c r="F499" s="457"/>
      <c r="J499" s="474"/>
      <c r="N499" t="e">
        <f t="shared" ref="N499:N514" si="44">+L499/E499</f>
        <v>#DIV/0!</v>
      </c>
      <c r="O499" s="497"/>
    </row>
    <row r="500" spans="4:15">
      <c r="D500" s="520"/>
      <c r="F500" s="458"/>
      <c r="J500" s="475"/>
      <c r="N500" t="e">
        <f t="shared" si="44"/>
        <v>#DIV/0!</v>
      </c>
      <c r="O500" s="498"/>
    </row>
    <row r="501" spans="4:15">
      <c r="D501" s="521"/>
      <c r="F501" s="458"/>
      <c r="J501" s="475"/>
      <c r="N501" t="e">
        <f t="shared" si="44"/>
        <v>#DIV/0!</v>
      </c>
      <c r="O501" s="498"/>
    </row>
    <row r="502" spans="4:15">
      <c r="D502" s="514"/>
      <c r="F502" s="458"/>
      <c r="J502" s="475"/>
      <c r="N502" t="e">
        <f t="shared" si="44"/>
        <v>#DIV/0!</v>
      </c>
      <c r="O502" s="498"/>
    </row>
    <row r="503" spans="4:15">
      <c r="D503" s="522"/>
      <c r="F503" s="458"/>
      <c r="J503" s="475"/>
      <c r="N503" t="e">
        <f t="shared" si="44"/>
        <v>#DIV/0!</v>
      </c>
      <c r="O503" s="498"/>
    </row>
    <row r="504" spans="4:15">
      <c r="F504" s="458"/>
      <c r="J504" s="475"/>
      <c r="N504" t="e">
        <f t="shared" si="44"/>
        <v>#DIV/0!</v>
      </c>
      <c r="O504" s="498"/>
    </row>
    <row r="505" spans="4:15">
      <c r="D505" s="524"/>
      <c r="F505" s="458"/>
      <c r="J505" s="475"/>
      <c r="N505" t="e">
        <f t="shared" si="44"/>
        <v>#DIV/0!</v>
      </c>
      <c r="O505" s="498"/>
    </row>
    <row r="506" spans="4:15">
      <c r="D506" s="524"/>
      <c r="F506" s="458"/>
      <c r="J506" s="475"/>
      <c r="N506" t="e">
        <f t="shared" si="44"/>
        <v>#DIV/0!</v>
      </c>
      <c r="O506" s="498"/>
    </row>
    <row r="507" spans="4:15">
      <c r="D507" s="524"/>
      <c r="F507" s="458"/>
      <c r="J507" s="475"/>
      <c r="N507" t="e">
        <f t="shared" si="44"/>
        <v>#DIV/0!</v>
      </c>
      <c r="O507" s="498"/>
    </row>
    <row r="508" spans="4:15">
      <c r="D508" s="506"/>
      <c r="F508" s="458"/>
      <c r="J508" s="475"/>
      <c r="N508" t="e">
        <f t="shared" si="44"/>
        <v>#DIV/0!</v>
      </c>
      <c r="O508" s="498"/>
    </row>
    <row r="509" spans="4:15">
      <c r="D509" s="506"/>
      <c r="F509" s="458"/>
      <c r="J509" s="475"/>
      <c r="N509" t="e">
        <f t="shared" si="44"/>
        <v>#DIV/0!</v>
      </c>
      <c r="O509" s="498"/>
    </row>
    <row r="510" spans="4:15">
      <c r="D510" s="506"/>
      <c r="F510" s="458"/>
      <c r="J510" s="475"/>
      <c r="N510" t="e">
        <f t="shared" si="44"/>
        <v>#DIV/0!</v>
      </c>
      <c r="O510" s="498"/>
    </row>
    <row r="511" spans="4:15">
      <c r="D511" s="506"/>
      <c r="F511" s="458"/>
      <c r="J511" s="475"/>
      <c r="N511" t="e">
        <f t="shared" si="44"/>
        <v>#DIV/0!</v>
      </c>
      <c r="O511" s="498"/>
    </row>
    <row r="512" spans="4:15">
      <c r="D512" s="507"/>
      <c r="F512" s="458"/>
      <c r="J512" s="475"/>
      <c r="N512" t="e">
        <f t="shared" si="44"/>
        <v>#DIV/0!</v>
      </c>
      <c r="O512" s="498"/>
    </row>
    <row r="513" spans="4:15">
      <c r="D513" s="506"/>
      <c r="F513" s="458"/>
      <c r="J513" s="475"/>
      <c r="N513" t="e">
        <f t="shared" si="44"/>
        <v>#DIV/0!</v>
      </c>
      <c r="O513" s="498"/>
    </row>
    <row r="514" spans="4:15">
      <c r="D514" s="506"/>
      <c r="F514" s="458"/>
      <c r="J514" s="475"/>
      <c r="N514" t="e">
        <f t="shared" si="44"/>
        <v>#DIV/0!</v>
      </c>
      <c r="O514" s="498"/>
    </row>
    <row r="515" spans="4:15">
      <c r="D515" s="506"/>
      <c r="F515" s="458"/>
      <c r="J515" s="475"/>
      <c r="O515" s="498"/>
    </row>
    <row r="516" spans="4:15">
      <c r="D516" s="506"/>
      <c r="F516" s="458"/>
      <c r="J516" s="475"/>
      <c r="N516" t="e">
        <f t="shared" ref="N516:N526" si="45">+L516/E516</f>
        <v>#DIV/0!</v>
      </c>
      <c r="O516" s="498"/>
    </row>
    <row r="517" spans="4:15">
      <c r="D517" s="506"/>
      <c r="F517" s="458"/>
      <c r="J517" s="475"/>
      <c r="N517" t="e">
        <f t="shared" si="45"/>
        <v>#DIV/0!</v>
      </c>
      <c r="O517" s="498"/>
    </row>
    <row r="518" spans="4:15">
      <c r="D518" s="506"/>
      <c r="F518" s="458"/>
      <c r="J518" s="476"/>
      <c r="N518" t="e">
        <f t="shared" si="45"/>
        <v>#DIV/0!</v>
      </c>
      <c r="O518" s="499"/>
    </row>
    <row r="519" spans="4:15">
      <c r="D519" s="506"/>
      <c r="F519" s="458"/>
      <c r="J519" s="475"/>
      <c r="N519" t="e">
        <f t="shared" si="45"/>
        <v>#DIV/0!</v>
      </c>
      <c r="O519" s="498"/>
    </row>
    <row r="520" spans="4:15">
      <c r="D520" s="507"/>
      <c r="F520" s="458"/>
      <c r="J520" s="475"/>
      <c r="N520" t="e">
        <f t="shared" si="45"/>
        <v>#DIV/0!</v>
      </c>
      <c r="O520" s="498"/>
    </row>
    <row r="521" spans="4:15">
      <c r="D521" s="506"/>
      <c r="F521" s="458"/>
      <c r="J521" s="475"/>
      <c r="N521" t="e">
        <f t="shared" si="45"/>
        <v>#DIV/0!</v>
      </c>
      <c r="O521" s="498"/>
    </row>
    <row r="522" spans="4:15">
      <c r="D522" s="506"/>
      <c r="F522" s="458"/>
      <c r="J522" s="475"/>
      <c r="N522" t="e">
        <f t="shared" si="45"/>
        <v>#DIV/0!</v>
      </c>
      <c r="O522" s="498"/>
    </row>
    <row r="523" spans="4:15">
      <c r="D523" s="506"/>
      <c r="F523" s="458"/>
      <c r="J523" s="475"/>
      <c r="N523" t="e">
        <f t="shared" si="45"/>
        <v>#DIV/0!</v>
      </c>
      <c r="O523" s="498"/>
    </row>
    <row r="524" spans="4:15">
      <c r="D524" s="506"/>
      <c r="F524" s="458"/>
      <c r="J524" s="475"/>
      <c r="N524" t="e">
        <f t="shared" si="45"/>
        <v>#DIV/0!</v>
      </c>
      <c r="O524" s="498"/>
    </row>
    <row r="525" spans="4:15">
      <c r="D525" s="506"/>
      <c r="F525" s="458"/>
      <c r="J525" s="475"/>
      <c r="N525" t="e">
        <f t="shared" si="45"/>
        <v>#DIV/0!</v>
      </c>
      <c r="O525" s="498"/>
    </row>
    <row r="526" spans="4:15" ht="15" thickBot="1">
      <c r="D526" s="506"/>
      <c r="F526" s="459"/>
      <c r="J526" s="477"/>
      <c r="N526" t="e">
        <f t="shared" si="45"/>
        <v>#DIV/0!</v>
      </c>
      <c r="O526" s="500"/>
    </row>
    <row r="527" spans="4:15" ht="15" thickBot="1">
      <c r="D527" s="508"/>
      <c r="J527" s="478"/>
      <c r="O527" s="501"/>
    </row>
    <row r="528" spans="4:15">
      <c r="D528" s="507"/>
    </row>
    <row r="529" spans="4:15">
      <c r="D529" s="509"/>
      <c r="O529"/>
    </row>
    <row r="530" spans="4:15" ht="15" thickBot="1">
      <c r="D530" s="507"/>
    </row>
    <row r="531" spans="4:15">
      <c r="D531" s="510"/>
      <c r="O531" s="491"/>
    </row>
    <row r="532" spans="4:15">
      <c r="D532" s="510"/>
      <c r="F532" s="451"/>
      <c r="J532" s="464"/>
      <c r="N532" t="s">
        <v>26</v>
      </c>
      <c r="O532" s="502"/>
    </row>
    <row r="533" spans="4:15" ht="15" thickBot="1">
      <c r="D533" s="510"/>
      <c r="F533" s="460"/>
      <c r="J533" s="479"/>
      <c r="O533" s="503"/>
    </row>
    <row r="534" spans="4:15">
      <c r="D534" s="507"/>
      <c r="F534" s="452"/>
      <c r="J534" s="466"/>
      <c r="N534" t="e">
        <f>+L534/E534</f>
        <v>#DIV/0!</v>
      </c>
      <c r="O534" s="487"/>
    </row>
    <row r="535" spans="4:15">
      <c r="D535" s="511"/>
      <c r="F535" s="281"/>
      <c r="J535" s="466"/>
      <c r="O535" s="487"/>
    </row>
    <row r="536" spans="4:15">
      <c r="D536" s="512"/>
      <c r="F536" s="281"/>
      <c r="J536" s="466"/>
      <c r="N536" t="e">
        <f>+L536/E536</f>
        <v>#DIV/0!</v>
      </c>
      <c r="O536" s="487"/>
    </row>
    <row r="537" spans="4:15">
      <c r="D537" s="513"/>
      <c r="F537" s="281"/>
      <c r="J537" s="466"/>
      <c r="O537" s="487"/>
    </row>
    <row r="538" spans="4:15">
      <c r="D538" s="513"/>
      <c r="F538" s="281"/>
      <c r="J538" s="466"/>
      <c r="N538" t="e">
        <f>+L538/E538</f>
        <v>#DIV/0!</v>
      </c>
      <c r="O538" s="487"/>
    </row>
    <row r="539" spans="4:15">
      <c r="D539" s="512"/>
      <c r="F539" s="281"/>
      <c r="J539" s="466"/>
      <c r="N539" t="e">
        <f>+L539/E539</f>
        <v>#DIV/0!</v>
      </c>
      <c r="O539" s="487"/>
    </row>
    <row r="540" spans="4:15" ht="15" thickBot="1">
      <c r="D540" s="507"/>
      <c r="F540" s="295"/>
      <c r="J540" s="480"/>
      <c r="O540" s="492"/>
    </row>
    <row r="541" spans="4:15" ht="15" thickBot="1">
      <c r="D541" s="513"/>
      <c r="F541" s="461"/>
      <c r="J541" s="481"/>
      <c r="O541" s="493"/>
    </row>
    <row r="542" spans="4:15">
      <c r="D542" s="512"/>
      <c r="F542" s="452"/>
      <c r="J542" s="466"/>
      <c r="N542" t="e">
        <f>+L542/E542</f>
        <v>#DIV/0!</v>
      </c>
      <c r="O542" s="487"/>
    </row>
    <row r="543" spans="4:15">
      <c r="D543" s="512"/>
      <c r="F543" s="281"/>
      <c r="J543" s="466"/>
      <c r="O543" s="487"/>
    </row>
    <row r="544" spans="4:15">
      <c r="D544" s="512"/>
      <c r="F544" s="281"/>
      <c r="J544" s="466"/>
      <c r="N544" t="e">
        <f>+L544/E544</f>
        <v>#DIV/0!</v>
      </c>
      <c r="O544" s="487"/>
    </row>
    <row r="545" spans="4:15">
      <c r="D545" s="513"/>
      <c r="F545" s="281"/>
      <c r="J545" s="466"/>
      <c r="N545" t="e">
        <f>+L545/E545</f>
        <v>#DIV/0!</v>
      </c>
      <c r="O545" s="487"/>
    </row>
    <row r="546" spans="4:15" ht="15" thickBot="1">
      <c r="D546" s="512"/>
      <c r="F546" s="295"/>
      <c r="J546" s="480"/>
      <c r="N546" t="e">
        <f>+L546/E546</f>
        <v>#DIV/0!</v>
      </c>
      <c r="O546" s="492"/>
    </row>
    <row r="547" spans="4:15" ht="15" thickBot="1">
      <c r="D547" s="513"/>
      <c r="F547" s="462"/>
      <c r="J547" s="482"/>
      <c r="O547" s="494"/>
    </row>
    <row r="548" spans="4:15" ht="15" thickBot="1">
      <c r="D548" s="512"/>
      <c r="O548"/>
    </row>
    <row r="549" spans="4:15">
      <c r="D549" s="507"/>
      <c r="F549" s="249"/>
      <c r="J549" s="465"/>
      <c r="N549" t="e">
        <f>+L549/E549</f>
        <v>#DIV/0!</v>
      </c>
      <c r="O549" s="484"/>
    </row>
    <row r="550" spans="4:15">
      <c r="D550" s="511"/>
      <c r="F550" s="250"/>
      <c r="J550" s="466"/>
      <c r="N550" t="e">
        <f>+L550/E550</f>
        <v>#DIV/0!</v>
      </c>
      <c r="O550" s="485"/>
    </row>
    <row r="551" spans="4:15">
      <c r="D551" s="514"/>
      <c r="F551" s="250"/>
      <c r="J551" s="466"/>
      <c r="N551" t="e">
        <f>+L551/E551</f>
        <v>#DIV/0!</v>
      </c>
      <c r="O551" s="485"/>
    </row>
    <row r="552" spans="4:15">
      <c r="D552" s="515"/>
      <c r="F552" s="250"/>
      <c r="J552" s="466"/>
      <c r="O552" s="487"/>
    </row>
    <row r="553" spans="4:15">
      <c r="D553" s="515"/>
      <c r="F553" s="250"/>
      <c r="J553" s="466"/>
      <c r="N553" t="e">
        <f t="shared" ref="N553:N562" si="46">+L553/E553</f>
        <v>#DIV/0!</v>
      </c>
      <c r="O553" s="487"/>
    </row>
    <row r="554" spans="4:15">
      <c r="D554" s="514"/>
      <c r="F554" s="250"/>
      <c r="J554" s="466"/>
      <c r="N554" t="e">
        <f t="shared" si="46"/>
        <v>#DIV/0!</v>
      </c>
      <c r="O554" s="485"/>
    </row>
    <row r="555" spans="4:15" ht="15" thickBot="1">
      <c r="D555" s="516"/>
      <c r="F555" s="250"/>
      <c r="J555" s="466"/>
      <c r="N555" t="e">
        <f t="shared" si="46"/>
        <v>#DIV/0!</v>
      </c>
      <c r="O555" s="485"/>
    </row>
    <row r="556" spans="4:15" ht="15" thickBot="1">
      <c r="D556" s="514"/>
      <c r="F556" s="456"/>
      <c r="J556" s="472"/>
      <c r="N556" t="e">
        <f t="shared" si="46"/>
        <v>#DIV/0!</v>
      </c>
      <c r="O556" s="486"/>
    </row>
    <row r="557" spans="4:15">
      <c r="D557" s="514"/>
      <c r="F557" s="250"/>
      <c r="J557" s="466"/>
      <c r="N557" t="e">
        <f t="shared" si="46"/>
        <v>#DIV/0!</v>
      </c>
      <c r="O557" s="487"/>
    </row>
    <row r="558" spans="4:15">
      <c r="D558" s="514"/>
      <c r="F558" s="250"/>
      <c r="J558" s="466"/>
      <c r="N558" t="e">
        <f t="shared" si="46"/>
        <v>#DIV/0!</v>
      </c>
      <c r="O558" s="485"/>
    </row>
    <row r="559" spans="4:15">
      <c r="D559" s="516"/>
      <c r="F559" s="250"/>
      <c r="J559" s="466"/>
      <c r="N559" t="e">
        <f t="shared" si="46"/>
        <v>#DIV/0!</v>
      </c>
      <c r="O559" s="487"/>
    </row>
    <row r="560" spans="4:15" ht="15" thickBot="1">
      <c r="D560" s="517"/>
      <c r="F560" s="250"/>
      <c r="J560" s="466"/>
      <c r="N560" t="e">
        <f t="shared" si="46"/>
        <v>#DIV/0!</v>
      </c>
      <c r="O560" s="487"/>
    </row>
    <row r="561" spans="4:15" ht="15" thickBot="1">
      <c r="D561" s="514"/>
      <c r="F561" s="456"/>
      <c r="J561" s="472"/>
      <c r="N561" t="e">
        <f t="shared" si="46"/>
        <v>#DIV/0!</v>
      </c>
      <c r="O561" s="486"/>
    </row>
    <row r="562" spans="4:15" ht="15" thickBot="1">
      <c r="D562" s="514"/>
      <c r="F562" s="302"/>
      <c r="J562" s="467"/>
      <c r="N562" t="e">
        <f t="shared" si="46"/>
        <v>#DIV/0!</v>
      </c>
      <c r="O562" s="488"/>
    </row>
    <row r="563" spans="4:15" ht="15" thickBot="1">
      <c r="D563" s="514"/>
      <c r="J563" s="473"/>
      <c r="O563" s="496"/>
    </row>
    <row r="564" spans="4:15">
      <c r="D564" s="516"/>
      <c r="F564" s="457"/>
      <c r="J564" s="474"/>
      <c r="N564" t="e">
        <f t="shared" ref="N564:N579" si="47">+L564/E564</f>
        <v>#DIV/0!</v>
      </c>
      <c r="O564" s="497"/>
    </row>
    <row r="565" spans="4:15">
      <c r="D565" s="514"/>
      <c r="F565" s="458"/>
      <c r="J565" s="475"/>
      <c r="N565" t="e">
        <f t="shared" si="47"/>
        <v>#DIV/0!</v>
      </c>
      <c r="O565" s="498"/>
    </row>
    <row r="566" spans="4:15">
      <c r="D566" s="514"/>
      <c r="F566" s="458"/>
      <c r="J566" s="475"/>
      <c r="N566" t="e">
        <f t="shared" si="47"/>
        <v>#DIV/0!</v>
      </c>
      <c r="O566" s="498"/>
    </row>
    <row r="567" spans="4:15">
      <c r="D567" s="514"/>
      <c r="F567" s="458"/>
      <c r="J567" s="475"/>
      <c r="N567" t="e">
        <f t="shared" si="47"/>
        <v>#DIV/0!</v>
      </c>
      <c r="O567" s="498"/>
    </row>
    <row r="568" spans="4:15">
      <c r="D568" s="516"/>
      <c r="F568" s="458"/>
      <c r="J568" s="475"/>
      <c r="N568" t="e">
        <f t="shared" si="47"/>
        <v>#DIV/0!</v>
      </c>
      <c r="O568" s="498"/>
    </row>
    <row r="569" spans="4:15">
      <c r="D569" s="517"/>
      <c r="F569" s="458"/>
      <c r="J569" s="475"/>
      <c r="N569" t="e">
        <f t="shared" si="47"/>
        <v>#DIV/0!</v>
      </c>
      <c r="O569" s="498"/>
    </row>
    <row r="570" spans="4:15">
      <c r="D570" s="515"/>
      <c r="F570" s="458"/>
      <c r="J570" s="475"/>
      <c r="N570" t="e">
        <f t="shared" si="47"/>
        <v>#DIV/0!</v>
      </c>
      <c r="O570" s="498"/>
    </row>
    <row r="571" spans="4:15">
      <c r="D571" s="511"/>
      <c r="F571" s="458"/>
      <c r="J571" s="475"/>
      <c r="N571" t="e">
        <f t="shared" si="47"/>
        <v>#DIV/0!</v>
      </c>
      <c r="O571" s="498"/>
    </row>
    <row r="572" spans="4:15">
      <c r="D572" s="518"/>
      <c r="F572" s="458"/>
      <c r="J572" s="475"/>
      <c r="N572" t="e">
        <f t="shared" si="47"/>
        <v>#DIV/0!</v>
      </c>
      <c r="O572" s="498"/>
    </row>
    <row r="573" spans="4:15">
      <c r="D573" s="518"/>
      <c r="F573" s="458"/>
      <c r="J573" s="475"/>
      <c r="N573" t="e">
        <f t="shared" si="47"/>
        <v>#DIV/0!</v>
      </c>
      <c r="O573" s="498"/>
    </row>
    <row r="574" spans="4:15">
      <c r="D574" s="518"/>
      <c r="F574" s="458"/>
      <c r="J574" s="475"/>
      <c r="N574" t="e">
        <f t="shared" si="47"/>
        <v>#DIV/0!</v>
      </c>
      <c r="O574" s="498"/>
    </row>
    <row r="575" spans="4:15">
      <c r="D575" s="507"/>
      <c r="F575" s="458"/>
      <c r="J575" s="475"/>
      <c r="N575" t="e">
        <f t="shared" si="47"/>
        <v>#DIV/0!</v>
      </c>
      <c r="O575" s="498"/>
    </row>
    <row r="576" spans="4:15">
      <c r="D576" s="518"/>
      <c r="F576" s="458"/>
      <c r="J576" s="475"/>
      <c r="N576" t="e">
        <f t="shared" si="47"/>
        <v>#DIV/0!</v>
      </c>
      <c r="O576" s="498"/>
    </row>
    <row r="577" spans="4:15">
      <c r="D577" s="518"/>
      <c r="F577" s="458"/>
      <c r="J577" s="475"/>
      <c r="N577" t="e">
        <f t="shared" si="47"/>
        <v>#DIV/0!</v>
      </c>
      <c r="O577" s="498"/>
    </row>
    <row r="578" spans="4:15">
      <c r="D578" s="518"/>
      <c r="F578" s="458"/>
      <c r="J578" s="475"/>
      <c r="N578" t="e">
        <f t="shared" si="47"/>
        <v>#DIV/0!</v>
      </c>
      <c r="O578" s="498"/>
    </row>
    <row r="579" spans="4:15">
      <c r="D579" s="518"/>
      <c r="F579" s="458"/>
      <c r="J579" s="475"/>
      <c r="N579" t="e">
        <f t="shared" si="47"/>
        <v>#DIV/0!</v>
      </c>
      <c r="O579" s="498"/>
    </row>
    <row r="580" spans="4:15">
      <c r="D580" s="518"/>
      <c r="F580" s="458"/>
      <c r="J580" s="475"/>
      <c r="O580" s="498"/>
    </row>
    <row r="581" spans="4:15">
      <c r="D581" s="507"/>
      <c r="F581" s="458"/>
      <c r="J581" s="475"/>
      <c r="N581" t="e">
        <f t="shared" ref="N581:N591" si="48">+L581/E581</f>
        <v>#DIV/0!</v>
      </c>
      <c r="O581" s="498"/>
    </row>
    <row r="582" spans="4:15">
      <c r="D582" s="519"/>
      <c r="F582" s="458"/>
      <c r="J582" s="475"/>
      <c r="N582" t="e">
        <f t="shared" si="48"/>
        <v>#DIV/0!</v>
      </c>
      <c r="O582" s="498"/>
    </row>
    <row r="583" spans="4:15">
      <c r="D583" s="513"/>
      <c r="F583" s="458"/>
      <c r="J583" s="476"/>
      <c r="N583" t="e">
        <f t="shared" si="48"/>
        <v>#DIV/0!</v>
      </c>
      <c r="O583" s="499"/>
    </row>
    <row r="584" spans="4:15">
      <c r="D584" s="507"/>
      <c r="F584" s="458"/>
      <c r="J584" s="475"/>
      <c r="N584" t="e">
        <f t="shared" si="48"/>
        <v>#DIV/0!</v>
      </c>
      <c r="O584" s="498"/>
    </row>
    <row r="585" spans="4:15">
      <c r="D585" s="512"/>
      <c r="F585" s="458"/>
      <c r="J585" s="475"/>
      <c r="N585" t="e">
        <f t="shared" si="48"/>
        <v>#DIV/0!</v>
      </c>
      <c r="O585" s="498"/>
    </row>
    <row r="586" spans="4:15">
      <c r="D586" s="516"/>
      <c r="F586" s="458"/>
      <c r="J586" s="475"/>
      <c r="N586" t="e">
        <f t="shared" si="48"/>
        <v>#DIV/0!</v>
      </c>
      <c r="O586" s="498"/>
    </row>
    <row r="587" spans="4:15">
      <c r="D587" s="512"/>
      <c r="F587" s="458"/>
      <c r="J587" s="475"/>
      <c r="N587" t="e">
        <f t="shared" si="48"/>
        <v>#DIV/0!</v>
      </c>
      <c r="O587" s="498"/>
    </row>
    <row r="588" spans="4:15">
      <c r="D588" s="512"/>
      <c r="F588" s="458"/>
      <c r="J588" s="475"/>
      <c r="N588" t="e">
        <f t="shared" si="48"/>
        <v>#DIV/0!</v>
      </c>
      <c r="O588" s="498"/>
    </row>
    <row r="589" spans="4:15">
      <c r="D589" s="512"/>
      <c r="F589" s="458"/>
      <c r="J589" s="475"/>
      <c r="N589" t="e">
        <f t="shared" si="48"/>
        <v>#DIV/0!</v>
      </c>
      <c r="O589" s="498"/>
    </row>
    <row r="590" spans="4:15">
      <c r="D590" s="512"/>
      <c r="F590" s="458"/>
      <c r="J590" s="475"/>
      <c r="N590" t="e">
        <f t="shared" si="48"/>
        <v>#DIV/0!</v>
      </c>
      <c r="O590" s="498"/>
    </row>
    <row r="591" spans="4:15" ht="15" thickBot="1">
      <c r="D591" s="507"/>
      <c r="F591" s="459"/>
      <c r="J591" s="477"/>
      <c r="N591" t="e">
        <f t="shared" si="48"/>
        <v>#DIV/0!</v>
      </c>
      <c r="O591" s="500"/>
    </row>
    <row r="592" spans="4:15" ht="15" thickBot="1">
      <c r="D592" s="512"/>
      <c r="J592" s="478"/>
      <c r="O592" s="501"/>
    </row>
    <row r="593" spans="4:15">
      <c r="D593" s="512"/>
    </row>
    <row r="594" spans="4:15">
      <c r="D594" s="512"/>
      <c r="O594"/>
    </row>
    <row r="595" spans="4:15" ht="15" thickBot="1">
      <c r="D595" s="517"/>
    </row>
    <row r="596" spans="4:15">
      <c r="D596" s="512"/>
      <c r="O596" s="491"/>
    </row>
    <row r="597" spans="4:15">
      <c r="D597" s="512"/>
      <c r="F597" s="451"/>
      <c r="J597" s="464"/>
      <c r="N597" t="s">
        <v>26</v>
      </c>
      <c r="O597" s="502"/>
    </row>
    <row r="598" spans="4:15" ht="15" thickBot="1">
      <c r="D598" s="517"/>
      <c r="F598" s="460"/>
      <c r="J598" s="479"/>
      <c r="O598" s="503"/>
    </row>
    <row r="599" spans="4:15">
      <c r="D599" s="520"/>
      <c r="F599" s="452"/>
      <c r="J599" s="466"/>
      <c r="N599" t="e">
        <f>+L599/E599</f>
        <v>#DIV/0!</v>
      </c>
      <c r="O599" s="487"/>
    </row>
    <row r="600" spans="4:15">
      <c r="D600" s="521"/>
      <c r="F600" s="281"/>
      <c r="J600" s="466"/>
      <c r="O600" s="487"/>
    </row>
    <row r="601" spans="4:15">
      <c r="D601" s="514"/>
      <c r="F601" s="281"/>
      <c r="J601" s="466"/>
      <c r="N601" t="e">
        <f>+L601/E601</f>
        <v>#DIV/0!</v>
      </c>
      <c r="O601" s="487"/>
    </row>
    <row r="602" spans="4:15">
      <c r="D602" s="522"/>
      <c r="F602" s="281"/>
      <c r="J602" s="466"/>
      <c r="O602" s="487"/>
    </row>
    <row r="603" spans="4:15">
      <c r="F603" s="281"/>
      <c r="J603" s="466"/>
      <c r="N603" t="e">
        <f>+L603/E603</f>
        <v>#DIV/0!</v>
      </c>
      <c r="O603" s="487"/>
    </row>
    <row r="604" spans="4:15">
      <c r="D604" s="524"/>
      <c r="F604" s="281"/>
      <c r="J604" s="466"/>
      <c r="N604" t="e">
        <f>+L604/E604</f>
        <v>#DIV/0!</v>
      </c>
      <c r="O604" s="487"/>
    </row>
    <row r="605" spans="4:15" ht="15" thickBot="1">
      <c r="D605" s="524"/>
      <c r="F605" s="295"/>
      <c r="J605" s="480"/>
      <c r="O605" s="492"/>
    </row>
    <row r="606" spans="4:15" ht="15" thickBot="1">
      <c r="D606" s="524"/>
      <c r="F606" s="461"/>
      <c r="J606" s="481"/>
      <c r="O606" s="493"/>
    </row>
    <row r="607" spans="4:15">
      <c r="D607" s="506"/>
      <c r="F607" s="452"/>
      <c r="J607" s="466"/>
      <c r="N607" t="e">
        <f>+L607/E607</f>
        <v>#DIV/0!</v>
      </c>
      <c r="O607" s="487"/>
    </row>
    <row r="608" spans="4:15">
      <c r="D608" s="506"/>
      <c r="F608" s="281"/>
      <c r="J608" s="466"/>
      <c r="O608" s="487"/>
    </row>
    <row r="609" spans="4:15">
      <c r="D609" s="506"/>
      <c r="F609" s="281"/>
      <c r="J609" s="466"/>
      <c r="N609" t="e">
        <f>+L609/E609</f>
        <v>#DIV/0!</v>
      </c>
      <c r="O609" s="487"/>
    </row>
    <row r="610" spans="4:15">
      <c r="D610" s="506"/>
      <c r="F610" s="281"/>
      <c r="J610" s="466"/>
      <c r="N610" t="e">
        <f>+L610/E610</f>
        <v>#DIV/0!</v>
      </c>
      <c r="O610" s="487"/>
    </row>
    <row r="611" spans="4:15" ht="15" thickBot="1">
      <c r="D611" s="507"/>
      <c r="F611" s="295"/>
      <c r="J611" s="480"/>
      <c r="N611" t="e">
        <f>+L611/E611</f>
        <v>#DIV/0!</v>
      </c>
      <c r="O611" s="492"/>
    </row>
    <row r="612" spans="4:15" ht="15" thickBot="1">
      <c r="D612" s="506"/>
      <c r="F612" s="462"/>
      <c r="J612" s="482"/>
      <c r="O612" s="494"/>
    </row>
    <row r="613" spans="4:15" ht="15" thickBot="1">
      <c r="D613" s="506"/>
      <c r="O613"/>
    </row>
    <row r="614" spans="4:15">
      <c r="D614" s="506"/>
      <c r="F614" s="249"/>
      <c r="J614" s="465"/>
      <c r="N614" t="e">
        <f>+L614/E614</f>
        <v>#DIV/0!</v>
      </c>
      <c r="O614" s="484"/>
    </row>
    <row r="615" spans="4:15">
      <c r="D615" s="506"/>
      <c r="F615" s="250"/>
      <c r="J615" s="466"/>
      <c r="N615" t="e">
        <f>+L615/E615</f>
        <v>#DIV/0!</v>
      </c>
      <c r="O615" s="485"/>
    </row>
    <row r="616" spans="4:15">
      <c r="D616" s="506"/>
      <c r="F616" s="250"/>
      <c r="J616" s="466"/>
      <c r="N616" t="e">
        <f>+L616/E616</f>
        <v>#DIV/0!</v>
      </c>
      <c r="O616" s="485"/>
    </row>
    <row r="617" spans="4:15">
      <c r="D617" s="506"/>
      <c r="F617" s="250"/>
      <c r="J617" s="466"/>
      <c r="O617" s="487"/>
    </row>
    <row r="618" spans="4:15">
      <c r="D618" s="506"/>
      <c r="F618" s="250"/>
      <c r="J618" s="466"/>
      <c r="N618" t="e">
        <f t="shared" ref="N618:N627" si="49">+L618/E618</f>
        <v>#DIV/0!</v>
      </c>
      <c r="O618" s="487"/>
    </row>
    <row r="619" spans="4:15">
      <c r="D619" s="507"/>
      <c r="F619" s="250"/>
      <c r="J619" s="466"/>
      <c r="N619" t="e">
        <f t="shared" si="49"/>
        <v>#DIV/0!</v>
      </c>
      <c r="O619" s="485"/>
    </row>
    <row r="620" spans="4:15" ht="15" thickBot="1">
      <c r="D620" s="506"/>
      <c r="F620" s="250"/>
      <c r="J620" s="466"/>
      <c r="N620" t="e">
        <f t="shared" si="49"/>
        <v>#DIV/0!</v>
      </c>
      <c r="O620" s="485"/>
    </row>
    <row r="621" spans="4:15" ht="15" thickBot="1">
      <c r="D621" s="506"/>
      <c r="F621" s="456"/>
      <c r="J621" s="472"/>
      <c r="N621" t="e">
        <f t="shared" si="49"/>
        <v>#DIV/0!</v>
      </c>
      <c r="O621" s="486"/>
    </row>
    <row r="622" spans="4:15">
      <c r="D622" s="506"/>
      <c r="F622" s="250"/>
      <c r="J622" s="466"/>
      <c r="N622" t="e">
        <f t="shared" si="49"/>
        <v>#DIV/0!</v>
      </c>
      <c r="O622" s="487"/>
    </row>
    <row r="623" spans="4:15">
      <c r="D623" s="506"/>
      <c r="F623" s="250"/>
      <c r="J623" s="466"/>
      <c r="N623" t="e">
        <f t="shared" si="49"/>
        <v>#DIV/0!</v>
      </c>
      <c r="O623" s="485"/>
    </row>
    <row r="624" spans="4:15">
      <c r="D624" s="506"/>
      <c r="F624" s="250"/>
      <c r="J624" s="466"/>
      <c r="N624" t="e">
        <f t="shared" si="49"/>
        <v>#DIV/0!</v>
      </c>
      <c r="O624" s="487"/>
    </row>
    <row r="625" spans="4:15" ht="15" thickBot="1">
      <c r="D625" s="506"/>
      <c r="F625" s="250"/>
      <c r="J625" s="466"/>
      <c r="N625" t="e">
        <f t="shared" si="49"/>
        <v>#DIV/0!</v>
      </c>
      <c r="O625" s="487"/>
    </row>
    <row r="626" spans="4:15" ht="15" thickBot="1">
      <c r="D626" s="508"/>
      <c r="F626" s="456"/>
      <c r="J626" s="472"/>
      <c r="N626" t="e">
        <f t="shared" si="49"/>
        <v>#DIV/0!</v>
      </c>
      <c r="O626" s="486"/>
    </row>
    <row r="627" spans="4:15" ht="15" thickBot="1">
      <c r="D627" s="507"/>
      <c r="F627" s="302"/>
      <c r="J627" s="467"/>
      <c r="N627" t="e">
        <f t="shared" si="49"/>
        <v>#DIV/0!</v>
      </c>
      <c r="O627" s="488"/>
    </row>
    <row r="628" spans="4:15" ht="15" thickBot="1">
      <c r="D628" s="509"/>
      <c r="J628" s="473"/>
      <c r="O628" s="496"/>
    </row>
    <row r="629" spans="4:15">
      <c r="D629" s="507"/>
      <c r="F629" s="457"/>
      <c r="J629" s="474"/>
      <c r="N629" t="e">
        <f t="shared" ref="N629:N644" si="50">+L629/E629</f>
        <v>#DIV/0!</v>
      </c>
      <c r="O629" s="497"/>
    </row>
    <row r="630" spans="4:15">
      <c r="D630" s="510"/>
      <c r="F630" s="458"/>
      <c r="J630" s="475"/>
      <c r="N630" t="e">
        <f t="shared" si="50"/>
        <v>#DIV/0!</v>
      </c>
      <c r="O630" s="498"/>
    </row>
    <row r="631" spans="4:15">
      <c r="D631" s="510"/>
      <c r="F631" s="458"/>
      <c r="J631" s="475"/>
      <c r="N631" t="e">
        <f t="shared" si="50"/>
        <v>#DIV/0!</v>
      </c>
      <c r="O631" s="498"/>
    </row>
    <row r="632" spans="4:15">
      <c r="D632" s="510"/>
      <c r="F632" s="458"/>
      <c r="J632" s="475"/>
      <c r="N632" t="e">
        <f t="shared" si="50"/>
        <v>#DIV/0!</v>
      </c>
      <c r="O632" s="498"/>
    </row>
    <row r="633" spans="4:15">
      <c r="D633" s="507"/>
      <c r="F633" s="458"/>
      <c r="J633" s="475"/>
      <c r="N633" t="e">
        <f t="shared" si="50"/>
        <v>#DIV/0!</v>
      </c>
      <c r="O633" s="498"/>
    </row>
    <row r="634" spans="4:15">
      <c r="D634" s="511"/>
      <c r="F634" s="458"/>
      <c r="J634" s="475"/>
      <c r="N634" t="e">
        <f t="shared" si="50"/>
        <v>#DIV/0!</v>
      </c>
      <c r="O634" s="498"/>
    </row>
    <row r="635" spans="4:15">
      <c r="D635" s="512"/>
      <c r="F635" s="458"/>
      <c r="J635" s="475"/>
      <c r="N635" t="e">
        <f t="shared" si="50"/>
        <v>#DIV/0!</v>
      </c>
      <c r="O635" s="498"/>
    </row>
    <row r="636" spans="4:15">
      <c r="D636" s="513"/>
      <c r="F636" s="458"/>
      <c r="J636" s="475"/>
      <c r="N636" t="e">
        <f t="shared" si="50"/>
        <v>#DIV/0!</v>
      </c>
      <c r="O636" s="498"/>
    </row>
    <row r="637" spans="4:15">
      <c r="D637" s="513"/>
      <c r="F637" s="458"/>
      <c r="J637" s="475"/>
      <c r="N637" t="e">
        <f t="shared" si="50"/>
        <v>#DIV/0!</v>
      </c>
      <c r="O637" s="498"/>
    </row>
    <row r="638" spans="4:15">
      <c r="D638" s="512"/>
      <c r="F638" s="458"/>
      <c r="J638" s="475"/>
      <c r="N638" t="e">
        <f t="shared" si="50"/>
        <v>#DIV/0!</v>
      </c>
      <c r="O638" s="498"/>
    </row>
    <row r="639" spans="4:15">
      <c r="D639" s="507"/>
      <c r="F639" s="458"/>
      <c r="J639" s="475"/>
      <c r="N639" t="e">
        <f t="shared" si="50"/>
        <v>#DIV/0!</v>
      </c>
      <c r="O639" s="498"/>
    </row>
    <row r="640" spans="4:15">
      <c r="D640" s="513"/>
      <c r="F640" s="458"/>
      <c r="J640" s="475"/>
      <c r="N640" t="e">
        <f t="shared" si="50"/>
        <v>#DIV/0!</v>
      </c>
      <c r="O640" s="498"/>
    </row>
    <row r="641" spans="4:15">
      <c r="D641" s="512"/>
      <c r="F641" s="458"/>
      <c r="J641" s="475"/>
      <c r="N641" t="e">
        <f t="shared" si="50"/>
        <v>#DIV/0!</v>
      </c>
      <c r="O641" s="498"/>
    </row>
    <row r="642" spans="4:15">
      <c r="D642" s="512"/>
      <c r="F642" s="458"/>
      <c r="J642" s="475"/>
      <c r="N642" t="e">
        <f t="shared" si="50"/>
        <v>#DIV/0!</v>
      </c>
      <c r="O642" s="498"/>
    </row>
    <row r="643" spans="4:15">
      <c r="D643" s="512"/>
      <c r="F643" s="458"/>
      <c r="J643" s="475"/>
      <c r="N643" t="e">
        <f t="shared" si="50"/>
        <v>#DIV/0!</v>
      </c>
      <c r="O643" s="498"/>
    </row>
    <row r="644" spans="4:15">
      <c r="D644" s="513"/>
      <c r="F644" s="458"/>
      <c r="J644" s="475"/>
      <c r="N644" t="e">
        <f t="shared" si="50"/>
        <v>#DIV/0!</v>
      </c>
      <c r="O644" s="498"/>
    </row>
    <row r="645" spans="4:15">
      <c r="D645" s="512"/>
      <c r="F645" s="458"/>
      <c r="J645" s="475"/>
      <c r="O645" s="498"/>
    </row>
    <row r="646" spans="4:15">
      <c r="D646" s="513"/>
      <c r="F646" s="458"/>
      <c r="J646" s="475"/>
      <c r="N646" t="e">
        <f t="shared" ref="N646:N656" si="51">+L646/E646</f>
        <v>#DIV/0!</v>
      </c>
      <c r="O646" s="498"/>
    </row>
    <row r="647" spans="4:15">
      <c r="D647" s="512"/>
      <c r="F647" s="458"/>
      <c r="J647" s="475"/>
      <c r="N647" t="e">
        <f t="shared" si="51"/>
        <v>#DIV/0!</v>
      </c>
      <c r="O647" s="498"/>
    </row>
    <row r="648" spans="4:15">
      <c r="D648" s="507"/>
      <c r="F648" s="458"/>
      <c r="J648" s="476"/>
      <c r="N648" t="e">
        <f t="shared" si="51"/>
        <v>#DIV/0!</v>
      </c>
      <c r="O648" s="499"/>
    </row>
    <row r="649" spans="4:15">
      <c r="D649" s="511"/>
      <c r="F649" s="458"/>
      <c r="J649" s="475"/>
      <c r="N649" t="e">
        <f t="shared" si="51"/>
        <v>#DIV/0!</v>
      </c>
      <c r="O649" s="498"/>
    </row>
    <row r="650" spans="4:15">
      <c r="D650" s="514"/>
      <c r="F650" s="458"/>
      <c r="J650" s="475"/>
      <c r="N650" t="e">
        <f t="shared" si="51"/>
        <v>#DIV/0!</v>
      </c>
      <c r="O650" s="498"/>
    </row>
    <row r="651" spans="4:15">
      <c r="D651" s="515"/>
      <c r="F651" s="458"/>
      <c r="J651" s="475"/>
      <c r="N651" t="e">
        <f t="shared" si="51"/>
        <v>#DIV/0!</v>
      </c>
      <c r="O651" s="498"/>
    </row>
    <row r="652" spans="4:15">
      <c r="D652" s="515"/>
      <c r="F652" s="458"/>
      <c r="J652" s="475"/>
      <c r="N652" t="e">
        <f t="shared" si="51"/>
        <v>#DIV/0!</v>
      </c>
      <c r="O652" s="498"/>
    </row>
    <row r="653" spans="4:15">
      <c r="D653" s="514"/>
      <c r="F653" s="458"/>
      <c r="J653" s="475"/>
      <c r="N653" t="e">
        <f t="shared" si="51"/>
        <v>#DIV/0!</v>
      </c>
      <c r="O653" s="498"/>
    </row>
    <row r="654" spans="4:15">
      <c r="D654" s="516"/>
      <c r="F654" s="458"/>
      <c r="J654" s="475"/>
      <c r="N654" t="e">
        <f t="shared" si="51"/>
        <v>#DIV/0!</v>
      </c>
      <c r="O654" s="498"/>
    </row>
    <row r="655" spans="4:15">
      <c r="D655" s="514"/>
      <c r="F655" s="458"/>
      <c r="J655" s="475"/>
      <c r="N655" t="e">
        <f t="shared" si="51"/>
        <v>#DIV/0!</v>
      </c>
      <c r="O655" s="498"/>
    </row>
    <row r="656" spans="4:15" ht="15" thickBot="1">
      <c r="D656" s="514"/>
      <c r="F656" s="459"/>
      <c r="J656" s="477"/>
      <c r="N656" t="e">
        <f t="shared" si="51"/>
        <v>#DIV/0!</v>
      </c>
      <c r="O656" s="500"/>
    </row>
    <row r="657" spans="4:15" ht="15" thickBot="1">
      <c r="D657" s="514"/>
      <c r="J657" s="478"/>
      <c r="O657" s="501"/>
    </row>
    <row r="658" spans="4:15">
      <c r="D658" s="516"/>
    </row>
    <row r="659" spans="4:15">
      <c r="D659" s="517"/>
      <c r="O659"/>
    </row>
    <row r="660" spans="4:15" ht="15" thickBot="1">
      <c r="D660" s="514"/>
    </row>
    <row r="661" spans="4:15">
      <c r="D661" s="514"/>
      <c r="O661" s="491"/>
    </row>
    <row r="662" spans="4:15">
      <c r="D662" s="514"/>
      <c r="F662" s="451"/>
      <c r="J662" s="464"/>
      <c r="N662" t="s">
        <v>26</v>
      </c>
      <c r="O662" s="502"/>
    </row>
    <row r="663" spans="4:15" ht="15" thickBot="1">
      <c r="D663" s="516"/>
      <c r="F663" s="460"/>
      <c r="J663" s="479"/>
      <c r="O663" s="503"/>
    </row>
    <row r="664" spans="4:15">
      <c r="D664" s="514"/>
      <c r="F664" s="452"/>
      <c r="J664" s="466"/>
      <c r="N664" t="e">
        <f>+L664/E664</f>
        <v>#DIV/0!</v>
      </c>
      <c r="O664" s="487"/>
    </row>
    <row r="665" spans="4:15">
      <c r="D665" s="514"/>
      <c r="F665" s="281"/>
      <c r="J665" s="466"/>
      <c r="O665" s="487"/>
    </row>
    <row r="666" spans="4:15">
      <c r="D666" s="514"/>
      <c r="F666" s="281"/>
      <c r="J666" s="466"/>
      <c r="N666" t="e">
        <f>+L666/E666</f>
        <v>#DIV/0!</v>
      </c>
      <c r="O666" s="487"/>
    </row>
    <row r="667" spans="4:15">
      <c r="D667" s="516"/>
      <c r="F667" s="281"/>
      <c r="J667" s="466"/>
      <c r="O667" s="487"/>
    </row>
    <row r="668" spans="4:15">
      <c r="D668" s="517"/>
      <c r="F668" s="281"/>
      <c r="J668" s="466"/>
      <c r="N668" t="e">
        <f>+L668/E668</f>
        <v>#DIV/0!</v>
      </c>
      <c r="O668" s="487"/>
    </row>
    <row r="669" spans="4:15">
      <c r="D669" s="515"/>
      <c r="F669" s="281"/>
      <c r="J669" s="466"/>
      <c r="N669" t="e">
        <f>+L669/E669</f>
        <v>#DIV/0!</v>
      </c>
      <c r="O669" s="487"/>
    </row>
    <row r="670" spans="4:15" ht="15" thickBot="1">
      <c r="D670" s="511"/>
      <c r="F670" s="295"/>
      <c r="J670" s="480"/>
      <c r="O670" s="492"/>
    </row>
    <row r="671" spans="4:15" ht="15" thickBot="1">
      <c r="D671" s="518"/>
      <c r="F671" s="461"/>
      <c r="J671" s="481"/>
      <c r="O671" s="493"/>
    </row>
    <row r="672" spans="4:15">
      <c r="D672" s="518"/>
      <c r="F672" s="452"/>
      <c r="J672" s="466"/>
      <c r="N672" t="e">
        <f>+L672/E672</f>
        <v>#DIV/0!</v>
      </c>
      <c r="O672" s="487"/>
    </row>
    <row r="673" spans="4:15">
      <c r="D673" s="518"/>
      <c r="F673" s="281"/>
      <c r="J673" s="466"/>
      <c r="O673" s="487"/>
    </row>
    <row r="674" spans="4:15">
      <c r="D674" s="507"/>
      <c r="F674" s="281"/>
      <c r="J674" s="466"/>
      <c r="N674" t="e">
        <f>+L674/E674</f>
        <v>#DIV/0!</v>
      </c>
      <c r="O674" s="487"/>
    </row>
    <row r="675" spans="4:15">
      <c r="D675" s="518"/>
      <c r="F675" s="281"/>
      <c r="J675" s="466"/>
      <c r="N675" t="e">
        <f>+L675/E675</f>
        <v>#DIV/0!</v>
      </c>
      <c r="O675" s="487"/>
    </row>
    <row r="676" spans="4:15" ht="15" thickBot="1">
      <c r="D676" s="518"/>
      <c r="F676" s="295"/>
      <c r="J676" s="480"/>
      <c r="N676" t="e">
        <f>+L676/E676</f>
        <v>#DIV/0!</v>
      </c>
      <c r="O676" s="492"/>
    </row>
    <row r="677" spans="4:15" ht="15" thickBot="1">
      <c r="D677" s="518"/>
      <c r="F677" s="462"/>
      <c r="J677" s="482"/>
      <c r="O677" s="494"/>
    </row>
    <row r="678" spans="4:15" ht="15" thickBot="1">
      <c r="D678" s="518"/>
      <c r="O678"/>
    </row>
    <row r="679" spans="4:15">
      <c r="D679" s="518"/>
      <c r="F679" s="249"/>
      <c r="J679" s="465"/>
      <c r="N679" t="e">
        <f>+L679/E679</f>
        <v>#DIV/0!</v>
      </c>
      <c r="O679" s="484"/>
    </row>
    <row r="680" spans="4:15">
      <c r="D680" s="507"/>
      <c r="F680" s="250"/>
      <c r="J680" s="466"/>
      <c r="N680" t="e">
        <f>+L680/E680</f>
        <v>#DIV/0!</v>
      </c>
      <c r="O680" s="485"/>
    </row>
    <row r="681" spans="4:15">
      <c r="D681" s="519"/>
      <c r="F681" s="250"/>
      <c r="J681" s="466"/>
      <c r="N681" t="e">
        <f>+L681/E681</f>
        <v>#DIV/0!</v>
      </c>
      <c r="O681" s="485"/>
    </row>
    <row r="682" spans="4:15">
      <c r="D682" s="513"/>
      <c r="F682" s="250"/>
      <c r="J682" s="466"/>
      <c r="O682" s="487"/>
    </row>
    <row r="683" spans="4:15">
      <c r="D683" s="507"/>
      <c r="F683" s="250"/>
      <c r="J683" s="466"/>
      <c r="N683" t="e">
        <f t="shared" ref="N683:N692" si="52">+L683/E683</f>
        <v>#DIV/0!</v>
      </c>
      <c r="O683" s="487"/>
    </row>
    <row r="684" spans="4:15">
      <c r="D684" s="512"/>
      <c r="F684" s="250"/>
      <c r="J684" s="466"/>
      <c r="N684" t="e">
        <f t="shared" si="52"/>
        <v>#DIV/0!</v>
      </c>
      <c r="O684" s="485"/>
    </row>
    <row r="685" spans="4:15" ht="15" thickBot="1">
      <c r="D685" s="516"/>
      <c r="F685" s="250"/>
      <c r="J685" s="466"/>
      <c r="N685" t="e">
        <f t="shared" si="52"/>
        <v>#DIV/0!</v>
      </c>
      <c r="O685" s="485"/>
    </row>
    <row r="686" spans="4:15" ht="15" thickBot="1">
      <c r="D686" s="512"/>
      <c r="F686" s="456"/>
      <c r="J686" s="472"/>
      <c r="N686" t="e">
        <f t="shared" si="52"/>
        <v>#DIV/0!</v>
      </c>
      <c r="O686" s="486"/>
    </row>
    <row r="687" spans="4:15">
      <c r="D687" s="512"/>
      <c r="F687" s="250"/>
      <c r="J687" s="466"/>
      <c r="N687" t="e">
        <f t="shared" si="52"/>
        <v>#DIV/0!</v>
      </c>
      <c r="O687" s="487"/>
    </row>
    <row r="688" spans="4:15">
      <c r="D688" s="512"/>
      <c r="F688" s="250"/>
      <c r="J688" s="466"/>
      <c r="N688" t="e">
        <f t="shared" si="52"/>
        <v>#DIV/0!</v>
      </c>
      <c r="O688" s="485"/>
    </row>
    <row r="689" spans="4:15">
      <c r="D689" s="512"/>
      <c r="F689" s="250"/>
      <c r="J689" s="466"/>
      <c r="N689" t="e">
        <f t="shared" si="52"/>
        <v>#DIV/0!</v>
      </c>
      <c r="O689" s="487"/>
    </row>
    <row r="690" spans="4:15" ht="15" thickBot="1">
      <c r="D690" s="507"/>
      <c r="F690" s="250"/>
      <c r="J690" s="466"/>
      <c r="N690" t="e">
        <f t="shared" si="52"/>
        <v>#DIV/0!</v>
      </c>
      <c r="O690" s="487"/>
    </row>
    <row r="691" spans="4:15" ht="15" thickBot="1">
      <c r="D691" s="512"/>
      <c r="F691" s="456"/>
      <c r="J691" s="472"/>
      <c r="N691" t="e">
        <f t="shared" si="52"/>
        <v>#DIV/0!</v>
      </c>
      <c r="O691" s="486"/>
    </row>
    <row r="692" spans="4:15" ht="15" thickBot="1">
      <c r="D692" s="512"/>
      <c r="F692" s="302"/>
      <c r="J692" s="467"/>
      <c r="N692" t="e">
        <f t="shared" si="52"/>
        <v>#DIV/0!</v>
      </c>
      <c r="O692" s="488"/>
    </row>
    <row r="693" spans="4:15" ht="15" thickBot="1">
      <c r="D693" s="512"/>
      <c r="J693" s="473"/>
      <c r="O693" s="496"/>
    </row>
    <row r="694" spans="4:15">
      <c r="D694" s="517"/>
      <c r="F694" s="457"/>
      <c r="J694" s="474"/>
      <c r="N694" t="e">
        <f t="shared" ref="N694:N709" si="53">+L694/E694</f>
        <v>#DIV/0!</v>
      </c>
      <c r="O694" s="497"/>
    </row>
    <row r="695" spans="4:15">
      <c r="D695" s="512"/>
      <c r="F695" s="458"/>
      <c r="J695" s="475"/>
      <c r="N695" t="e">
        <f t="shared" si="53"/>
        <v>#DIV/0!</v>
      </c>
      <c r="O695" s="498"/>
    </row>
    <row r="696" spans="4:15">
      <c r="D696" s="512"/>
      <c r="F696" s="458"/>
      <c r="J696" s="475"/>
      <c r="N696" t="e">
        <f t="shared" si="53"/>
        <v>#DIV/0!</v>
      </c>
      <c r="O696" s="498"/>
    </row>
    <row r="697" spans="4:15">
      <c r="D697" s="517"/>
      <c r="F697" s="458"/>
      <c r="J697" s="475"/>
      <c r="N697" t="e">
        <f t="shared" si="53"/>
        <v>#DIV/0!</v>
      </c>
      <c r="O697" s="498"/>
    </row>
    <row r="698" spans="4:15">
      <c r="D698" s="520"/>
      <c r="F698" s="458"/>
      <c r="J698" s="475"/>
      <c r="N698" t="e">
        <f t="shared" si="53"/>
        <v>#DIV/0!</v>
      </c>
      <c r="O698" s="498"/>
    </row>
    <row r="699" spans="4:15">
      <c r="D699" s="521"/>
      <c r="F699" s="458"/>
      <c r="J699" s="475"/>
      <c r="N699" t="e">
        <f t="shared" si="53"/>
        <v>#DIV/0!</v>
      </c>
      <c r="O699" s="498"/>
    </row>
    <row r="700" spans="4:15">
      <c r="D700" s="514"/>
      <c r="F700" s="458"/>
      <c r="J700" s="475"/>
      <c r="N700" t="e">
        <f t="shared" si="53"/>
        <v>#DIV/0!</v>
      </c>
      <c r="O700" s="498"/>
    </row>
    <row r="701" spans="4:15">
      <c r="D701" s="522"/>
      <c r="F701" s="458"/>
      <c r="J701" s="475"/>
      <c r="N701" t="e">
        <f t="shared" si="53"/>
        <v>#DIV/0!</v>
      </c>
      <c r="O701" s="498"/>
    </row>
    <row r="702" spans="4:15">
      <c r="F702" s="458"/>
      <c r="J702" s="475"/>
      <c r="N702" t="e">
        <f t="shared" si="53"/>
        <v>#DIV/0!</v>
      </c>
      <c r="O702" s="498"/>
    </row>
    <row r="703" spans="4:15">
      <c r="D703" s="524"/>
      <c r="F703" s="458"/>
      <c r="J703" s="475"/>
      <c r="N703" t="e">
        <f t="shared" si="53"/>
        <v>#DIV/0!</v>
      </c>
      <c r="O703" s="498"/>
    </row>
    <row r="704" spans="4:15">
      <c r="D704" s="524"/>
      <c r="F704" s="458"/>
      <c r="J704" s="475"/>
      <c r="N704" t="e">
        <f t="shared" si="53"/>
        <v>#DIV/0!</v>
      </c>
      <c r="O704" s="498"/>
    </row>
    <row r="705" spans="4:15">
      <c r="D705" s="524"/>
      <c r="F705" s="458"/>
      <c r="J705" s="475"/>
      <c r="N705" t="e">
        <f t="shared" si="53"/>
        <v>#DIV/0!</v>
      </c>
      <c r="O705" s="498"/>
    </row>
    <row r="706" spans="4:15">
      <c r="D706" s="506"/>
      <c r="F706" s="458"/>
      <c r="J706" s="475"/>
      <c r="N706" t="e">
        <f t="shared" si="53"/>
        <v>#DIV/0!</v>
      </c>
      <c r="O706" s="498"/>
    </row>
    <row r="707" spans="4:15">
      <c r="D707" s="506"/>
      <c r="F707" s="458"/>
      <c r="J707" s="475"/>
      <c r="N707" t="e">
        <f t="shared" si="53"/>
        <v>#DIV/0!</v>
      </c>
      <c r="O707" s="498"/>
    </row>
    <row r="708" spans="4:15">
      <c r="D708" s="506"/>
      <c r="F708" s="458"/>
      <c r="J708" s="475"/>
      <c r="N708" t="e">
        <f t="shared" si="53"/>
        <v>#DIV/0!</v>
      </c>
      <c r="O708" s="498"/>
    </row>
    <row r="709" spans="4:15">
      <c r="D709" s="506"/>
      <c r="F709" s="458"/>
      <c r="J709" s="475"/>
      <c r="N709" t="e">
        <f t="shared" si="53"/>
        <v>#DIV/0!</v>
      </c>
      <c r="O709" s="498"/>
    </row>
    <row r="710" spans="4:15">
      <c r="D710" s="507"/>
      <c r="F710" s="458"/>
      <c r="J710" s="475"/>
      <c r="O710" s="498"/>
    </row>
    <row r="711" spans="4:15">
      <c r="D711" s="506"/>
      <c r="F711" s="458"/>
      <c r="J711" s="475"/>
      <c r="N711" t="e">
        <f t="shared" ref="N711:N721" si="54">+L711/E711</f>
        <v>#DIV/0!</v>
      </c>
      <c r="O711" s="498"/>
    </row>
    <row r="712" spans="4:15">
      <c r="D712" s="506"/>
      <c r="F712" s="458"/>
      <c r="J712" s="475"/>
      <c r="N712" t="e">
        <f t="shared" si="54"/>
        <v>#DIV/0!</v>
      </c>
      <c r="O712" s="498"/>
    </row>
    <row r="713" spans="4:15">
      <c r="D713" s="506"/>
      <c r="F713" s="458"/>
      <c r="J713" s="476"/>
      <c r="N713" t="e">
        <f t="shared" si="54"/>
        <v>#DIV/0!</v>
      </c>
      <c r="O713" s="499"/>
    </row>
    <row r="714" spans="4:15">
      <c r="D714" s="506"/>
      <c r="F714" s="458"/>
      <c r="J714" s="475"/>
      <c r="N714" t="e">
        <f t="shared" si="54"/>
        <v>#DIV/0!</v>
      </c>
      <c r="O714" s="498"/>
    </row>
    <row r="715" spans="4:15">
      <c r="D715" s="506"/>
      <c r="F715" s="458"/>
      <c r="J715" s="475"/>
      <c r="N715" t="e">
        <f t="shared" si="54"/>
        <v>#DIV/0!</v>
      </c>
      <c r="O715" s="498"/>
    </row>
    <row r="716" spans="4:15">
      <c r="D716" s="506"/>
      <c r="F716" s="458"/>
      <c r="J716" s="475"/>
      <c r="N716" t="e">
        <f t="shared" si="54"/>
        <v>#DIV/0!</v>
      </c>
      <c r="O716" s="498"/>
    </row>
    <row r="717" spans="4:15">
      <c r="D717" s="506"/>
      <c r="F717" s="458"/>
      <c r="J717" s="475"/>
      <c r="N717" t="e">
        <f t="shared" si="54"/>
        <v>#DIV/0!</v>
      </c>
      <c r="O717" s="498"/>
    </row>
    <row r="718" spans="4:15">
      <c r="D718" s="507"/>
      <c r="F718" s="458"/>
      <c r="J718" s="475"/>
      <c r="N718" t="e">
        <f t="shared" si="54"/>
        <v>#DIV/0!</v>
      </c>
      <c r="O718" s="498"/>
    </row>
    <row r="719" spans="4:15">
      <c r="D719" s="506"/>
      <c r="F719" s="458"/>
      <c r="J719" s="475"/>
      <c r="N719" t="e">
        <f t="shared" si="54"/>
        <v>#DIV/0!</v>
      </c>
      <c r="O719" s="498"/>
    </row>
    <row r="720" spans="4:15">
      <c r="D720" s="506"/>
      <c r="F720" s="458"/>
      <c r="J720" s="475"/>
      <c r="N720" t="e">
        <f t="shared" si="54"/>
        <v>#DIV/0!</v>
      </c>
      <c r="O720" s="498"/>
    </row>
    <row r="721" spans="4:15" ht="15" thickBot="1">
      <c r="D721" s="506"/>
      <c r="F721" s="459"/>
      <c r="J721" s="477"/>
      <c r="N721" t="e">
        <f t="shared" si="54"/>
        <v>#DIV/0!</v>
      </c>
      <c r="O721" s="500"/>
    </row>
    <row r="722" spans="4:15" ht="15" thickBot="1">
      <c r="D722" s="506"/>
      <c r="J722" s="478"/>
      <c r="O722" s="501"/>
    </row>
    <row r="723" spans="4:15">
      <c r="D723" s="506"/>
    </row>
    <row r="724" spans="4:15">
      <c r="D724" s="506"/>
      <c r="O724"/>
    </row>
    <row r="725" spans="4:15" ht="15" thickBot="1">
      <c r="D725" s="508"/>
    </row>
    <row r="726" spans="4:15">
      <c r="D726" s="507"/>
      <c r="O726" s="491"/>
    </row>
    <row r="727" spans="4:15">
      <c r="D727" s="509"/>
      <c r="F727" s="451"/>
      <c r="J727" s="464"/>
      <c r="N727" t="s">
        <v>26</v>
      </c>
      <c r="O727" s="502"/>
    </row>
    <row r="728" spans="4:15" ht="15" thickBot="1">
      <c r="D728" s="507"/>
      <c r="F728" s="460"/>
      <c r="J728" s="479"/>
      <c r="O728" s="503"/>
    </row>
    <row r="729" spans="4:15">
      <c r="D729" s="510"/>
      <c r="F729" s="452"/>
      <c r="J729" s="466"/>
      <c r="N729" t="e">
        <f>+L729/E729</f>
        <v>#DIV/0!</v>
      </c>
      <c r="O729" s="487"/>
    </row>
    <row r="730" spans="4:15">
      <c r="D730" s="510"/>
      <c r="F730" s="281"/>
      <c r="J730" s="466"/>
      <c r="O730" s="487"/>
    </row>
    <row r="731" spans="4:15">
      <c r="D731" s="510"/>
      <c r="F731" s="281"/>
      <c r="J731" s="466"/>
      <c r="N731" t="e">
        <f>+L731/E731</f>
        <v>#DIV/0!</v>
      </c>
      <c r="O731" s="487"/>
    </row>
    <row r="732" spans="4:15">
      <c r="D732" s="507"/>
      <c r="F732" s="281"/>
      <c r="J732" s="466"/>
      <c r="O732" s="487"/>
    </row>
    <row r="733" spans="4:15">
      <c r="D733" s="511"/>
      <c r="F733" s="281"/>
      <c r="J733" s="466"/>
      <c r="N733" t="e">
        <f>+L733/E733</f>
        <v>#DIV/0!</v>
      </c>
      <c r="O733" s="487"/>
    </row>
    <row r="734" spans="4:15">
      <c r="D734" s="512"/>
      <c r="F734" s="281"/>
      <c r="J734" s="466"/>
      <c r="N734" t="e">
        <f>+L734/E734</f>
        <v>#DIV/0!</v>
      </c>
      <c r="O734" s="487"/>
    </row>
    <row r="735" spans="4:15" ht="15" thickBot="1">
      <c r="D735" s="513"/>
      <c r="F735" s="295"/>
      <c r="J735" s="480"/>
      <c r="O735" s="492"/>
    </row>
    <row r="736" spans="4:15" ht="15" thickBot="1">
      <c r="D736" s="513"/>
      <c r="F736" s="461"/>
      <c r="J736" s="481"/>
      <c r="O736" s="493"/>
    </row>
    <row r="737" spans="4:15">
      <c r="D737" s="512"/>
      <c r="F737" s="452"/>
      <c r="J737" s="466"/>
      <c r="N737" t="e">
        <f>+L737/E737</f>
        <v>#DIV/0!</v>
      </c>
      <c r="O737" s="487"/>
    </row>
    <row r="738" spans="4:15">
      <c r="D738" s="507"/>
      <c r="F738" s="281"/>
      <c r="J738" s="466"/>
      <c r="O738" s="487"/>
    </row>
    <row r="739" spans="4:15">
      <c r="D739" s="513"/>
      <c r="F739" s="281"/>
      <c r="J739" s="466"/>
      <c r="N739" t="e">
        <f>+L739/E739</f>
        <v>#DIV/0!</v>
      </c>
      <c r="O739" s="487"/>
    </row>
    <row r="740" spans="4:15">
      <c r="D740" s="512"/>
      <c r="F740" s="281"/>
      <c r="J740" s="466"/>
      <c r="N740" t="e">
        <f>+L740/E740</f>
        <v>#DIV/0!</v>
      </c>
      <c r="O740" s="487"/>
    </row>
    <row r="741" spans="4:15" ht="15" thickBot="1">
      <c r="D741" s="512"/>
      <c r="F741" s="295"/>
      <c r="J741" s="480"/>
      <c r="N741" t="e">
        <f>+L741/E741</f>
        <v>#DIV/0!</v>
      </c>
      <c r="O741" s="492"/>
    </row>
    <row r="742" spans="4:15" ht="15" thickBot="1">
      <c r="D742" s="512"/>
      <c r="F742" s="462"/>
      <c r="J742" s="482"/>
      <c r="O742" s="494"/>
    </row>
    <row r="743" spans="4:15" ht="15" thickBot="1">
      <c r="D743" s="513"/>
      <c r="O743"/>
    </row>
    <row r="744" spans="4:15">
      <c r="D744" s="512"/>
      <c r="F744" s="249"/>
      <c r="J744" s="465"/>
      <c r="N744" t="e">
        <f>+L744/E744</f>
        <v>#DIV/0!</v>
      </c>
      <c r="O744" s="484"/>
    </row>
    <row r="745" spans="4:15">
      <c r="D745" s="513"/>
      <c r="F745" s="250"/>
      <c r="J745" s="466"/>
      <c r="N745" t="e">
        <f>+L745/E745</f>
        <v>#DIV/0!</v>
      </c>
      <c r="O745" s="485"/>
    </row>
    <row r="746" spans="4:15">
      <c r="D746" s="512"/>
      <c r="F746" s="250"/>
      <c r="J746" s="466"/>
      <c r="N746" t="e">
        <f>+L746/E746</f>
        <v>#DIV/0!</v>
      </c>
      <c r="O746" s="485"/>
    </row>
    <row r="747" spans="4:15">
      <c r="D747" s="507"/>
      <c r="F747" s="250"/>
      <c r="J747" s="466"/>
      <c r="O747" s="487"/>
    </row>
    <row r="748" spans="4:15">
      <c r="D748" s="511"/>
      <c r="F748" s="250"/>
      <c r="J748" s="466"/>
      <c r="N748" t="e">
        <f t="shared" ref="N748:N757" si="55">+L748/E748</f>
        <v>#DIV/0!</v>
      </c>
      <c r="O748" s="487"/>
    </row>
    <row r="749" spans="4:15">
      <c r="D749" s="514"/>
      <c r="F749" s="250"/>
      <c r="J749" s="466"/>
      <c r="N749" t="e">
        <f t="shared" si="55"/>
        <v>#DIV/0!</v>
      </c>
      <c r="O749" s="485"/>
    </row>
    <row r="750" spans="4:15" ht="15" thickBot="1">
      <c r="D750" s="515"/>
      <c r="F750" s="250"/>
      <c r="J750" s="466"/>
      <c r="N750" t="e">
        <f t="shared" si="55"/>
        <v>#DIV/0!</v>
      </c>
      <c r="O750" s="485"/>
    </row>
    <row r="751" spans="4:15" ht="15" thickBot="1">
      <c r="D751" s="515"/>
      <c r="F751" s="456"/>
      <c r="J751" s="472"/>
      <c r="N751" t="e">
        <f t="shared" si="55"/>
        <v>#DIV/0!</v>
      </c>
      <c r="O751" s="486"/>
    </row>
    <row r="752" spans="4:15">
      <c r="D752" s="514"/>
      <c r="F752" s="250"/>
      <c r="J752" s="466"/>
      <c r="N752" t="e">
        <f t="shared" si="55"/>
        <v>#DIV/0!</v>
      </c>
      <c r="O752" s="487"/>
    </row>
    <row r="753" spans="4:15">
      <c r="D753" s="516"/>
      <c r="F753" s="250"/>
      <c r="J753" s="466"/>
      <c r="N753" t="e">
        <f t="shared" si="55"/>
        <v>#DIV/0!</v>
      </c>
      <c r="O753" s="485"/>
    </row>
    <row r="754" spans="4:15">
      <c r="D754" s="514"/>
      <c r="F754" s="250"/>
      <c r="J754" s="466"/>
      <c r="N754" t="e">
        <f t="shared" si="55"/>
        <v>#DIV/0!</v>
      </c>
      <c r="O754" s="487"/>
    </row>
    <row r="755" spans="4:15" ht="15" thickBot="1">
      <c r="D755" s="514"/>
      <c r="F755" s="250"/>
      <c r="J755" s="466"/>
      <c r="N755" t="e">
        <f t="shared" si="55"/>
        <v>#DIV/0!</v>
      </c>
      <c r="O755" s="487"/>
    </row>
    <row r="756" spans="4:15" ht="15" thickBot="1">
      <c r="D756" s="514"/>
      <c r="F756" s="456"/>
      <c r="J756" s="472"/>
      <c r="N756" t="e">
        <f t="shared" si="55"/>
        <v>#DIV/0!</v>
      </c>
      <c r="O756" s="486"/>
    </row>
    <row r="757" spans="4:15" ht="15" thickBot="1">
      <c r="D757" s="516"/>
      <c r="F757" s="302"/>
      <c r="J757" s="467"/>
      <c r="N757" t="e">
        <f t="shared" si="55"/>
        <v>#DIV/0!</v>
      </c>
      <c r="O757" s="488"/>
    </row>
    <row r="758" spans="4:15" ht="15" thickBot="1">
      <c r="D758" s="517"/>
      <c r="J758" s="473"/>
      <c r="O758" s="496"/>
    </row>
    <row r="759" spans="4:15">
      <c r="D759" s="514"/>
      <c r="F759" s="457"/>
      <c r="J759" s="474"/>
      <c r="N759" t="e">
        <f t="shared" ref="N759:N774" si="56">+L759/E759</f>
        <v>#DIV/0!</v>
      </c>
      <c r="O759" s="497"/>
    </row>
    <row r="760" spans="4:15">
      <c r="D760" s="514"/>
      <c r="F760" s="458"/>
      <c r="J760" s="475"/>
      <c r="N760" t="e">
        <f t="shared" si="56"/>
        <v>#DIV/0!</v>
      </c>
      <c r="O760" s="498"/>
    </row>
    <row r="761" spans="4:15">
      <c r="D761" s="514"/>
      <c r="F761" s="458"/>
      <c r="J761" s="475"/>
      <c r="N761" t="e">
        <f t="shared" si="56"/>
        <v>#DIV/0!</v>
      </c>
      <c r="O761" s="498"/>
    </row>
    <row r="762" spans="4:15">
      <c r="D762" s="516"/>
      <c r="F762" s="458"/>
      <c r="J762" s="475"/>
      <c r="N762" t="e">
        <f t="shared" si="56"/>
        <v>#DIV/0!</v>
      </c>
      <c r="O762" s="498"/>
    </row>
    <row r="763" spans="4:15">
      <c r="D763" s="514"/>
      <c r="F763" s="458"/>
      <c r="J763" s="475"/>
      <c r="N763" t="e">
        <f t="shared" si="56"/>
        <v>#DIV/0!</v>
      </c>
      <c r="O763" s="498"/>
    </row>
    <row r="764" spans="4:15">
      <c r="D764" s="514"/>
      <c r="F764" s="458"/>
      <c r="J764" s="475"/>
      <c r="N764" t="e">
        <f t="shared" si="56"/>
        <v>#DIV/0!</v>
      </c>
      <c r="O764" s="498"/>
    </row>
    <row r="765" spans="4:15">
      <c r="D765" s="514"/>
      <c r="F765" s="458"/>
      <c r="J765" s="475"/>
      <c r="N765" t="e">
        <f t="shared" si="56"/>
        <v>#DIV/0!</v>
      </c>
      <c r="O765" s="498"/>
    </row>
    <row r="766" spans="4:15">
      <c r="D766" s="516"/>
      <c r="F766" s="458"/>
      <c r="J766" s="475"/>
      <c r="N766" t="e">
        <f t="shared" si="56"/>
        <v>#DIV/0!</v>
      </c>
      <c r="O766" s="498"/>
    </row>
    <row r="767" spans="4:15">
      <c r="D767" s="517"/>
      <c r="F767" s="458"/>
      <c r="J767" s="475"/>
      <c r="N767" t="e">
        <f t="shared" si="56"/>
        <v>#DIV/0!</v>
      </c>
      <c r="O767" s="498"/>
    </row>
    <row r="768" spans="4:15">
      <c r="D768" s="515"/>
      <c r="F768" s="458"/>
      <c r="J768" s="475"/>
      <c r="N768" t="e">
        <f t="shared" si="56"/>
        <v>#DIV/0!</v>
      </c>
      <c r="O768" s="498"/>
    </row>
    <row r="769" spans="4:15">
      <c r="D769" s="511"/>
      <c r="F769" s="458"/>
      <c r="J769" s="475"/>
      <c r="N769" t="e">
        <f t="shared" si="56"/>
        <v>#DIV/0!</v>
      </c>
      <c r="O769" s="498"/>
    </row>
    <row r="770" spans="4:15">
      <c r="D770" s="518"/>
      <c r="F770" s="458"/>
      <c r="J770" s="475"/>
      <c r="N770" t="e">
        <f t="shared" si="56"/>
        <v>#DIV/0!</v>
      </c>
      <c r="O770" s="498"/>
    </row>
    <row r="771" spans="4:15">
      <c r="D771" s="518"/>
      <c r="F771" s="458"/>
      <c r="J771" s="475"/>
      <c r="N771" t="e">
        <f t="shared" si="56"/>
        <v>#DIV/0!</v>
      </c>
      <c r="O771" s="498"/>
    </row>
    <row r="772" spans="4:15">
      <c r="D772" s="518"/>
      <c r="F772" s="458"/>
      <c r="J772" s="475"/>
      <c r="N772" t="e">
        <f t="shared" si="56"/>
        <v>#DIV/0!</v>
      </c>
      <c r="O772" s="498"/>
    </row>
    <row r="773" spans="4:15">
      <c r="D773" s="507"/>
      <c r="F773" s="458"/>
      <c r="J773" s="475"/>
      <c r="N773" t="e">
        <f t="shared" si="56"/>
        <v>#DIV/0!</v>
      </c>
      <c r="O773" s="498"/>
    </row>
    <row r="774" spans="4:15">
      <c r="D774" s="518"/>
      <c r="F774" s="458"/>
      <c r="J774" s="475"/>
      <c r="N774" t="e">
        <f t="shared" si="56"/>
        <v>#DIV/0!</v>
      </c>
      <c r="O774" s="498"/>
    </row>
    <row r="775" spans="4:15">
      <c r="D775" s="518"/>
      <c r="F775" s="458"/>
      <c r="J775" s="475"/>
      <c r="O775" s="498"/>
    </row>
    <row r="776" spans="4:15">
      <c r="D776" s="518"/>
      <c r="F776" s="458"/>
      <c r="J776" s="475"/>
      <c r="N776" t="e">
        <f t="shared" ref="N776:N786" si="57">+L776/E776</f>
        <v>#DIV/0!</v>
      </c>
      <c r="O776" s="498"/>
    </row>
    <row r="777" spans="4:15">
      <c r="D777" s="518"/>
      <c r="F777" s="458"/>
      <c r="J777" s="475"/>
      <c r="N777" t="e">
        <f t="shared" si="57"/>
        <v>#DIV/0!</v>
      </c>
      <c r="O777" s="498"/>
    </row>
    <row r="778" spans="4:15">
      <c r="D778" s="518"/>
      <c r="F778" s="458"/>
      <c r="J778" s="476"/>
      <c r="N778" t="e">
        <f t="shared" si="57"/>
        <v>#DIV/0!</v>
      </c>
      <c r="O778" s="499"/>
    </row>
    <row r="779" spans="4:15">
      <c r="D779" s="507"/>
      <c r="F779" s="458"/>
      <c r="J779" s="475"/>
      <c r="N779" t="e">
        <f t="shared" si="57"/>
        <v>#DIV/0!</v>
      </c>
      <c r="O779" s="498"/>
    </row>
    <row r="780" spans="4:15">
      <c r="D780" s="519"/>
      <c r="F780" s="458"/>
      <c r="J780" s="475"/>
      <c r="N780" t="e">
        <f t="shared" si="57"/>
        <v>#DIV/0!</v>
      </c>
      <c r="O780" s="498"/>
    </row>
    <row r="781" spans="4:15">
      <c r="D781" s="513"/>
      <c r="F781" s="458"/>
      <c r="J781" s="475"/>
      <c r="N781" t="e">
        <f t="shared" si="57"/>
        <v>#DIV/0!</v>
      </c>
      <c r="O781" s="498"/>
    </row>
    <row r="782" spans="4:15">
      <c r="D782" s="507"/>
      <c r="F782" s="458"/>
      <c r="J782" s="475"/>
      <c r="N782" t="e">
        <f t="shared" si="57"/>
        <v>#DIV/0!</v>
      </c>
      <c r="O782" s="498"/>
    </row>
    <row r="783" spans="4:15">
      <c r="D783" s="512"/>
      <c r="F783" s="458"/>
      <c r="J783" s="475"/>
      <c r="N783" t="e">
        <f t="shared" si="57"/>
        <v>#DIV/0!</v>
      </c>
      <c r="O783" s="498"/>
    </row>
    <row r="784" spans="4:15">
      <c r="D784" s="516"/>
      <c r="F784" s="458"/>
      <c r="J784" s="475"/>
      <c r="N784" t="e">
        <f t="shared" si="57"/>
        <v>#DIV/0!</v>
      </c>
      <c r="O784" s="498"/>
    </row>
    <row r="785" spans="4:15">
      <c r="D785" s="512"/>
      <c r="F785" s="458"/>
      <c r="J785" s="475"/>
      <c r="N785" t="e">
        <f t="shared" si="57"/>
        <v>#DIV/0!</v>
      </c>
      <c r="O785" s="498"/>
    </row>
    <row r="786" spans="4:15" ht="15" thickBot="1">
      <c r="D786" s="512"/>
      <c r="F786" s="459"/>
      <c r="J786" s="477"/>
      <c r="N786" t="e">
        <f t="shared" si="57"/>
        <v>#DIV/0!</v>
      </c>
      <c r="O786" s="500"/>
    </row>
    <row r="787" spans="4:15" ht="15" thickBot="1">
      <c r="D787" s="512"/>
      <c r="J787" s="478"/>
      <c r="O787" s="501"/>
    </row>
    <row r="788" spans="4:15">
      <c r="D788" s="512"/>
    </row>
    <row r="789" spans="4:15">
      <c r="D789" s="507"/>
      <c r="O789"/>
    </row>
    <row r="790" spans="4:15" ht="15" thickBot="1">
      <c r="D790" s="512"/>
    </row>
    <row r="791" spans="4:15">
      <c r="D791" s="512"/>
      <c r="O791" s="491"/>
    </row>
    <row r="792" spans="4:15">
      <c r="D792" s="512"/>
      <c r="F792" s="451"/>
      <c r="J792" s="464"/>
      <c r="N792" t="s">
        <v>26</v>
      </c>
      <c r="O792" s="502"/>
    </row>
    <row r="793" spans="4:15" ht="15" thickBot="1">
      <c r="D793" s="517"/>
      <c r="F793" s="460"/>
      <c r="J793" s="479"/>
      <c r="O793" s="503"/>
    </row>
    <row r="794" spans="4:15">
      <c r="D794" s="512"/>
      <c r="F794" s="452"/>
      <c r="J794" s="466"/>
      <c r="N794" t="e">
        <f>+L794/E794</f>
        <v>#DIV/0!</v>
      </c>
      <c r="O794" s="487"/>
    </row>
    <row r="795" spans="4:15">
      <c r="D795" s="512"/>
      <c r="F795" s="281"/>
      <c r="J795" s="466"/>
      <c r="O795" s="487"/>
    </row>
    <row r="796" spans="4:15">
      <c r="D796" s="517"/>
      <c r="F796" s="281"/>
      <c r="J796" s="466"/>
      <c r="N796" t="e">
        <f>+L796/E796</f>
        <v>#DIV/0!</v>
      </c>
      <c r="O796" s="487"/>
    </row>
    <row r="797" spans="4:15">
      <c r="D797" s="520"/>
      <c r="F797" s="281"/>
      <c r="J797" s="466"/>
      <c r="O797" s="487"/>
    </row>
    <row r="798" spans="4:15">
      <c r="D798" s="521"/>
      <c r="F798" s="281"/>
      <c r="J798" s="466"/>
      <c r="N798" t="e">
        <f>+L798/E798</f>
        <v>#DIV/0!</v>
      </c>
      <c r="O798" s="487"/>
    </row>
    <row r="799" spans="4:15">
      <c r="D799" s="514"/>
      <c r="F799" s="281"/>
      <c r="J799" s="466"/>
      <c r="N799" t="e">
        <f>+L799/E799</f>
        <v>#DIV/0!</v>
      </c>
      <c r="O799" s="487"/>
    </row>
    <row r="800" spans="4:15" ht="15" thickBot="1">
      <c r="D800" s="522"/>
      <c r="F800" s="295"/>
      <c r="J800" s="480"/>
      <c r="O800" s="492"/>
    </row>
    <row r="801" spans="4:15" ht="15" thickBot="1">
      <c r="F801" s="461"/>
      <c r="J801" s="481"/>
      <c r="O801" s="493"/>
    </row>
    <row r="802" spans="4:15">
      <c r="D802" s="524"/>
      <c r="F802" s="452"/>
      <c r="J802" s="466"/>
      <c r="N802" t="e">
        <f>+L802/E802</f>
        <v>#DIV/0!</v>
      </c>
      <c r="O802" s="487"/>
    </row>
    <row r="803" spans="4:15">
      <c r="D803" s="524"/>
      <c r="F803" s="281"/>
      <c r="J803" s="466"/>
      <c r="O803" s="487"/>
    </row>
    <row r="804" spans="4:15">
      <c r="D804" s="524"/>
      <c r="F804" s="281"/>
      <c r="J804" s="466"/>
      <c r="N804" t="e">
        <f>+L804/E804</f>
        <v>#DIV/0!</v>
      </c>
      <c r="O804" s="487"/>
    </row>
    <row r="805" spans="4:15">
      <c r="D805" s="506"/>
      <c r="F805" s="281"/>
      <c r="J805" s="466"/>
      <c r="N805" t="e">
        <f>+L805/E805</f>
        <v>#DIV/0!</v>
      </c>
      <c r="O805" s="487"/>
    </row>
    <row r="806" spans="4:15" ht="15" thickBot="1">
      <c r="D806" s="506"/>
      <c r="F806" s="295"/>
      <c r="J806" s="480"/>
      <c r="N806" t="e">
        <f>+L806/E806</f>
        <v>#DIV/0!</v>
      </c>
      <c r="O806" s="492"/>
    </row>
    <row r="807" spans="4:15" ht="15" thickBot="1">
      <c r="D807" s="506"/>
      <c r="F807" s="462"/>
      <c r="J807" s="482"/>
      <c r="O807" s="494"/>
    </row>
    <row r="808" spans="4:15" ht="15" thickBot="1">
      <c r="D808" s="506"/>
      <c r="O808"/>
    </row>
    <row r="809" spans="4:15">
      <c r="D809" s="507"/>
      <c r="F809" s="249"/>
      <c r="J809" s="465"/>
      <c r="N809" t="e">
        <f>+L809/E809</f>
        <v>#DIV/0!</v>
      </c>
      <c r="O809" s="484"/>
    </row>
    <row r="810" spans="4:15">
      <c r="D810" s="506"/>
      <c r="F810" s="250"/>
      <c r="J810" s="466"/>
      <c r="N810" t="e">
        <f>+L810/E810</f>
        <v>#DIV/0!</v>
      </c>
      <c r="O810" s="485"/>
    </row>
    <row r="811" spans="4:15">
      <c r="D811" s="506"/>
      <c r="F811" s="250"/>
      <c r="J811" s="466"/>
      <c r="N811" t="e">
        <f>+L811/E811</f>
        <v>#DIV/0!</v>
      </c>
      <c r="O811" s="485"/>
    </row>
    <row r="812" spans="4:15">
      <c r="D812" s="506"/>
      <c r="F812" s="250"/>
      <c r="J812" s="466"/>
      <c r="O812" s="487"/>
    </row>
    <row r="813" spans="4:15">
      <c r="D813" s="506"/>
      <c r="F813" s="250"/>
      <c r="J813" s="466"/>
      <c r="N813" t="e">
        <f t="shared" ref="N813:N822" si="58">+L813/E813</f>
        <v>#DIV/0!</v>
      </c>
      <c r="O813" s="487"/>
    </row>
    <row r="814" spans="4:15">
      <c r="D814" s="506"/>
      <c r="F814" s="250"/>
      <c r="J814" s="466"/>
      <c r="N814" t="e">
        <f t="shared" si="58"/>
        <v>#DIV/0!</v>
      </c>
      <c r="O814" s="485"/>
    </row>
    <row r="815" spans="4:15" ht="15" thickBot="1">
      <c r="D815" s="506"/>
      <c r="F815" s="250"/>
      <c r="J815" s="466"/>
      <c r="N815" t="e">
        <f t="shared" si="58"/>
        <v>#DIV/0!</v>
      </c>
      <c r="O815" s="485"/>
    </row>
    <row r="816" spans="4:15" ht="15" thickBot="1">
      <c r="D816" s="506"/>
      <c r="F816" s="456"/>
      <c r="J816" s="472"/>
      <c r="N816" t="e">
        <f t="shared" si="58"/>
        <v>#DIV/0!</v>
      </c>
      <c r="O816" s="486"/>
    </row>
    <row r="817" spans="4:15">
      <c r="D817" s="507"/>
      <c r="F817" s="250"/>
      <c r="J817" s="466"/>
      <c r="N817" t="e">
        <f t="shared" si="58"/>
        <v>#DIV/0!</v>
      </c>
      <c r="O817" s="487"/>
    </row>
    <row r="818" spans="4:15">
      <c r="D818" s="506"/>
      <c r="F818" s="250"/>
      <c r="J818" s="466"/>
      <c r="N818" t="e">
        <f t="shared" si="58"/>
        <v>#DIV/0!</v>
      </c>
      <c r="O818" s="485"/>
    </row>
    <row r="819" spans="4:15">
      <c r="D819" s="506"/>
      <c r="F819" s="250"/>
      <c r="J819" s="466"/>
      <c r="N819" t="e">
        <f t="shared" si="58"/>
        <v>#DIV/0!</v>
      </c>
      <c r="O819" s="487"/>
    </row>
    <row r="820" spans="4:15" ht="15" thickBot="1">
      <c r="D820" s="506"/>
      <c r="F820" s="250"/>
      <c r="J820" s="466"/>
      <c r="N820" t="e">
        <f t="shared" si="58"/>
        <v>#DIV/0!</v>
      </c>
      <c r="O820" s="487"/>
    </row>
    <row r="821" spans="4:15" ht="15" thickBot="1">
      <c r="D821" s="506"/>
      <c r="F821" s="456"/>
      <c r="J821" s="472"/>
      <c r="N821" t="e">
        <f t="shared" si="58"/>
        <v>#DIV/0!</v>
      </c>
      <c r="O821" s="486"/>
    </row>
    <row r="822" spans="4:15" ht="15" thickBot="1">
      <c r="D822" s="506"/>
      <c r="F822" s="302"/>
      <c r="J822" s="467"/>
      <c r="N822" t="e">
        <f t="shared" si="58"/>
        <v>#DIV/0!</v>
      </c>
      <c r="O822" s="488"/>
    </row>
    <row r="823" spans="4:15" ht="15" thickBot="1">
      <c r="D823" s="506"/>
      <c r="J823" s="473"/>
      <c r="O823" s="496"/>
    </row>
    <row r="824" spans="4:15">
      <c r="D824" s="508"/>
      <c r="F824" s="457"/>
      <c r="J824" s="474"/>
      <c r="N824" t="e">
        <f t="shared" ref="N824:N839" si="59">+L824/E824</f>
        <v>#DIV/0!</v>
      </c>
      <c r="O824" s="497"/>
    </row>
    <row r="825" spans="4:15">
      <c r="D825" s="507"/>
      <c r="F825" s="458"/>
      <c r="J825" s="475"/>
      <c r="N825" t="e">
        <f t="shared" si="59"/>
        <v>#DIV/0!</v>
      </c>
      <c r="O825" s="498"/>
    </row>
    <row r="826" spans="4:15">
      <c r="D826" s="509"/>
      <c r="F826" s="458"/>
      <c r="J826" s="475"/>
      <c r="N826" t="e">
        <f t="shared" si="59"/>
        <v>#DIV/0!</v>
      </c>
      <c r="O826" s="498"/>
    </row>
    <row r="827" spans="4:15">
      <c r="D827" s="507"/>
      <c r="F827" s="458"/>
      <c r="J827" s="475"/>
      <c r="N827" t="e">
        <f t="shared" si="59"/>
        <v>#DIV/0!</v>
      </c>
      <c r="O827" s="498"/>
    </row>
    <row r="828" spans="4:15">
      <c r="D828" s="510"/>
      <c r="F828" s="458"/>
      <c r="J828" s="475"/>
      <c r="N828" t="e">
        <f t="shared" si="59"/>
        <v>#DIV/0!</v>
      </c>
      <c r="O828" s="498"/>
    </row>
    <row r="829" spans="4:15">
      <c r="D829" s="510"/>
      <c r="F829" s="458"/>
      <c r="J829" s="475"/>
      <c r="N829" t="e">
        <f t="shared" si="59"/>
        <v>#DIV/0!</v>
      </c>
      <c r="O829" s="498"/>
    </row>
    <row r="830" spans="4:15">
      <c r="D830" s="510"/>
      <c r="F830" s="458"/>
      <c r="J830" s="475"/>
      <c r="N830" t="e">
        <f t="shared" si="59"/>
        <v>#DIV/0!</v>
      </c>
      <c r="O830" s="498"/>
    </row>
    <row r="831" spans="4:15">
      <c r="D831" s="507"/>
      <c r="F831" s="458"/>
      <c r="J831" s="475"/>
      <c r="N831" t="e">
        <f t="shared" si="59"/>
        <v>#DIV/0!</v>
      </c>
      <c r="O831" s="498"/>
    </row>
    <row r="832" spans="4:15">
      <c r="D832" s="511"/>
      <c r="F832" s="458"/>
      <c r="J832" s="475"/>
      <c r="N832" t="e">
        <f t="shared" si="59"/>
        <v>#DIV/0!</v>
      </c>
      <c r="O832" s="498"/>
    </row>
    <row r="833" spans="4:15">
      <c r="D833" s="512"/>
      <c r="F833" s="458"/>
      <c r="J833" s="475"/>
      <c r="N833" t="e">
        <f t="shared" si="59"/>
        <v>#DIV/0!</v>
      </c>
      <c r="O833" s="498"/>
    </row>
    <row r="834" spans="4:15">
      <c r="D834" s="513"/>
      <c r="F834" s="458"/>
      <c r="J834" s="475"/>
      <c r="N834" t="e">
        <f t="shared" si="59"/>
        <v>#DIV/0!</v>
      </c>
      <c r="O834" s="498"/>
    </row>
    <row r="835" spans="4:15">
      <c r="D835" s="513"/>
      <c r="F835" s="458"/>
      <c r="J835" s="475"/>
      <c r="N835" t="e">
        <f t="shared" si="59"/>
        <v>#DIV/0!</v>
      </c>
      <c r="O835" s="498"/>
    </row>
    <row r="836" spans="4:15">
      <c r="D836" s="512"/>
      <c r="F836" s="458"/>
      <c r="J836" s="475"/>
      <c r="N836" t="e">
        <f t="shared" si="59"/>
        <v>#DIV/0!</v>
      </c>
      <c r="O836" s="498"/>
    </row>
    <row r="837" spans="4:15">
      <c r="D837" s="507"/>
      <c r="F837" s="458"/>
      <c r="J837" s="475"/>
      <c r="N837" t="e">
        <f t="shared" si="59"/>
        <v>#DIV/0!</v>
      </c>
      <c r="O837" s="498"/>
    </row>
    <row r="838" spans="4:15">
      <c r="D838" s="513"/>
      <c r="F838" s="458"/>
      <c r="J838" s="475"/>
      <c r="N838" t="e">
        <f t="shared" si="59"/>
        <v>#DIV/0!</v>
      </c>
      <c r="O838" s="498"/>
    </row>
    <row r="839" spans="4:15">
      <c r="D839" s="512"/>
      <c r="F839" s="458"/>
      <c r="J839" s="475"/>
      <c r="N839" t="e">
        <f t="shared" si="59"/>
        <v>#DIV/0!</v>
      </c>
      <c r="O839" s="498"/>
    </row>
    <row r="840" spans="4:15">
      <c r="D840" s="512"/>
      <c r="F840" s="458"/>
      <c r="J840" s="475"/>
      <c r="O840" s="498"/>
    </row>
    <row r="841" spans="4:15">
      <c r="D841" s="512"/>
      <c r="F841" s="458"/>
      <c r="J841" s="475"/>
      <c r="N841" t="e">
        <f t="shared" ref="N841:N851" si="60">+L841/E841</f>
        <v>#DIV/0!</v>
      </c>
      <c r="O841" s="498"/>
    </row>
    <row r="842" spans="4:15">
      <c r="D842" s="513"/>
      <c r="F842" s="458"/>
      <c r="J842" s="475"/>
      <c r="N842" t="e">
        <f t="shared" si="60"/>
        <v>#DIV/0!</v>
      </c>
      <c r="O842" s="498"/>
    </row>
    <row r="843" spans="4:15">
      <c r="D843" s="512"/>
      <c r="F843" s="458"/>
      <c r="J843" s="476"/>
      <c r="N843" t="e">
        <f t="shared" si="60"/>
        <v>#DIV/0!</v>
      </c>
      <c r="O843" s="499"/>
    </row>
    <row r="844" spans="4:15">
      <c r="D844" s="513"/>
      <c r="F844" s="458"/>
      <c r="J844" s="475"/>
      <c r="N844" t="e">
        <f t="shared" si="60"/>
        <v>#DIV/0!</v>
      </c>
      <c r="O844" s="498"/>
    </row>
    <row r="845" spans="4:15">
      <c r="D845" s="512"/>
      <c r="F845" s="458"/>
      <c r="J845" s="475"/>
      <c r="N845" t="e">
        <f t="shared" si="60"/>
        <v>#DIV/0!</v>
      </c>
      <c r="O845" s="498"/>
    </row>
    <row r="846" spans="4:15">
      <c r="D846" s="507"/>
      <c r="F846" s="458"/>
      <c r="J846" s="475"/>
      <c r="N846" t="e">
        <f t="shared" si="60"/>
        <v>#DIV/0!</v>
      </c>
      <c r="O846" s="498"/>
    </row>
    <row r="847" spans="4:15">
      <c r="D847" s="511"/>
      <c r="F847" s="458"/>
      <c r="J847" s="475"/>
      <c r="N847" t="e">
        <f t="shared" si="60"/>
        <v>#DIV/0!</v>
      </c>
      <c r="O847" s="498"/>
    </row>
    <row r="848" spans="4:15">
      <c r="D848" s="514"/>
      <c r="F848" s="458"/>
      <c r="J848" s="475"/>
      <c r="N848" t="e">
        <f t="shared" si="60"/>
        <v>#DIV/0!</v>
      </c>
      <c r="O848" s="498"/>
    </row>
    <row r="849" spans="4:15">
      <c r="D849" s="515"/>
      <c r="F849" s="458"/>
      <c r="J849" s="475"/>
      <c r="N849" t="e">
        <f t="shared" si="60"/>
        <v>#DIV/0!</v>
      </c>
      <c r="O849" s="498"/>
    </row>
    <row r="850" spans="4:15">
      <c r="D850" s="515"/>
      <c r="F850" s="458"/>
      <c r="J850" s="475"/>
      <c r="N850" t="e">
        <f t="shared" si="60"/>
        <v>#DIV/0!</v>
      </c>
      <c r="O850" s="498"/>
    </row>
    <row r="851" spans="4:15" ht="15" thickBot="1">
      <c r="D851" s="514"/>
      <c r="F851" s="459"/>
      <c r="J851" s="477"/>
      <c r="N851" t="e">
        <f t="shared" si="60"/>
        <v>#DIV/0!</v>
      </c>
      <c r="O851" s="500"/>
    </row>
    <row r="852" spans="4:15" ht="15" thickBot="1">
      <c r="D852" s="516"/>
      <c r="J852" s="478"/>
      <c r="O852" s="501"/>
    </row>
    <row r="853" spans="4:15">
      <c r="D853" s="514"/>
    </row>
    <row r="854" spans="4:15">
      <c r="D854" s="514"/>
      <c r="O854"/>
    </row>
    <row r="855" spans="4:15" ht="15" thickBot="1">
      <c r="D855" s="514"/>
    </row>
    <row r="856" spans="4:15">
      <c r="D856" s="516"/>
      <c r="O856" s="491"/>
    </row>
    <row r="857" spans="4:15">
      <c r="D857" s="517"/>
      <c r="F857" s="451"/>
      <c r="J857" s="464"/>
      <c r="N857" t="s">
        <v>26</v>
      </c>
      <c r="O857" s="502"/>
    </row>
    <row r="858" spans="4:15" ht="15" thickBot="1">
      <c r="D858" s="514"/>
      <c r="F858" s="460"/>
      <c r="J858" s="479"/>
      <c r="O858" s="503"/>
    </row>
    <row r="859" spans="4:15">
      <c r="D859" s="514"/>
      <c r="F859" s="452"/>
      <c r="J859" s="466"/>
      <c r="N859" t="e">
        <f>+L859/E859</f>
        <v>#DIV/0!</v>
      </c>
      <c r="O859" s="487"/>
    </row>
    <row r="860" spans="4:15">
      <c r="D860" s="514"/>
      <c r="F860" s="281"/>
      <c r="J860" s="466"/>
      <c r="O860" s="487"/>
    </row>
    <row r="861" spans="4:15">
      <c r="D861" s="516"/>
      <c r="F861" s="281"/>
      <c r="J861" s="466"/>
      <c r="N861" t="e">
        <f>+L861/E861</f>
        <v>#DIV/0!</v>
      </c>
      <c r="O861" s="487"/>
    </row>
    <row r="862" spans="4:15">
      <c r="D862" s="514"/>
      <c r="F862" s="281"/>
      <c r="J862" s="466"/>
      <c r="O862" s="487"/>
    </row>
    <row r="863" spans="4:15">
      <c r="D863" s="514"/>
      <c r="F863" s="281"/>
      <c r="J863" s="466"/>
      <c r="N863" t="e">
        <f>+L863/E863</f>
        <v>#DIV/0!</v>
      </c>
      <c r="O863" s="487"/>
    </row>
    <row r="864" spans="4:15">
      <c r="D864" s="514"/>
      <c r="F864" s="281"/>
      <c r="J864" s="466"/>
      <c r="N864" t="e">
        <f>+L864/E864</f>
        <v>#DIV/0!</v>
      </c>
      <c r="O864" s="487"/>
    </row>
    <row r="865" spans="4:15" ht="15" thickBot="1">
      <c r="D865" s="516"/>
      <c r="F865" s="295"/>
      <c r="J865" s="480"/>
      <c r="O865" s="492"/>
    </row>
    <row r="866" spans="4:15" ht="15" thickBot="1">
      <c r="D866" s="517"/>
      <c r="F866" s="461"/>
      <c r="J866" s="481"/>
      <c r="O866" s="493"/>
    </row>
    <row r="867" spans="4:15">
      <c r="D867" s="515"/>
      <c r="F867" s="452"/>
      <c r="J867" s="466"/>
      <c r="N867" t="e">
        <f>+L867/E867</f>
        <v>#DIV/0!</v>
      </c>
      <c r="O867" s="487"/>
    </row>
    <row r="868" spans="4:15">
      <c r="D868" s="511"/>
      <c r="F868" s="281"/>
      <c r="J868" s="466"/>
      <c r="O868" s="487"/>
    </row>
    <row r="869" spans="4:15">
      <c r="D869" s="518"/>
      <c r="F869" s="281"/>
      <c r="J869" s="466"/>
      <c r="N869" t="e">
        <f>+L869/E869</f>
        <v>#DIV/0!</v>
      </c>
      <c r="O869" s="487"/>
    </row>
    <row r="870" spans="4:15">
      <c r="D870" s="518"/>
      <c r="F870" s="281"/>
      <c r="J870" s="466"/>
      <c r="N870" t="e">
        <f>+L870/E870</f>
        <v>#DIV/0!</v>
      </c>
      <c r="O870" s="487"/>
    </row>
    <row r="871" spans="4:15" ht="15" thickBot="1">
      <c r="D871" s="518"/>
      <c r="F871" s="295"/>
      <c r="J871" s="480"/>
      <c r="N871" t="e">
        <f>+L871/E871</f>
        <v>#DIV/0!</v>
      </c>
      <c r="O871" s="492"/>
    </row>
    <row r="872" spans="4:15" ht="15" thickBot="1">
      <c r="D872" s="507"/>
      <c r="F872" s="462"/>
      <c r="J872" s="482"/>
      <c r="O872" s="494"/>
    </row>
    <row r="873" spans="4:15" ht="15" thickBot="1">
      <c r="D873" s="518"/>
      <c r="O873"/>
    </row>
    <row r="874" spans="4:15">
      <c r="D874" s="518"/>
      <c r="F874" s="249"/>
      <c r="J874" s="465"/>
      <c r="N874" t="e">
        <f>+L874/E874</f>
        <v>#DIV/0!</v>
      </c>
      <c r="O874" s="484"/>
    </row>
    <row r="875" spans="4:15">
      <c r="D875" s="518"/>
      <c r="F875" s="250"/>
      <c r="J875" s="466"/>
      <c r="N875" t="e">
        <f>+L875/E875</f>
        <v>#DIV/0!</v>
      </c>
      <c r="O875" s="485"/>
    </row>
    <row r="876" spans="4:15">
      <c r="D876" s="518"/>
      <c r="F876" s="250"/>
      <c r="J876" s="466"/>
      <c r="N876" t="e">
        <f>+L876/E876</f>
        <v>#DIV/0!</v>
      </c>
      <c r="O876" s="485"/>
    </row>
    <row r="877" spans="4:15">
      <c r="D877" s="518"/>
      <c r="F877" s="250"/>
      <c r="J877" s="466"/>
      <c r="O877" s="487"/>
    </row>
    <row r="878" spans="4:15">
      <c r="D878" s="507"/>
      <c r="F878" s="250"/>
      <c r="J878" s="466"/>
      <c r="N878" t="e">
        <f t="shared" ref="N878:N887" si="61">+L878/E878</f>
        <v>#DIV/0!</v>
      </c>
      <c r="O878" s="487"/>
    </row>
    <row r="879" spans="4:15">
      <c r="D879" s="519"/>
      <c r="F879" s="250"/>
      <c r="J879" s="466"/>
      <c r="N879" t="e">
        <f t="shared" si="61"/>
        <v>#DIV/0!</v>
      </c>
      <c r="O879" s="485"/>
    </row>
    <row r="880" spans="4:15" ht="15" thickBot="1">
      <c r="D880" s="513"/>
      <c r="F880" s="250"/>
      <c r="J880" s="466"/>
      <c r="N880" t="e">
        <f t="shared" si="61"/>
        <v>#DIV/0!</v>
      </c>
      <c r="O880" s="485"/>
    </row>
    <row r="881" spans="4:15" ht="15" thickBot="1">
      <c r="D881" s="507"/>
      <c r="F881" s="456"/>
      <c r="J881" s="472"/>
      <c r="N881" t="e">
        <f t="shared" si="61"/>
        <v>#DIV/0!</v>
      </c>
      <c r="O881" s="486"/>
    </row>
    <row r="882" spans="4:15">
      <c r="D882" s="512"/>
      <c r="F882" s="250"/>
      <c r="J882" s="466"/>
      <c r="N882" t="e">
        <f t="shared" si="61"/>
        <v>#DIV/0!</v>
      </c>
      <c r="O882" s="487"/>
    </row>
    <row r="883" spans="4:15">
      <c r="D883" s="516"/>
      <c r="F883" s="250"/>
      <c r="J883" s="466"/>
      <c r="N883" t="e">
        <f t="shared" si="61"/>
        <v>#DIV/0!</v>
      </c>
      <c r="O883" s="485"/>
    </row>
    <row r="884" spans="4:15">
      <c r="D884" s="512"/>
      <c r="F884" s="250"/>
      <c r="J884" s="466"/>
      <c r="N884" t="e">
        <f t="shared" si="61"/>
        <v>#DIV/0!</v>
      </c>
      <c r="O884" s="487"/>
    </row>
    <row r="885" spans="4:15" ht="15" thickBot="1">
      <c r="D885" s="512"/>
      <c r="F885" s="250"/>
      <c r="J885" s="466"/>
      <c r="N885" t="e">
        <f t="shared" si="61"/>
        <v>#DIV/0!</v>
      </c>
      <c r="O885" s="487"/>
    </row>
    <row r="886" spans="4:15" ht="15" thickBot="1">
      <c r="D886" s="512"/>
      <c r="F886" s="456"/>
      <c r="J886" s="472"/>
      <c r="N886" t="e">
        <f t="shared" si="61"/>
        <v>#DIV/0!</v>
      </c>
      <c r="O886" s="486"/>
    </row>
    <row r="887" spans="4:15" ht="15" thickBot="1">
      <c r="D887" s="512"/>
      <c r="F887" s="302"/>
      <c r="J887" s="467"/>
      <c r="N887" t="e">
        <f t="shared" si="61"/>
        <v>#DIV/0!</v>
      </c>
      <c r="O887" s="488"/>
    </row>
    <row r="888" spans="4:15" ht="15" thickBot="1">
      <c r="D888" s="507"/>
      <c r="J888" s="473"/>
      <c r="O888" s="496"/>
    </row>
    <row r="889" spans="4:15">
      <c r="D889" s="512"/>
      <c r="F889" s="457"/>
      <c r="J889" s="474"/>
      <c r="N889" t="e">
        <f t="shared" ref="N889:N904" si="62">+L889/E889</f>
        <v>#DIV/0!</v>
      </c>
      <c r="O889" s="497"/>
    </row>
    <row r="890" spans="4:15">
      <c r="D890" s="512"/>
      <c r="F890" s="458"/>
      <c r="J890" s="475"/>
      <c r="N890" t="e">
        <f t="shared" si="62"/>
        <v>#DIV/0!</v>
      </c>
      <c r="O890" s="498"/>
    </row>
    <row r="891" spans="4:15">
      <c r="D891" s="512"/>
      <c r="F891" s="458"/>
      <c r="J891" s="475"/>
      <c r="N891" t="e">
        <f t="shared" si="62"/>
        <v>#DIV/0!</v>
      </c>
      <c r="O891" s="498"/>
    </row>
    <row r="892" spans="4:15">
      <c r="D892" s="517"/>
      <c r="F892" s="458"/>
      <c r="J892" s="475"/>
      <c r="N892" t="e">
        <f t="shared" si="62"/>
        <v>#DIV/0!</v>
      </c>
      <c r="O892" s="498"/>
    </row>
    <row r="893" spans="4:15">
      <c r="D893" s="512"/>
      <c r="F893" s="458"/>
      <c r="J893" s="475"/>
      <c r="N893" t="e">
        <f t="shared" si="62"/>
        <v>#DIV/0!</v>
      </c>
      <c r="O893" s="498"/>
    </row>
    <row r="894" spans="4:15">
      <c r="D894" s="512"/>
      <c r="F894" s="458"/>
      <c r="J894" s="475"/>
      <c r="N894" t="e">
        <f t="shared" si="62"/>
        <v>#DIV/0!</v>
      </c>
      <c r="O894" s="498"/>
    </row>
    <row r="895" spans="4:15">
      <c r="D895" s="517"/>
      <c r="F895" s="458"/>
      <c r="J895" s="475"/>
      <c r="N895" t="e">
        <f t="shared" si="62"/>
        <v>#DIV/0!</v>
      </c>
      <c r="O895" s="498"/>
    </row>
    <row r="896" spans="4:15">
      <c r="D896" s="520"/>
      <c r="F896" s="458"/>
      <c r="J896" s="475"/>
      <c r="N896" t="e">
        <f t="shared" si="62"/>
        <v>#DIV/0!</v>
      </c>
      <c r="O896" s="498"/>
    </row>
    <row r="897" spans="4:15">
      <c r="D897" s="521"/>
      <c r="F897" s="458"/>
      <c r="J897" s="475"/>
      <c r="N897" t="e">
        <f t="shared" si="62"/>
        <v>#DIV/0!</v>
      </c>
      <c r="O897" s="498"/>
    </row>
    <row r="898" spans="4:15">
      <c r="D898" s="514"/>
      <c r="F898" s="458"/>
      <c r="J898" s="475"/>
      <c r="N898" t="e">
        <f t="shared" si="62"/>
        <v>#DIV/0!</v>
      </c>
      <c r="O898" s="498"/>
    </row>
    <row r="899" spans="4:15">
      <c r="D899" s="522"/>
      <c r="F899" s="458"/>
      <c r="J899" s="475"/>
      <c r="N899" t="e">
        <f t="shared" si="62"/>
        <v>#DIV/0!</v>
      </c>
      <c r="O899" s="498"/>
    </row>
    <row r="900" spans="4:15">
      <c r="F900" s="458"/>
      <c r="J900" s="475"/>
      <c r="N900" t="e">
        <f t="shared" si="62"/>
        <v>#DIV/0!</v>
      </c>
      <c r="O900" s="498"/>
    </row>
    <row r="901" spans="4:15">
      <c r="D901" s="524"/>
      <c r="F901" s="458"/>
      <c r="J901" s="475"/>
      <c r="N901" t="e">
        <f t="shared" si="62"/>
        <v>#DIV/0!</v>
      </c>
      <c r="O901" s="498"/>
    </row>
    <row r="902" spans="4:15">
      <c r="D902" s="524"/>
      <c r="F902" s="458"/>
      <c r="J902" s="475"/>
      <c r="N902" t="e">
        <f t="shared" si="62"/>
        <v>#DIV/0!</v>
      </c>
      <c r="O902" s="498"/>
    </row>
    <row r="903" spans="4:15">
      <c r="D903" s="524"/>
      <c r="F903" s="458"/>
      <c r="J903" s="475"/>
      <c r="N903" t="e">
        <f t="shared" si="62"/>
        <v>#DIV/0!</v>
      </c>
      <c r="O903" s="498"/>
    </row>
    <row r="904" spans="4:15">
      <c r="D904" s="506"/>
      <c r="F904" s="458"/>
      <c r="J904" s="475"/>
      <c r="N904" t="e">
        <f t="shared" si="62"/>
        <v>#DIV/0!</v>
      </c>
      <c r="O904" s="498"/>
    </row>
    <row r="905" spans="4:15">
      <c r="D905" s="506"/>
      <c r="F905" s="458"/>
      <c r="J905" s="475"/>
      <c r="O905" s="498"/>
    </row>
    <row r="906" spans="4:15">
      <c r="D906" s="506"/>
      <c r="F906" s="458"/>
      <c r="J906" s="475"/>
      <c r="N906" t="e">
        <f t="shared" ref="N906:N916" si="63">+L906/E906</f>
        <v>#DIV/0!</v>
      </c>
      <c r="O906" s="498"/>
    </row>
    <row r="907" spans="4:15">
      <c r="D907" s="506"/>
      <c r="F907" s="458"/>
      <c r="J907" s="475"/>
      <c r="N907" t="e">
        <f t="shared" si="63"/>
        <v>#DIV/0!</v>
      </c>
      <c r="O907" s="498"/>
    </row>
    <row r="908" spans="4:15">
      <c r="D908" s="507"/>
      <c r="F908" s="458"/>
      <c r="J908" s="476"/>
      <c r="N908" t="e">
        <f t="shared" si="63"/>
        <v>#DIV/0!</v>
      </c>
      <c r="O908" s="499"/>
    </row>
    <row r="909" spans="4:15">
      <c r="D909" s="506"/>
      <c r="F909" s="458"/>
      <c r="J909" s="475"/>
      <c r="N909" t="e">
        <f t="shared" si="63"/>
        <v>#DIV/0!</v>
      </c>
      <c r="O909" s="498"/>
    </row>
    <row r="910" spans="4:15">
      <c r="D910" s="506"/>
      <c r="F910" s="458"/>
      <c r="J910" s="475"/>
      <c r="N910" t="e">
        <f t="shared" si="63"/>
        <v>#DIV/0!</v>
      </c>
      <c r="O910" s="498"/>
    </row>
    <row r="911" spans="4:15">
      <c r="D911" s="506"/>
      <c r="F911" s="458"/>
      <c r="J911" s="475"/>
      <c r="N911" t="e">
        <f t="shared" si="63"/>
        <v>#DIV/0!</v>
      </c>
      <c r="O911" s="498"/>
    </row>
    <row r="912" spans="4:15">
      <c r="D912" s="506"/>
      <c r="F912" s="458"/>
      <c r="J912" s="475"/>
      <c r="N912" t="e">
        <f t="shared" si="63"/>
        <v>#DIV/0!</v>
      </c>
      <c r="O912" s="498"/>
    </row>
    <row r="913" spans="4:15">
      <c r="D913" s="506"/>
      <c r="F913" s="458"/>
      <c r="J913" s="475"/>
      <c r="N913" t="e">
        <f t="shared" si="63"/>
        <v>#DIV/0!</v>
      </c>
      <c r="O913" s="498"/>
    </row>
    <row r="914" spans="4:15">
      <c r="D914" s="506"/>
      <c r="F914" s="458"/>
      <c r="J914" s="475"/>
      <c r="N914" t="e">
        <f t="shared" si="63"/>
        <v>#DIV/0!</v>
      </c>
      <c r="O914" s="498"/>
    </row>
    <row r="915" spans="4:15">
      <c r="D915" s="506"/>
      <c r="F915" s="458"/>
      <c r="J915" s="475"/>
      <c r="N915" t="e">
        <f t="shared" si="63"/>
        <v>#DIV/0!</v>
      </c>
      <c r="O915" s="498"/>
    </row>
    <row r="916" spans="4:15" ht="15" thickBot="1">
      <c r="D916" s="507"/>
      <c r="F916" s="459"/>
      <c r="J916" s="477"/>
      <c r="N916" t="e">
        <f t="shared" si="63"/>
        <v>#DIV/0!</v>
      </c>
      <c r="O916" s="500"/>
    </row>
    <row r="917" spans="4:15" ht="15" thickBot="1">
      <c r="D917" s="506"/>
      <c r="J917" s="478"/>
      <c r="O917" s="501"/>
    </row>
    <row r="918" spans="4:15">
      <c r="D918" s="506"/>
    </row>
    <row r="919" spans="4:15">
      <c r="D919" s="506"/>
      <c r="O919"/>
    </row>
    <row r="920" spans="4:15" ht="15" thickBot="1">
      <c r="D920" s="506"/>
    </row>
    <row r="921" spans="4:15">
      <c r="D921" s="506"/>
      <c r="O921" s="491"/>
    </row>
    <row r="922" spans="4:15">
      <c r="D922" s="506"/>
      <c r="F922" s="451"/>
      <c r="J922" s="464"/>
      <c r="N922" t="s">
        <v>26</v>
      </c>
      <c r="O922" s="502"/>
    </row>
    <row r="923" spans="4:15" ht="15" thickBot="1">
      <c r="D923" s="508"/>
      <c r="F923" s="460"/>
      <c r="J923" s="479"/>
      <c r="O923" s="503"/>
    </row>
    <row r="924" spans="4:15">
      <c r="D924" s="507"/>
      <c r="F924" s="452"/>
      <c r="J924" s="466"/>
      <c r="N924" t="e">
        <f>+L924/E924</f>
        <v>#DIV/0!</v>
      </c>
      <c r="O924" s="487"/>
    </row>
    <row r="925" spans="4:15">
      <c r="D925" s="509"/>
      <c r="F925" s="281"/>
      <c r="J925" s="466"/>
      <c r="O925" s="487"/>
    </row>
    <row r="926" spans="4:15">
      <c r="D926" s="507"/>
      <c r="F926" s="281"/>
      <c r="J926" s="466"/>
      <c r="N926" t="e">
        <f>+L926/E926</f>
        <v>#DIV/0!</v>
      </c>
      <c r="O926" s="487"/>
    </row>
    <row r="927" spans="4:15">
      <c r="D927" s="510"/>
      <c r="F927" s="281"/>
      <c r="J927" s="466"/>
      <c r="O927" s="487"/>
    </row>
    <row r="928" spans="4:15">
      <c r="D928" s="510"/>
      <c r="F928" s="281"/>
      <c r="J928" s="466"/>
      <c r="N928" t="e">
        <f>+L928/E928</f>
        <v>#DIV/0!</v>
      </c>
      <c r="O928" s="487"/>
    </row>
    <row r="929" spans="4:15">
      <c r="D929" s="510"/>
      <c r="F929" s="281"/>
      <c r="J929" s="466"/>
      <c r="N929" t="e">
        <f>+L929/E929</f>
        <v>#DIV/0!</v>
      </c>
      <c r="O929" s="487"/>
    </row>
    <row r="930" spans="4:15" ht="15" thickBot="1">
      <c r="D930" s="507"/>
      <c r="F930" s="295"/>
      <c r="J930" s="480"/>
      <c r="O930" s="492"/>
    </row>
    <row r="931" spans="4:15" ht="15" thickBot="1">
      <c r="D931" s="511"/>
      <c r="F931" s="461"/>
      <c r="J931" s="481"/>
      <c r="O931" s="493"/>
    </row>
    <row r="932" spans="4:15">
      <c r="D932" s="512"/>
      <c r="F932" s="452"/>
      <c r="J932" s="466"/>
      <c r="N932" t="e">
        <f>+L932/E932</f>
        <v>#DIV/0!</v>
      </c>
      <c r="O932" s="487"/>
    </row>
    <row r="933" spans="4:15">
      <c r="D933" s="513"/>
      <c r="F933" s="281"/>
      <c r="J933" s="466"/>
      <c r="O933" s="487"/>
    </row>
    <row r="934" spans="4:15">
      <c r="D934" s="513"/>
      <c r="F934" s="281"/>
      <c r="J934" s="466"/>
      <c r="N934" t="e">
        <f>+L934/E934</f>
        <v>#DIV/0!</v>
      </c>
      <c r="O934" s="487"/>
    </row>
    <row r="935" spans="4:15">
      <c r="D935" s="512"/>
      <c r="F935" s="281"/>
      <c r="J935" s="466"/>
      <c r="N935" t="e">
        <f>+L935/E935</f>
        <v>#DIV/0!</v>
      </c>
      <c r="O935" s="487"/>
    </row>
    <row r="936" spans="4:15" ht="15" thickBot="1">
      <c r="D936" s="507"/>
      <c r="F936" s="295"/>
      <c r="J936" s="480"/>
      <c r="N936" t="e">
        <f>+L936/E936</f>
        <v>#DIV/0!</v>
      </c>
      <c r="O936" s="492"/>
    </row>
    <row r="937" spans="4:15" ht="15" thickBot="1">
      <c r="D937" s="513"/>
      <c r="F937" s="462"/>
      <c r="J937" s="482"/>
      <c r="O937" s="494"/>
    </row>
    <row r="938" spans="4:15" ht="15" thickBot="1">
      <c r="D938" s="512"/>
      <c r="O938"/>
    </row>
    <row r="939" spans="4:15">
      <c r="D939" s="512"/>
      <c r="F939" s="249"/>
      <c r="J939" s="465"/>
      <c r="N939" t="e">
        <f>+L939/E939</f>
        <v>#DIV/0!</v>
      </c>
      <c r="O939" s="484"/>
    </row>
    <row r="940" spans="4:15">
      <c r="D940" s="512"/>
      <c r="F940" s="250"/>
      <c r="J940" s="466"/>
      <c r="N940" t="e">
        <f>+L940/E940</f>
        <v>#DIV/0!</v>
      </c>
      <c r="O940" s="485"/>
    </row>
    <row r="941" spans="4:15">
      <c r="D941" s="513"/>
      <c r="F941" s="250"/>
      <c r="J941" s="466"/>
      <c r="N941" t="e">
        <f>+L941/E941</f>
        <v>#DIV/0!</v>
      </c>
      <c r="O941" s="485"/>
    </row>
    <row r="942" spans="4:15">
      <c r="D942" s="512"/>
      <c r="F942" s="250"/>
      <c r="J942" s="466"/>
      <c r="O942" s="487"/>
    </row>
    <row r="943" spans="4:15">
      <c r="D943" s="513"/>
      <c r="F943" s="250"/>
      <c r="J943" s="466"/>
      <c r="N943" t="e">
        <f t="shared" ref="N943:N952" si="64">+L943/E943</f>
        <v>#DIV/0!</v>
      </c>
      <c r="O943" s="487"/>
    </row>
    <row r="944" spans="4:15">
      <c r="D944" s="512"/>
      <c r="F944" s="250"/>
      <c r="J944" s="466"/>
      <c r="N944" t="e">
        <f t="shared" si="64"/>
        <v>#DIV/0!</v>
      </c>
      <c r="O944" s="485"/>
    </row>
    <row r="945" spans="4:15" ht="15" thickBot="1">
      <c r="D945" s="507"/>
      <c r="F945" s="250"/>
      <c r="J945" s="466"/>
      <c r="N945" t="e">
        <f t="shared" si="64"/>
        <v>#DIV/0!</v>
      </c>
      <c r="O945" s="485"/>
    </row>
    <row r="946" spans="4:15" ht="15" thickBot="1">
      <c r="D946" s="511"/>
      <c r="F946" s="456"/>
      <c r="J946" s="472"/>
      <c r="N946" t="e">
        <f t="shared" si="64"/>
        <v>#DIV/0!</v>
      </c>
      <c r="O946" s="486"/>
    </row>
    <row r="947" spans="4:15">
      <c r="D947" s="514"/>
      <c r="F947" s="250"/>
      <c r="J947" s="466"/>
      <c r="N947" t="e">
        <f t="shared" si="64"/>
        <v>#DIV/0!</v>
      </c>
      <c r="O947" s="487"/>
    </row>
    <row r="948" spans="4:15">
      <c r="D948" s="515"/>
      <c r="F948" s="250"/>
      <c r="J948" s="466"/>
      <c r="N948" t="e">
        <f t="shared" si="64"/>
        <v>#DIV/0!</v>
      </c>
      <c r="O948" s="485"/>
    </row>
    <row r="949" spans="4:15">
      <c r="D949" s="515"/>
      <c r="F949" s="250"/>
      <c r="J949" s="466"/>
      <c r="N949" t="e">
        <f t="shared" si="64"/>
        <v>#DIV/0!</v>
      </c>
      <c r="O949" s="487"/>
    </row>
    <row r="950" spans="4:15" ht="15" thickBot="1">
      <c r="D950" s="514"/>
      <c r="F950" s="250"/>
      <c r="J950" s="466"/>
      <c r="N950" t="e">
        <f t="shared" si="64"/>
        <v>#DIV/0!</v>
      </c>
      <c r="O950" s="487"/>
    </row>
    <row r="951" spans="4:15" ht="15" thickBot="1">
      <c r="D951" s="516"/>
      <c r="F951" s="456"/>
      <c r="J951" s="472"/>
      <c r="N951" t="e">
        <f t="shared" si="64"/>
        <v>#DIV/0!</v>
      </c>
      <c r="O951" s="486"/>
    </row>
    <row r="952" spans="4:15" ht="15" thickBot="1">
      <c r="D952" s="514"/>
      <c r="F952" s="302"/>
      <c r="J952" s="467"/>
      <c r="N952" t="e">
        <f t="shared" si="64"/>
        <v>#DIV/0!</v>
      </c>
      <c r="O952" s="488"/>
    </row>
    <row r="953" spans="4:15" ht="15" thickBot="1">
      <c r="D953" s="514"/>
      <c r="J953" s="473"/>
      <c r="O953" s="496"/>
    </row>
    <row r="954" spans="4:15">
      <c r="D954" s="514"/>
      <c r="F954" s="457"/>
      <c r="J954" s="474"/>
      <c r="N954" t="e">
        <f t="shared" ref="N954:N969" si="65">+L954/E954</f>
        <v>#DIV/0!</v>
      </c>
      <c r="O954" s="497"/>
    </row>
    <row r="955" spans="4:15">
      <c r="D955" s="516"/>
      <c r="F955" s="458"/>
      <c r="J955" s="475"/>
      <c r="N955" t="e">
        <f t="shared" si="65"/>
        <v>#DIV/0!</v>
      </c>
      <c r="O955" s="498"/>
    </row>
    <row r="956" spans="4:15">
      <c r="D956" s="517"/>
      <c r="F956" s="458"/>
      <c r="J956" s="475"/>
      <c r="N956" t="e">
        <f t="shared" si="65"/>
        <v>#DIV/0!</v>
      </c>
      <c r="O956" s="498"/>
    </row>
    <row r="957" spans="4:15">
      <c r="D957" s="514"/>
      <c r="F957" s="458"/>
      <c r="J957" s="475"/>
      <c r="N957" t="e">
        <f t="shared" si="65"/>
        <v>#DIV/0!</v>
      </c>
      <c r="O957" s="498"/>
    </row>
    <row r="958" spans="4:15">
      <c r="D958" s="514"/>
      <c r="F958" s="458"/>
      <c r="J958" s="475"/>
      <c r="N958" t="e">
        <f t="shared" si="65"/>
        <v>#DIV/0!</v>
      </c>
      <c r="O958" s="498"/>
    </row>
    <row r="959" spans="4:15">
      <c r="D959" s="514"/>
      <c r="F959" s="458"/>
      <c r="J959" s="475"/>
      <c r="N959" t="e">
        <f t="shared" si="65"/>
        <v>#DIV/0!</v>
      </c>
      <c r="O959" s="498"/>
    </row>
    <row r="960" spans="4:15">
      <c r="D960" s="516"/>
      <c r="F960" s="458"/>
      <c r="J960" s="475"/>
      <c r="N960" t="e">
        <f t="shared" si="65"/>
        <v>#DIV/0!</v>
      </c>
      <c r="O960" s="498"/>
    </row>
    <row r="961" spans="4:15">
      <c r="D961" s="514"/>
      <c r="F961" s="458"/>
      <c r="J961" s="475"/>
      <c r="N961" t="e">
        <f t="shared" si="65"/>
        <v>#DIV/0!</v>
      </c>
      <c r="O961" s="498"/>
    </row>
    <row r="962" spans="4:15">
      <c r="D962" s="514"/>
      <c r="F962" s="458"/>
      <c r="J962" s="475"/>
      <c r="N962" t="e">
        <f t="shared" si="65"/>
        <v>#DIV/0!</v>
      </c>
      <c r="O962" s="498"/>
    </row>
    <row r="963" spans="4:15">
      <c r="D963" s="514"/>
      <c r="F963" s="458"/>
      <c r="J963" s="475"/>
      <c r="N963" t="e">
        <f t="shared" si="65"/>
        <v>#DIV/0!</v>
      </c>
      <c r="O963" s="498"/>
    </row>
    <row r="964" spans="4:15">
      <c r="D964" s="516"/>
      <c r="F964" s="458"/>
      <c r="J964" s="475"/>
      <c r="N964" t="e">
        <f t="shared" si="65"/>
        <v>#DIV/0!</v>
      </c>
      <c r="O964" s="498"/>
    </row>
    <row r="965" spans="4:15">
      <c r="D965" s="517"/>
      <c r="F965" s="458"/>
      <c r="J965" s="475"/>
      <c r="N965" t="e">
        <f t="shared" si="65"/>
        <v>#DIV/0!</v>
      </c>
      <c r="O965" s="498"/>
    </row>
    <row r="966" spans="4:15">
      <c r="D966" s="515"/>
      <c r="F966" s="458"/>
      <c r="J966" s="475"/>
      <c r="N966" t="e">
        <f t="shared" si="65"/>
        <v>#DIV/0!</v>
      </c>
      <c r="O966" s="498"/>
    </row>
    <row r="967" spans="4:15">
      <c r="D967" s="511"/>
      <c r="F967" s="458"/>
      <c r="J967" s="475"/>
      <c r="N967" t="e">
        <f t="shared" si="65"/>
        <v>#DIV/0!</v>
      </c>
      <c r="O967" s="498"/>
    </row>
    <row r="968" spans="4:15">
      <c r="D968" s="518"/>
      <c r="F968" s="458"/>
      <c r="J968" s="475"/>
      <c r="N968" t="e">
        <f t="shared" si="65"/>
        <v>#DIV/0!</v>
      </c>
      <c r="O968" s="498"/>
    </row>
    <row r="969" spans="4:15">
      <c r="D969" s="518"/>
      <c r="F969" s="458"/>
      <c r="J969" s="475"/>
      <c r="N969" t="e">
        <f t="shared" si="65"/>
        <v>#DIV/0!</v>
      </c>
      <c r="O969" s="498"/>
    </row>
    <row r="970" spans="4:15">
      <c r="D970" s="518"/>
      <c r="F970" s="458"/>
      <c r="J970" s="475"/>
      <c r="O970" s="498"/>
    </row>
    <row r="971" spans="4:15">
      <c r="D971" s="507"/>
      <c r="F971" s="458"/>
      <c r="J971" s="475"/>
      <c r="N971" t="e">
        <f t="shared" ref="N971:N981" si="66">+L971/E971</f>
        <v>#DIV/0!</v>
      </c>
      <c r="O971" s="498"/>
    </row>
    <row r="972" spans="4:15">
      <c r="D972" s="518"/>
      <c r="F972" s="458"/>
      <c r="J972" s="475"/>
      <c r="N972" t="e">
        <f t="shared" si="66"/>
        <v>#DIV/0!</v>
      </c>
      <c r="O972" s="498"/>
    </row>
    <row r="973" spans="4:15">
      <c r="D973" s="518"/>
      <c r="F973" s="458"/>
      <c r="J973" s="476"/>
      <c r="N973" t="e">
        <f t="shared" si="66"/>
        <v>#DIV/0!</v>
      </c>
      <c r="O973" s="499"/>
    </row>
    <row r="974" spans="4:15">
      <c r="D974" s="518"/>
      <c r="F974" s="458"/>
      <c r="J974" s="475"/>
      <c r="N974" t="e">
        <f t="shared" si="66"/>
        <v>#DIV/0!</v>
      </c>
      <c r="O974" s="498"/>
    </row>
    <row r="975" spans="4:15">
      <c r="D975" s="518"/>
      <c r="F975" s="458"/>
      <c r="J975" s="475"/>
      <c r="N975" t="e">
        <f t="shared" si="66"/>
        <v>#DIV/0!</v>
      </c>
      <c r="O975" s="498"/>
    </row>
    <row r="976" spans="4:15">
      <c r="D976" s="518"/>
      <c r="F976" s="458"/>
      <c r="J976" s="475"/>
      <c r="N976" t="e">
        <f t="shared" si="66"/>
        <v>#DIV/0!</v>
      </c>
      <c r="O976" s="498"/>
    </row>
    <row r="977" spans="4:15">
      <c r="D977" s="507"/>
      <c r="F977" s="458"/>
      <c r="J977" s="475"/>
      <c r="N977" t="e">
        <f t="shared" si="66"/>
        <v>#DIV/0!</v>
      </c>
      <c r="O977" s="498"/>
    </row>
    <row r="978" spans="4:15">
      <c r="D978" s="519"/>
      <c r="F978" s="458"/>
      <c r="J978" s="475"/>
      <c r="N978" t="e">
        <f t="shared" si="66"/>
        <v>#DIV/0!</v>
      </c>
      <c r="O978" s="498"/>
    </row>
    <row r="979" spans="4:15">
      <c r="D979" s="513"/>
      <c r="F979" s="458"/>
      <c r="J979" s="475"/>
      <c r="N979" t="e">
        <f t="shared" si="66"/>
        <v>#DIV/0!</v>
      </c>
      <c r="O979" s="498"/>
    </row>
    <row r="980" spans="4:15">
      <c r="D980" s="507"/>
      <c r="F980" s="458"/>
      <c r="J980" s="475"/>
      <c r="N980" t="e">
        <f t="shared" si="66"/>
        <v>#DIV/0!</v>
      </c>
      <c r="O980" s="498"/>
    </row>
    <row r="981" spans="4:15" ht="15" thickBot="1">
      <c r="D981" s="512"/>
      <c r="F981" s="459"/>
      <c r="J981" s="477"/>
      <c r="N981" t="e">
        <f t="shared" si="66"/>
        <v>#DIV/0!</v>
      </c>
      <c r="O981" s="500"/>
    </row>
    <row r="982" spans="4:15" ht="15" thickBot="1">
      <c r="D982" s="516"/>
      <c r="J982" s="478"/>
      <c r="O982" s="501"/>
    </row>
    <row r="983" spans="4:15">
      <c r="D983" s="512"/>
    </row>
    <row r="984" spans="4:15">
      <c r="D984" s="512"/>
      <c r="O984"/>
    </row>
    <row r="985" spans="4:15" ht="15" thickBot="1">
      <c r="D985" s="512"/>
    </row>
    <row r="986" spans="4:15">
      <c r="D986" s="512"/>
      <c r="O986" s="491"/>
    </row>
    <row r="987" spans="4:15">
      <c r="D987" s="507"/>
      <c r="F987" s="451"/>
      <c r="J987" s="464"/>
      <c r="N987" t="s">
        <v>26</v>
      </c>
      <c r="O987" s="502"/>
    </row>
    <row r="988" spans="4:15" ht="15" thickBot="1">
      <c r="D988" s="512"/>
      <c r="F988" s="460"/>
      <c r="J988" s="479"/>
      <c r="O988" s="503"/>
    </row>
    <row r="989" spans="4:15">
      <c r="D989" s="512"/>
      <c r="F989" s="452"/>
      <c r="J989" s="466"/>
      <c r="N989" t="e">
        <f>+L989/E989</f>
        <v>#DIV/0!</v>
      </c>
      <c r="O989" s="487"/>
    </row>
    <row r="990" spans="4:15">
      <c r="D990" s="512"/>
      <c r="F990" s="281"/>
      <c r="J990" s="466"/>
      <c r="O990" s="487"/>
    </row>
    <row r="991" spans="4:15">
      <c r="D991" s="517"/>
      <c r="F991" s="281"/>
      <c r="J991" s="466"/>
      <c r="N991" t="e">
        <f>+L991/E991</f>
        <v>#DIV/0!</v>
      </c>
      <c r="O991" s="487"/>
    </row>
    <row r="992" spans="4:15">
      <c r="D992" s="512"/>
      <c r="F992" s="281"/>
      <c r="J992" s="466"/>
      <c r="O992" s="487"/>
    </row>
    <row r="993" spans="4:15">
      <c r="D993" s="512"/>
      <c r="F993" s="281"/>
      <c r="J993" s="466"/>
      <c r="N993" t="e">
        <f>+L993/E993</f>
        <v>#DIV/0!</v>
      </c>
      <c r="O993" s="487"/>
    </row>
    <row r="994" spans="4:15">
      <c r="D994" s="517"/>
      <c r="F994" s="281"/>
      <c r="J994" s="466"/>
      <c r="N994" t="e">
        <f>+L994/E994</f>
        <v>#DIV/0!</v>
      </c>
      <c r="O994" s="487"/>
    </row>
    <row r="995" spans="4:15" ht="15" thickBot="1">
      <c r="D995" s="520"/>
      <c r="F995" s="295"/>
      <c r="J995" s="480"/>
      <c r="O995" s="492"/>
    </row>
    <row r="996" spans="4:15" ht="15" thickBot="1">
      <c r="D996" s="521"/>
      <c r="F996" s="461"/>
      <c r="J996" s="481"/>
      <c r="O996" s="493"/>
    </row>
    <row r="997" spans="4:15">
      <c r="D997" s="514"/>
      <c r="F997" s="452"/>
      <c r="J997" s="466"/>
      <c r="N997" t="e">
        <f>+L997/E997</f>
        <v>#DIV/0!</v>
      </c>
      <c r="O997" s="487"/>
    </row>
    <row r="998" spans="4:15">
      <c r="D998" s="522"/>
      <c r="F998" s="281"/>
      <c r="J998" s="466"/>
      <c r="O998" s="487"/>
    </row>
    <row r="999" spans="4:15">
      <c r="F999" s="281"/>
      <c r="J999" s="466"/>
      <c r="N999" t="e">
        <f>+L999/E999</f>
        <v>#DIV/0!</v>
      </c>
      <c r="O999" s="487"/>
    </row>
    <row r="1000" spans="4:15">
      <c r="D1000" s="524"/>
      <c r="F1000" s="281"/>
      <c r="J1000" s="466"/>
      <c r="N1000" t="e">
        <f>+L1000/E1000</f>
        <v>#DIV/0!</v>
      </c>
      <c r="O1000" s="487"/>
    </row>
    <row r="1001" spans="4:15" ht="15" thickBot="1">
      <c r="D1001" s="524"/>
      <c r="F1001" s="295"/>
      <c r="J1001" s="480"/>
      <c r="N1001" t="e">
        <f>+L1001/E1001</f>
        <v>#DIV/0!</v>
      </c>
      <c r="O1001" s="492"/>
    </row>
    <row r="1002" spans="4:15" ht="15" thickBot="1">
      <c r="D1002" s="524"/>
      <c r="F1002" s="462"/>
      <c r="J1002" s="482"/>
      <c r="O1002" s="494"/>
    </row>
    <row r="1003" spans="4:15" ht="15" thickBot="1">
      <c r="D1003" s="506"/>
      <c r="O1003"/>
    </row>
    <row r="1004" spans="4:15">
      <c r="D1004" s="506"/>
      <c r="F1004" s="249"/>
      <c r="J1004" s="465"/>
      <c r="N1004" t="e">
        <f>+L1004/E1004</f>
        <v>#DIV/0!</v>
      </c>
      <c r="O1004" s="484"/>
    </row>
    <row r="1005" spans="4:15">
      <c r="D1005" s="506"/>
      <c r="F1005" s="250"/>
      <c r="J1005" s="466"/>
      <c r="N1005" t="e">
        <f>+L1005/E1005</f>
        <v>#DIV/0!</v>
      </c>
      <c r="O1005" s="485"/>
    </row>
    <row r="1006" spans="4:15">
      <c r="D1006" s="506"/>
      <c r="F1006" s="250"/>
      <c r="J1006" s="466"/>
      <c r="N1006" t="e">
        <f>+L1006/E1006</f>
        <v>#DIV/0!</v>
      </c>
      <c r="O1006" s="485"/>
    </row>
    <row r="1007" spans="4:15">
      <c r="D1007" s="507"/>
      <c r="F1007" s="250"/>
      <c r="J1007" s="466"/>
      <c r="O1007" s="487"/>
    </row>
    <row r="1008" spans="4:15">
      <c r="D1008" s="506"/>
      <c r="F1008" s="250"/>
      <c r="J1008" s="466"/>
      <c r="N1008" t="e">
        <f t="shared" ref="N1008:N1017" si="67">+L1008/E1008</f>
        <v>#DIV/0!</v>
      </c>
      <c r="O1008" s="487"/>
    </row>
    <row r="1009" spans="4:15">
      <c r="D1009" s="506"/>
      <c r="F1009" s="250"/>
      <c r="J1009" s="466"/>
      <c r="N1009" t="e">
        <f t="shared" si="67"/>
        <v>#DIV/0!</v>
      </c>
      <c r="O1009" s="485"/>
    </row>
    <row r="1010" spans="4:15" ht="15" thickBot="1">
      <c r="D1010" s="506"/>
      <c r="F1010" s="250"/>
      <c r="J1010" s="466"/>
      <c r="N1010" t="e">
        <f t="shared" si="67"/>
        <v>#DIV/0!</v>
      </c>
      <c r="O1010" s="485"/>
    </row>
    <row r="1011" spans="4:15" ht="15" thickBot="1">
      <c r="D1011" s="506"/>
      <c r="F1011" s="456"/>
      <c r="J1011" s="472"/>
      <c r="N1011" t="e">
        <f t="shared" si="67"/>
        <v>#DIV/0!</v>
      </c>
      <c r="O1011" s="486"/>
    </row>
    <row r="1012" spans="4:15">
      <c r="D1012" s="506"/>
      <c r="F1012" s="250"/>
      <c r="J1012" s="466"/>
      <c r="N1012" t="e">
        <f t="shared" si="67"/>
        <v>#DIV/0!</v>
      </c>
      <c r="O1012" s="487"/>
    </row>
    <row r="1013" spans="4:15">
      <c r="D1013" s="506"/>
      <c r="F1013" s="250"/>
      <c r="J1013" s="466"/>
      <c r="N1013" t="e">
        <f t="shared" si="67"/>
        <v>#DIV/0!</v>
      </c>
      <c r="O1013" s="485"/>
    </row>
    <row r="1014" spans="4:15">
      <c r="D1014" s="506"/>
      <c r="F1014" s="250"/>
      <c r="J1014" s="466"/>
      <c r="N1014" t="e">
        <f t="shared" si="67"/>
        <v>#DIV/0!</v>
      </c>
      <c r="O1014" s="487"/>
    </row>
    <row r="1015" spans="4:15" ht="15" thickBot="1">
      <c r="D1015" s="507"/>
      <c r="F1015" s="250"/>
      <c r="J1015" s="466"/>
      <c r="N1015" t="e">
        <f t="shared" si="67"/>
        <v>#DIV/0!</v>
      </c>
      <c r="O1015" s="487"/>
    </row>
    <row r="1016" spans="4:15" ht="15" thickBot="1">
      <c r="D1016" s="506"/>
      <c r="F1016" s="456"/>
      <c r="J1016" s="472"/>
      <c r="N1016" t="e">
        <f t="shared" si="67"/>
        <v>#DIV/0!</v>
      </c>
      <c r="O1016" s="486"/>
    </row>
    <row r="1017" spans="4:15" ht="15" thickBot="1">
      <c r="D1017" s="506"/>
      <c r="F1017" s="302"/>
      <c r="J1017" s="467"/>
      <c r="N1017" t="e">
        <f t="shared" si="67"/>
        <v>#DIV/0!</v>
      </c>
      <c r="O1017" s="488"/>
    </row>
    <row r="1018" spans="4:15" ht="15" thickBot="1">
      <c r="D1018" s="506"/>
      <c r="J1018" s="473"/>
      <c r="O1018" s="496"/>
    </row>
    <row r="1019" spans="4:15">
      <c r="D1019" s="506"/>
      <c r="F1019" s="457"/>
      <c r="J1019" s="474"/>
      <c r="N1019" t="e">
        <f t="shared" ref="N1019:N1034" si="68">+L1019/E1019</f>
        <v>#DIV/0!</v>
      </c>
      <c r="O1019" s="497"/>
    </row>
    <row r="1020" spans="4:15">
      <c r="D1020" s="506"/>
      <c r="F1020" s="458"/>
      <c r="J1020" s="475"/>
      <c r="N1020" t="e">
        <f t="shared" si="68"/>
        <v>#DIV/0!</v>
      </c>
      <c r="O1020" s="498"/>
    </row>
    <row r="1021" spans="4:15">
      <c r="D1021" s="506"/>
      <c r="F1021" s="458"/>
      <c r="J1021" s="475"/>
      <c r="N1021" t="e">
        <f t="shared" si="68"/>
        <v>#DIV/0!</v>
      </c>
      <c r="O1021" s="498"/>
    </row>
    <row r="1022" spans="4:15">
      <c r="D1022" s="508"/>
      <c r="F1022" s="458"/>
      <c r="J1022" s="475"/>
      <c r="N1022" t="e">
        <f t="shared" si="68"/>
        <v>#DIV/0!</v>
      </c>
      <c r="O1022" s="498"/>
    </row>
    <row r="1023" spans="4:15">
      <c r="D1023" s="507"/>
      <c r="F1023" s="458"/>
      <c r="J1023" s="475"/>
      <c r="N1023" t="e">
        <f t="shared" si="68"/>
        <v>#DIV/0!</v>
      </c>
      <c r="O1023" s="498"/>
    </row>
    <row r="1024" spans="4:15">
      <c r="D1024" s="509"/>
      <c r="F1024" s="458"/>
      <c r="J1024" s="475"/>
      <c r="N1024" t="e">
        <f t="shared" si="68"/>
        <v>#DIV/0!</v>
      </c>
      <c r="O1024" s="498"/>
    </row>
    <row r="1025" spans="4:15">
      <c r="D1025" s="507"/>
      <c r="F1025" s="458"/>
      <c r="J1025" s="475"/>
      <c r="N1025" t="e">
        <f t="shared" si="68"/>
        <v>#DIV/0!</v>
      </c>
      <c r="O1025" s="498"/>
    </row>
    <row r="1026" spans="4:15">
      <c r="D1026" s="510"/>
      <c r="F1026" s="458"/>
      <c r="J1026" s="475"/>
      <c r="N1026" t="e">
        <f t="shared" si="68"/>
        <v>#DIV/0!</v>
      </c>
      <c r="O1026" s="498"/>
    </row>
    <row r="1027" spans="4:15">
      <c r="D1027" s="510"/>
      <c r="F1027" s="458"/>
      <c r="J1027" s="475"/>
      <c r="N1027" t="e">
        <f t="shared" si="68"/>
        <v>#DIV/0!</v>
      </c>
      <c r="O1027" s="498"/>
    </row>
    <row r="1028" spans="4:15">
      <c r="D1028" s="510"/>
      <c r="F1028" s="458"/>
      <c r="J1028" s="475"/>
      <c r="N1028" t="e">
        <f t="shared" si="68"/>
        <v>#DIV/0!</v>
      </c>
      <c r="O1028" s="498"/>
    </row>
    <row r="1029" spans="4:15">
      <c r="D1029" s="507"/>
      <c r="F1029" s="458"/>
      <c r="J1029" s="475"/>
      <c r="N1029" t="e">
        <f t="shared" si="68"/>
        <v>#DIV/0!</v>
      </c>
      <c r="O1029" s="498"/>
    </row>
    <row r="1030" spans="4:15">
      <c r="D1030" s="511"/>
      <c r="F1030" s="458"/>
      <c r="J1030" s="475"/>
      <c r="N1030" t="e">
        <f t="shared" si="68"/>
        <v>#DIV/0!</v>
      </c>
      <c r="O1030" s="498"/>
    </row>
    <row r="1031" spans="4:15">
      <c r="D1031" s="512"/>
      <c r="F1031" s="458"/>
      <c r="J1031" s="475"/>
      <c r="N1031" t="e">
        <f t="shared" si="68"/>
        <v>#DIV/0!</v>
      </c>
      <c r="O1031" s="498"/>
    </row>
    <row r="1032" spans="4:15">
      <c r="D1032" s="513"/>
      <c r="F1032" s="458"/>
      <c r="J1032" s="475"/>
      <c r="N1032" t="e">
        <f t="shared" si="68"/>
        <v>#DIV/0!</v>
      </c>
      <c r="O1032" s="498"/>
    </row>
    <row r="1033" spans="4:15">
      <c r="D1033" s="513"/>
      <c r="F1033" s="458"/>
      <c r="J1033" s="475"/>
      <c r="N1033" t="e">
        <f t="shared" si="68"/>
        <v>#DIV/0!</v>
      </c>
      <c r="O1033" s="498"/>
    </row>
    <row r="1034" spans="4:15">
      <c r="D1034" s="512"/>
      <c r="F1034" s="458"/>
      <c r="J1034" s="475"/>
      <c r="N1034" t="e">
        <f t="shared" si="68"/>
        <v>#DIV/0!</v>
      </c>
      <c r="O1034" s="498"/>
    </row>
    <row r="1035" spans="4:15">
      <c r="D1035" s="507"/>
      <c r="F1035" s="458"/>
      <c r="J1035" s="475"/>
      <c r="O1035" s="498"/>
    </row>
    <row r="1036" spans="4:15">
      <c r="D1036" s="513"/>
      <c r="F1036" s="458"/>
      <c r="J1036" s="475"/>
      <c r="N1036" t="e">
        <f t="shared" ref="N1036:N1046" si="69">+L1036/E1036</f>
        <v>#DIV/0!</v>
      </c>
      <c r="O1036" s="498"/>
    </row>
    <row r="1037" spans="4:15">
      <c r="D1037" s="512"/>
      <c r="F1037" s="458"/>
      <c r="J1037" s="475"/>
      <c r="N1037" t="e">
        <f t="shared" si="69"/>
        <v>#DIV/0!</v>
      </c>
      <c r="O1037" s="498"/>
    </row>
    <row r="1038" spans="4:15">
      <c r="D1038" s="512"/>
      <c r="F1038" s="458"/>
      <c r="J1038" s="476"/>
      <c r="N1038" t="e">
        <f t="shared" si="69"/>
        <v>#DIV/0!</v>
      </c>
      <c r="O1038" s="499"/>
    </row>
    <row r="1039" spans="4:15">
      <c r="D1039" s="512"/>
      <c r="F1039" s="458"/>
      <c r="J1039" s="475"/>
      <c r="N1039" t="e">
        <f t="shared" si="69"/>
        <v>#DIV/0!</v>
      </c>
      <c r="O1039" s="498"/>
    </row>
    <row r="1040" spans="4:15">
      <c r="D1040" s="513"/>
      <c r="F1040" s="458"/>
      <c r="J1040" s="475"/>
      <c r="N1040" t="e">
        <f t="shared" si="69"/>
        <v>#DIV/0!</v>
      </c>
      <c r="O1040" s="498"/>
    </row>
    <row r="1041" spans="4:15">
      <c r="D1041" s="512"/>
      <c r="F1041" s="458"/>
      <c r="J1041" s="475"/>
      <c r="N1041" t="e">
        <f t="shared" si="69"/>
        <v>#DIV/0!</v>
      </c>
      <c r="O1041" s="498"/>
    </row>
    <row r="1042" spans="4:15">
      <c r="D1042" s="513"/>
      <c r="F1042" s="458"/>
      <c r="J1042" s="475"/>
      <c r="N1042" t="e">
        <f t="shared" si="69"/>
        <v>#DIV/0!</v>
      </c>
      <c r="O1042" s="498"/>
    </row>
    <row r="1043" spans="4:15">
      <c r="D1043" s="512"/>
      <c r="F1043" s="458"/>
      <c r="J1043" s="475"/>
      <c r="N1043" t="e">
        <f t="shared" si="69"/>
        <v>#DIV/0!</v>
      </c>
      <c r="O1043" s="498"/>
    </row>
    <row r="1044" spans="4:15">
      <c r="D1044" s="507"/>
      <c r="F1044" s="458"/>
      <c r="J1044" s="475"/>
      <c r="N1044" t="e">
        <f t="shared" si="69"/>
        <v>#DIV/0!</v>
      </c>
      <c r="O1044" s="498"/>
    </row>
    <row r="1045" spans="4:15">
      <c r="D1045" s="511"/>
      <c r="F1045" s="458"/>
      <c r="J1045" s="475"/>
      <c r="N1045" t="e">
        <f t="shared" si="69"/>
        <v>#DIV/0!</v>
      </c>
      <c r="O1045" s="498"/>
    </row>
    <row r="1046" spans="4:15" ht="15" thickBot="1">
      <c r="D1046" s="514"/>
      <c r="F1046" s="459"/>
      <c r="J1046" s="477"/>
      <c r="N1046" t="e">
        <f t="shared" si="69"/>
        <v>#DIV/0!</v>
      </c>
      <c r="O1046" s="500"/>
    </row>
    <row r="1047" spans="4:15" ht="15" thickBot="1">
      <c r="D1047" s="514"/>
      <c r="J1047" s="478"/>
      <c r="O1047" s="501"/>
    </row>
    <row r="1048" spans="4:15">
      <c r="D1048" s="515"/>
    </row>
    <row r="1049" spans="4:15">
      <c r="D1049" s="515"/>
      <c r="O1049"/>
    </row>
    <row r="1050" spans="4:15" ht="15" thickBot="1">
      <c r="D1050" s="514"/>
    </row>
    <row r="1051" spans="4:15">
      <c r="D1051" s="516"/>
      <c r="O1051" s="491"/>
    </row>
    <row r="1052" spans="4:15">
      <c r="D1052" s="514"/>
      <c r="F1052" s="451"/>
      <c r="J1052" s="464"/>
      <c r="N1052" t="s">
        <v>26</v>
      </c>
      <c r="O1052" s="502"/>
    </row>
    <row r="1053" spans="4:15" ht="15" thickBot="1">
      <c r="D1053" s="514"/>
      <c r="F1053" s="460"/>
      <c r="J1053" s="479"/>
      <c r="O1053" s="503"/>
    </row>
    <row r="1054" spans="4:15">
      <c r="D1054" s="514"/>
      <c r="F1054" s="452"/>
      <c r="J1054" s="466"/>
      <c r="N1054" t="e">
        <f>+L1054/E1054</f>
        <v>#DIV/0!</v>
      </c>
      <c r="O1054" s="487"/>
    </row>
    <row r="1055" spans="4:15">
      <c r="D1055" s="516"/>
      <c r="F1055" s="281"/>
      <c r="J1055" s="466"/>
      <c r="O1055" s="487"/>
    </row>
    <row r="1056" spans="4:15">
      <c r="D1056" s="517"/>
      <c r="F1056" s="281"/>
      <c r="J1056" s="466"/>
      <c r="N1056" t="e">
        <f>+L1056/E1056</f>
        <v>#DIV/0!</v>
      </c>
      <c r="O1056" s="487"/>
    </row>
    <row r="1057" spans="4:15">
      <c r="D1057" s="514"/>
      <c r="F1057" s="281"/>
      <c r="J1057" s="466"/>
      <c r="O1057" s="487"/>
    </row>
    <row r="1058" spans="4:15">
      <c r="D1058" s="514"/>
      <c r="F1058" s="281"/>
      <c r="J1058" s="466"/>
      <c r="N1058" t="e">
        <f>+L1058/E1058</f>
        <v>#DIV/0!</v>
      </c>
      <c r="O1058" s="487"/>
    </row>
    <row r="1059" spans="4:15">
      <c r="D1059" s="514"/>
      <c r="F1059" s="281"/>
      <c r="J1059" s="466"/>
      <c r="N1059" t="e">
        <f>+L1059/E1059</f>
        <v>#DIV/0!</v>
      </c>
      <c r="O1059" s="487"/>
    </row>
    <row r="1060" spans="4:15" ht="15" thickBot="1">
      <c r="D1060" s="516"/>
      <c r="F1060" s="295"/>
      <c r="J1060" s="480"/>
      <c r="O1060" s="492"/>
    </row>
    <row r="1061" spans="4:15" ht="15" thickBot="1">
      <c r="D1061" s="514"/>
      <c r="F1061" s="461"/>
      <c r="J1061" s="481"/>
      <c r="O1061" s="493"/>
    </row>
    <row r="1062" spans="4:15">
      <c r="D1062" s="514"/>
      <c r="F1062" s="452"/>
      <c r="J1062" s="466"/>
      <c r="N1062" t="e">
        <f>+L1062/E1062</f>
        <v>#DIV/0!</v>
      </c>
      <c r="O1062" s="487"/>
    </row>
    <row r="1063" spans="4:15">
      <c r="D1063" s="514"/>
      <c r="F1063" s="281"/>
      <c r="J1063" s="466"/>
      <c r="O1063" s="487"/>
    </row>
    <row r="1064" spans="4:15">
      <c r="D1064" s="516"/>
      <c r="F1064" s="281"/>
      <c r="J1064" s="466"/>
      <c r="N1064" t="e">
        <f>+L1064/E1064</f>
        <v>#DIV/0!</v>
      </c>
      <c r="O1064" s="487"/>
    </row>
    <row r="1065" spans="4:15">
      <c r="D1065" s="517"/>
      <c r="F1065" s="281"/>
      <c r="J1065" s="466"/>
      <c r="N1065" t="e">
        <f>+L1065/E1065</f>
        <v>#DIV/0!</v>
      </c>
      <c r="O1065" s="487"/>
    </row>
    <row r="1066" spans="4:15" ht="15" thickBot="1">
      <c r="D1066" s="515"/>
      <c r="F1066" s="295"/>
      <c r="J1066" s="480"/>
      <c r="N1066" t="e">
        <f>+L1066/E1066</f>
        <v>#DIV/0!</v>
      </c>
      <c r="O1066" s="492"/>
    </row>
    <row r="1067" spans="4:15" ht="15" thickBot="1">
      <c r="D1067" s="511"/>
      <c r="F1067" s="462"/>
      <c r="J1067" s="482"/>
      <c r="O1067" s="494"/>
    </row>
    <row r="1068" spans="4:15" ht="15" thickBot="1">
      <c r="D1068" s="518"/>
      <c r="O1068"/>
    </row>
    <row r="1069" spans="4:15">
      <c r="D1069" s="518"/>
      <c r="F1069" s="249"/>
      <c r="J1069" s="465"/>
      <c r="N1069" t="e">
        <f>+L1069/E1069</f>
        <v>#DIV/0!</v>
      </c>
      <c r="O1069" s="484"/>
    </row>
    <row r="1070" spans="4:15">
      <c r="D1070" s="518"/>
      <c r="F1070" s="250"/>
      <c r="J1070" s="466"/>
      <c r="N1070" t="e">
        <f>+L1070/E1070</f>
        <v>#DIV/0!</v>
      </c>
      <c r="O1070" s="485"/>
    </row>
    <row r="1071" spans="4:15">
      <c r="D1071" s="507"/>
      <c r="F1071" s="250"/>
      <c r="J1071" s="466"/>
      <c r="N1071" t="e">
        <f>+L1071/E1071</f>
        <v>#DIV/0!</v>
      </c>
      <c r="O1071" s="485"/>
    </row>
    <row r="1072" spans="4:15">
      <c r="D1072" s="518"/>
      <c r="F1072" s="250"/>
      <c r="J1072" s="466"/>
      <c r="O1072" s="487"/>
    </row>
    <row r="1073" spans="4:15">
      <c r="D1073" s="518"/>
      <c r="F1073" s="250"/>
      <c r="J1073" s="466"/>
      <c r="N1073" t="e">
        <f t="shared" ref="N1073:N1082" si="70">+L1073/E1073</f>
        <v>#DIV/0!</v>
      </c>
      <c r="O1073" s="487"/>
    </row>
    <row r="1074" spans="4:15">
      <c r="D1074" s="518"/>
      <c r="F1074" s="250"/>
      <c r="J1074" s="466"/>
      <c r="N1074" t="e">
        <f t="shared" si="70"/>
        <v>#DIV/0!</v>
      </c>
      <c r="O1074" s="485"/>
    </row>
    <row r="1075" spans="4:15" ht="15" thickBot="1">
      <c r="D1075" s="518"/>
      <c r="F1075" s="250"/>
      <c r="J1075" s="466"/>
      <c r="N1075" t="e">
        <f t="shared" si="70"/>
        <v>#DIV/0!</v>
      </c>
      <c r="O1075" s="485"/>
    </row>
    <row r="1076" spans="4:15" ht="15" thickBot="1">
      <c r="D1076" s="518"/>
      <c r="F1076" s="456"/>
      <c r="J1076" s="472"/>
      <c r="N1076" t="e">
        <f t="shared" si="70"/>
        <v>#DIV/0!</v>
      </c>
      <c r="O1076" s="486"/>
    </row>
    <row r="1077" spans="4:15">
      <c r="D1077" s="507"/>
      <c r="F1077" s="250"/>
      <c r="J1077" s="466"/>
      <c r="N1077" t="e">
        <f t="shared" si="70"/>
        <v>#DIV/0!</v>
      </c>
      <c r="O1077" s="487"/>
    </row>
    <row r="1078" spans="4:15">
      <c r="D1078" s="519"/>
      <c r="F1078" s="250"/>
      <c r="J1078" s="466"/>
      <c r="N1078" t="e">
        <f t="shared" si="70"/>
        <v>#DIV/0!</v>
      </c>
      <c r="O1078" s="485"/>
    </row>
    <row r="1079" spans="4:15">
      <c r="D1079" s="513"/>
      <c r="F1079" s="250"/>
      <c r="J1079" s="466"/>
      <c r="N1079" t="e">
        <f t="shared" si="70"/>
        <v>#DIV/0!</v>
      </c>
      <c r="O1079" s="487"/>
    </row>
    <row r="1080" spans="4:15" ht="15" thickBot="1">
      <c r="D1080" s="507"/>
      <c r="F1080" s="250"/>
      <c r="J1080" s="466"/>
      <c r="N1080" t="e">
        <f t="shared" si="70"/>
        <v>#DIV/0!</v>
      </c>
      <c r="O1080" s="487"/>
    </row>
    <row r="1081" spans="4:15" ht="15" thickBot="1">
      <c r="D1081" s="512"/>
      <c r="F1081" s="456"/>
      <c r="J1081" s="472"/>
      <c r="N1081" t="e">
        <f t="shared" si="70"/>
        <v>#DIV/0!</v>
      </c>
      <c r="O1081" s="486"/>
    </row>
    <row r="1082" spans="4:15" ht="15" thickBot="1">
      <c r="D1082" s="516"/>
      <c r="F1082" s="302"/>
      <c r="J1082" s="467"/>
      <c r="N1082" t="e">
        <f t="shared" si="70"/>
        <v>#DIV/0!</v>
      </c>
      <c r="O1082" s="488"/>
    </row>
    <row r="1083" spans="4:15" ht="15" thickBot="1">
      <c r="D1083" s="512"/>
      <c r="J1083" s="473"/>
      <c r="O1083" s="496"/>
    </row>
    <row r="1084" spans="4:15">
      <c r="D1084" s="512"/>
      <c r="F1084" s="457"/>
      <c r="J1084" s="474"/>
      <c r="N1084" t="e">
        <f t="shared" ref="N1084:N1099" si="71">+L1084/E1084</f>
        <v>#DIV/0!</v>
      </c>
      <c r="O1084" s="497"/>
    </row>
    <row r="1085" spans="4:15">
      <c r="D1085" s="512"/>
      <c r="F1085" s="458"/>
      <c r="J1085" s="475"/>
      <c r="N1085" t="e">
        <f t="shared" si="71"/>
        <v>#DIV/0!</v>
      </c>
      <c r="O1085" s="498"/>
    </row>
    <row r="1086" spans="4:15">
      <c r="D1086" s="512"/>
      <c r="F1086" s="458"/>
      <c r="J1086" s="475"/>
      <c r="N1086" t="e">
        <f t="shared" si="71"/>
        <v>#DIV/0!</v>
      </c>
      <c r="O1086" s="498"/>
    </row>
    <row r="1087" spans="4:15">
      <c r="D1087" s="507"/>
      <c r="F1087" s="458"/>
      <c r="J1087" s="475"/>
      <c r="N1087" t="e">
        <f t="shared" si="71"/>
        <v>#DIV/0!</v>
      </c>
      <c r="O1087" s="498"/>
    </row>
    <row r="1088" spans="4:15">
      <c r="D1088" s="512"/>
      <c r="F1088" s="458"/>
      <c r="J1088" s="475"/>
      <c r="N1088" t="e">
        <f t="shared" si="71"/>
        <v>#DIV/0!</v>
      </c>
      <c r="O1088" s="498"/>
    </row>
    <row r="1089" spans="4:15">
      <c r="D1089" s="512"/>
      <c r="F1089" s="458"/>
      <c r="J1089" s="475"/>
      <c r="N1089" t="e">
        <f t="shared" si="71"/>
        <v>#DIV/0!</v>
      </c>
      <c r="O1089" s="498"/>
    </row>
    <row r="1090" spans="4:15">
      <c r="D1090" s="512"/>
      <c r="F1090" s="458"/>
      <c r="J1090" s="475"/>
      <c r="N1090" t="e">
        <f t="shared" si="71"/>
        <v>#DIV/0!</v>
      </c>
      <c r="O1090" s="498"/>
    </row>
    <row r="1091" spans="4:15">
      <c r="D1091" s="517"/>
      <c r="F1091" s="458"/>
      <c r="J1091" s="475"/>
      <c r="N1091" t="e">
        <f t="shared" si="71"/>
        <v>#DIV/0!</v>
      </c>
      <c r="O1091" s="498"/>
    </row>
    <row r="1092" spans="4:15">
      <c r="D1092" s="512"/>
      <c r="F1092" s="458"/>
      <c r="J1092" s="475"/>
      <c r="N1092" t="e">
        <f t="shared" si="71"/>
        <v>#DIV/0!</v>
      </c>
      <c r="O1092" s="498"/>
    </row>
    <row r="1093" spans="4:15">
      <c r="D1093" s="512"/>
      <c r="F1093" s="458"/>
      <c r="J1093" s="475"/>
      <c r="N1093" t="e">
        <f t="shared" si="71"/>
        <v>#DIV/0!</v>
      </c>
      <c r="O1093" s="498"/>
    </row>
    <row r="1094" spans="4:15">
      <c r="D1094" s="517"/>
      <c r="F1094" s="458"/>
      <c r="J1094" s="475"/>
      <c r="N1094" t="e">
        <f t="shared" si="71"/>
        <v>#DIV/0!</v>
      </c>
      <c r="O1094" s="498"/>
    </row>
    <row r="1095" spans="4:15">
      <c r="D1095" s="520"/>
      <c r="F1095" s="458"/>
      <c r="J1095" s="475"/>
      <c r="N1095" t="e">
        <f t="shared" si="71"/>
        <v>#DIV/0!</v>
      </c>
      <c r="O1095" s="498"/>
    </row>
    <row r="1096" spans="4:15">
      <c r="D1096" s="521"/>
      <c r="F1096" s="458"/>
      <c r="J1096" s="475"/>
      <c r="N1096" t="e">
        <f t="shared" si="71"/>
        <v>#DIV/0!</v>
      </c>
      <c r="O1096" s="498"/>
    </row>
    <row r="1097" spans="4:15">
      <c r="D1097" s="514"/>
      <c r="F1097" s="458"/>
      <c r="J1097" s="475"/>
      <c r="N1097" t="e">
        <f t="shared" si="71"/>
        <v>#DIV/0!</v>
      </c>
      <c r="O1097" s="498"/>
    </row>
    <row r="1098" spans="4:15">
      <c r="D1098" s="522"/>
      <c r="F1098" s="458"/>
      <c r="J1098" s="475"/>
      <c r="N1098" t="e">
        <f t="shared" si="71"/>
        <v>#DIV/0!</v>
      </c>
      <c r="O1098" s="498"/>
    </row>
    <row r="1099" spans="4:15">
      <c r="F1099" s="458"/>
      <c r="J1099" s="475"/>
      <c r="N1099" t="e">
        <f t="shared" si="71"/>
        <v>#DIV/0!</v>
      </c>
      <c r="O1099" s="498"/>
    </row>
    <row r="1100" spans="4:15">
      <c r="D1100" s="524"/>
      <c r="F1100" s="458"/>
      <c r="J1100" s="475"/>
      <c r="O1100" s="498"/>
    </row>
    <row r="1101" spans="4:15">
      <c r="D1101" s="524"/>
      <c r="F1101" s="458"/>
      <c r="J1101" s="475"/>
      <c r="N1101" t="e">
        <f t="shared" ref="N1101:N1111" si="72">+L1101/E1101</f>
        <v>#DIV/0!</v>
      </c>
      <c r="O1101" s="498"/>
    </row>
    <row r="1102" spans="4:15">
      <c r="D1102" s="524"/>
      <c r="F1102" s="458"/>
      <c r="J1102" s="475"/>
      <c r="N1102" t="e">
        <f t="shared" si="72"/>
        <v>#DIV/0!</v>
      </c>
      <c r="O1102" s="498"/>
    </row>
    <row r="1103" spans="4:15">
      <c r="D1103" s="506"/>
      <c r="F1103" s="458"/>
      <c r="J1103" s="476"/>
      <c r="N1103" t="e">
        <f t="shared" si="72"/>
        <v>#DIV/0!</v>
      </c>
      <c r="O1103" s="499"/>
    </row>
    <row r="1104" spans="4:15">
      <c r="D1104" s="506"/>
      <c r="F1104" s="458"/>
      <c r="J1104" s="475"/>
      <c r="N1104" t="e">
        <f t="shared" si="72"/>
        <v>#DIV/0!</v>
      </c>
      <c r="O1104" s="498"/>
    </row>
    <row r="1105" spans="4:15">
      <c r="D1105" s="506"/>
      <c r="F1105" s="458"/>
      <c r="J1105" s="475"/>
      <c r="N1105" t="e">
        <f t="shared" si="72"/>
        <v>#DIV/0!</v>
      </c>
      <c r="O1105" s="498"/>
    </row>
    <row r="1106" spans="4:15">
      <c r="D1106" s="506"/>
      <c r="F1106" s="458"/>
      <c r="J1106" s="475"/>
      <c r="N1106" t="e">
        <f t="shared" si="72"/>
        <v>#DIV/0!</v>
      </c>
      <c r="O1106" s="498"/>
    </row>
    <row r="1107" spans="4:15">
      <c r="D1107" s="507"/>
      <c r="F1107" s="458"/>
      <c r="J1107" s="475"/>
      <c r="N1107" t="e">
        <f t="shared" si="72"/>
        <v>#DIV/0!</v>
      </c>
      <c r="O1107" s="498"/>
    </row>
    <row r="1108" spans="4:15">
      <c r="D1108" s="506"/>
      <c r="F1108" s="458"/>
      <c r="J1108" s="475"/>
      <c r="N1108" t="e">
        <f t="shared" si="72"/>
        <v>#DIV/0!</v>
      </c>
      <c r="O1108" s="498"/>
    </row>
    <row r="1109" spans="4:15">
      <c r="D1109" s="506"/>
      <c r="F1109" s="458"/>
      <c r="J1109" s="475"/>
      <c r="N1109" t="e">
        <f t="shared" si="72"/>
        <v>#DIV/0!</v>
      </c>
      <c r="O1109" s="498"/>
    </row>
    <row r="1110" spans="4:15">
      <c r="D1110" s="506"/>
      <c r="F1110" s="458"/>
      <c r="J1110" s="475"/>
      <c r="N1110" t="e">
        <f t="shared" si="72"/>
        <v>#DIV/0!</v>
      </c>
      <c r="O1110" s="498"/>
    </row>
    <row r="1111" spans="4:15" ht="15" thickBot="1">
      <c r="D1111" s="506"/>
      <c r="F1111" s="459"/>
      <c r="J1111" s="477"/>
      <c r="N1111" t="e">
        <f t="shared" si="72"/>
        <v>#DIV/0!</v>
      </c>
      <c r="O1111" s="500"/>
    </row>
    <row r="1112" spans="4:15" ht="15" thickBot="1">
      <c r="D1112" s="506"/>
      <c r="J1112" s="478"/>
      <c r="O1112" s="501"/>
    </row>
    <row r="1113" spans="4:15">
      <c r="D1113" s="506"/>
    </row>
    <row r="1114" spans="4:15">
      <c r="D1114" s="506"/>
      <c r="O1114"/>
    </row>
    <row r="1115" spans="4:15" ht="15" thickBot="1">
      <c r="D1115" s="507"/>
    </row>
    <row r="1116" spans="4:15">
      <c r="D1116" s="506"/>
      <c r="O1116" s="491"/>
    </row>
    <row r="1117" spans="4:15">
      <c r="D1117" s="506"/>
      <c r="F1117" s="451"/>
      <c r="J1117" s="464"/>
      <c r="N1117" t="s">
        <v>26</v>
      </c>
      <c r="O1117" s="502"/>
    </row>
    <row r="1118" spans="4:15" ht="15" thickBot="1">
      <c r="D1118" s="506"/>
      <c r="F1118" s="460"/>
      <c r="J1118" s="479"/>
      <c r="O1118" s="503"/>
    </row>
    <row r="1119" spans="4:15">
      <c r="D1119" s="506"/>
      <c r="F1119" s="452"/>
      <c r="J1119" s="466"/>
      <c r="N1119" t="e">
        <f>+L1119/E1119</f>
        <v>#DIV/0!</v>
      </c>
      <c r="O1119" s="487"/>
    </row>
    <row r="1120" spans="4:15">
      <c r="D1120" s="506"/>
      <c r="F1120" s="281"/>
      <c r="J1120" s="466"/>
      <c r="O1120" s="487"/>
    </row>
    <row r="1121" spans="4:15">
      <c r="D1121" s="506"/>
      <c r="F1121" s="281"/>
      <c r="J1121" s="466"/>
      <c r="N1121" t="e">
        <f>+L1121/E1121</f>
        <v>#DIV/0!</v>
      </c>
      <c r="O1121" s="487"/>
    </row>
    <row r="1122" spans="4:15">
      <c r="D1122" s="508"/>
      <c r="F1122" s="281"/>
      <c r="J1122" s="466"/>
      <c r="O1122" s="487"/>
    </row>
    <row r="1123" spans="4:15">
      <c r="D1123" s="507"/>
      <c r="F1123" s="281"/>
      <c r="J1123" s="466"/>
      <c r="N1123" t="e">
        <f>+L1123/E1123</f>
        <v>#DIV/0!</v>
      </c>
      <c r="O1123" s="487"/>
    </row>
    <row r="1124" spans="4:15">
      <c r="D1124" s="509"/>
      <c r="F1124" s="281"/>
      <c r="J1124" s="466"/>
      <c r="N1124" t="e">
        <f>+L1124/E1124</f>
        <v>#DIV/0!</v>
      </c>
      <c r="O1124" s="487"/>
    </row>
    <row r="1125" spans="4:15" ht="15" thickBot="1">
      <c r="D1125" s="507"/>
      <c r="F1125" s="295"/>
      <c r="J1125" s="480"/>
      <c r="O1125" s="492"/>
    </row>
    <row r="1126" spans="4:15" ht="15" thickBot="1">
      <c r="D1126" s="510"/>
      <c r="F1126" s="461"/>
      <c r="J1126" s="481"/>
      <c r="O1126" s="493"/>
    </row>
    <row r="1127" spans="4:15">
      <c r="D1127" s="510"/>
      <c r="F1127" s="452"/>
      <c r="J1127" s="466"/>
      <c r="N1127" t="e">
        <f>+L1127/E1127</f>
        <v>#DIV/0!</v>
      </c>
      <c r="O1127" s="487"/>
    </row>
    <row r="1128" spans="4:15">
      <c r="D1128" s="510"/>
      <c r="F1128" s="281"/>
      <c r="J1128" s="466"/>
      <c r="O1128" s="487"/>
    </row>
    <row r="1129" spans="4:15">
      <c r="D1129" s="507"/>
      <c r="F1129" s="281"/>
      <c r="J1129" s="466"/>
      <c r="N1129" t="e">
        <f>+L1129/E1129</f>
        <v>#DIV/0!</v>
      </c>
      <c r="O1129" s="487"/>
    </row>
    <row r="1130" spans="4:15">
      <c r="D1130" s="511"/>
      <c r="F1130" s="281"/>
      <c r="J1130" s="466"/>
      <c r="N1130" t="e">
        <f>+L1130/E1130</f>
        <v>#DIV/0!</v>
      </c>
      <c r="O1130" s="487"/>
    </row>
    <row r="1131" spans="4:15" ht="15" thickBot="1">
      <c r="D1131" s="512"/>
      <c r="F1131" s="295"/>
      <c r="J1131" s="480"/>
      <c r="N1131" t="e">
        <f>+L1131/E1131</f>
        <v>#DIV/0!</v>
      </c>
      <c r="O1131" s="492"/>
    </row>
    <row r="1132" spans="4:15" ht="15" thickBot="1">
      <c r="D1132" s="513"/>
      <c r="F1132" s="462"/>
      <c r="J1132" s="482"/>
      <c r="O1132" s="494"/>
    </row>
    <row r="1133" spans="4:15" ht="15" thickBot="1">
      <c r="D1133" s="513"/>
      <c r="O1133"/>
    </row>
    <row r="1134" spans="4:15">
      <c r="D1134" s="512"/>
      <c r="F1134" s="249"/>
      <c r="J1134" s="465"/>
      <c r="N1134" t="e">
        <f>+L1134/E1134</f>
        <v>#DIV/0!</v>
      </c>
      <c r="O1134" s="484"/>
    </row>
    <row r="1135" spans="4:15">
      <c r="D1135" s="507"/>
      <c r="F1135" s="250"/>
      <c r="J1135" s="466"/>
      <c r="N1135" t="e">
        <f>+L1135/E1135</f>
        <v>#DIV/0!</v>
      </c>
      <c r="O1135" s="485"/>
    </row>
    <row r="1136" spans="4:15">
      <c r="D1136" s="513"/>
      <c r="F1136" s="250"/>
      <c r="J1136" s="466"/>
      <c r="N1136" t="e">
        <f>+L1136/E1136</f>
        <v>#DIV/0!</v>
      </c>
      <c r="O1136" s="485"/>
    </row>
    <row r="1137" spans="4:15">
      <c r="D1137" s="512"/>
      <c r="F1137" s="250"/>
      <c r="J1137" s="466"/>
      <c r="O1137" s="487"/>
    </row>
    <row r="1138" spans="4:15">
      <c r="D1138" s="512"/>
      <c r="F1138" s="250"/>
      <c r="J1138" s="466"/>
      <c r="N1138" t="e">
        <f t="shared" ref="N1138:N1147" si="73">+L1138/E1138</f>
        <v>#DIV/0!</v>
      </c>
      <c r="O1138" s="487"/>
    </row>
    <row r="1139" spans="4:15">
      <c r="D1139" s="512"/>
      <c r="F1139" s="250"/>
      <c r="J1139" s="466"/>
      <c r="N1139" t="e">
        <f t="shared" si="73"/>
        <v>#DIV/0!</v>
      </c>
      <c r="O1139" s="485"/>
    </row>
    <row r="1140" spans="4:15" ht="15" thickBot="1">
      <c r="D1140" s="513"/>
      <c r="F1140" s="250"/>
      <c r="J1140" s="466"/>
      <c r="N1140" t="e">
        <f t="shared" si="73"/>
        <v>#DIV/0!</v>
      </c>
      <c r="O1140" s="485"/>
    </row>
    <row r="1141" spans="4:15" ht="15" thickBot="1">
      <c r="D1141" s="512"/>
      <c r="F1141" s="456"/>
      <c r="J1141" s="472"/>
      <c r="N1141" t="e">
        <f t="shared" si="73"/>
        <v>#DIV/0!</v>
      </c>
      <c r="O1141" s="486"/>
    </row>
    <row r="1142" spans="4:15">
      <c r="D1142" s="513"/>
      <c r="F1142" s="250"/>
      <c r="J1142" s="466"/>
      <c r="N1142" t="e">
        <f t="shared" si="73"/>
        <v>#DIV/0!</v>
      </c>
      <c r="O1142" s="487"/>
    </row>
    <row r="1143" spans="4:15">
      <c r="D1143" s="512"/>
      <c r="F1143" s="250"/>
      <c r="J1143" s="466"/>
      <c r="N1143" t="e">
        <f t="shared" si="73"/>
        <v>#DIV/0!</v>
      </c>
      <c r="O1143" s="485"/>
    </row>
    <row r="1144" spans="4:15">
      <c r="D1144" s="507"/>
      <c r="F1144" s="250"/>
      <c r="J1144" s="466"/>
      <c r="N1144" t="e">
        <f t="shared" si="73"/>
        <v>#DIV/0!</v>
      </c>
      <c r="O1144" s="487"/>
    </row>
    <row r="1145" spans="4:15" ht="15" thickBot="1">
      <c r="D1145" s="511"/>
      <c r="F1145" s="250"/>
      <c r="J1145" s="466"/>
      <c r="N1145" t="e">
        <f t="shared" si="73"/>
        <v>#DIV/0!</v>
      </c>
      <c r="O1145" s="487"/>
    </row>
    <row r="1146" spans="4:15" ht="15" thickBot="1">
      <c r="D1146" s="514"/>
      <c r="F1146" s="456"/>
      <c r="J1146" s="472"/>
      <c r="N1146" t="e">
        <f t="shared" si="73"/>
        <v>#DIV/0!</v>
      </c>
      <c r="O1146" s="486"/>
    </row>
    <row r="1147" spans="4:15" ht="15" thickBot="1">
      <c r="D1147" s="514"/>
      <c r="F1147" s="302"/>
      <c r="J1147" s="467"/>
      <c r="N1147" t="e">
        <f t="shared" si="73"/>
        <v>#DIV/0!</v>
      </c>
      <c r="O1147" s="488"/>
    </row>
    <row r="1148" spans="4:15" ht="15" thickBot="1">
      <c r="D1148" s="515"/>
      <c r="J1148" s="473"/>
      <c r="O1148" s="496"/>
    </row>
    <row r="1149" spans="4:15">
      <c r="D1149" s="515"/>
      <c r="F1149" s="457"/>
      <c r="J1149" s="474"/>
      <c r="N1149" t="e">
        <f t="shared" ref="N1149:N1164" si="74">+L1149/E1149</f>
        <v>#DIV/0!</v>
      </c>
      <c r="O1149" s="497"/>
    </row>
    <row r="1150" spans="4:15">
      <c r="D1150" s="514"/>
      <c r="F1150" s="458"/>
      <c r="J1150" s="475"/>
      <c r="N1150" t="e">
        <f t="shared" si="74"/>
        <v>#DIV/0!</v>
      </c>
      <c r="O1150" s="498"/>
    </row>
    <row r="1151" spans="4:15">
      <c r="D1151" s="516"/>
      <c r="F1151" s="458"/>
      <c r="J1151" s="475"/>
      <c r="N1151" t="e">
        <f t="shared" si="74"/>
        <v>#DIV/0!</v>
      </c>
      <c r="O1151" s="498"/>
    </row>
    <row r="1152" spans="4:15">
      <c r="D1152" s="514"/>
      <c r="F1152" s="458"/>
      <c r="J1152" s="475"/>
      <c r="N1152" t="e">
        <f t="shared" si="74"/>
        <v>#DIV/0!</v>
      </c>
      <c r="O1152" s="498"/>
    </row>
    <row r="1153" spans="4:15">
      <c r="D1153" s="514"/>
      <c r="F1153" s="458"/>
      <c r="J1153" s="475"/>
      <c r="N1153" t="e">
        <f t="shared" si="74"/>
        <v>#DIV/0!</v>
      </c>
      <c r="O1153" s="498"/>
    </row>
    <row r="1154" spans="4:15">
      <c r="D1154" s="514"/>
      <c r="F1154" s="458"/>
      <c r="J1154" s="475"/>
      <c r="N1154" t="e">
        <f t="shared" si="74"/>
        <v>#DIV/0!</v>
      </c>
      <c r="O1154" s="498"/>
    </row>
    <row r="1155" spans="4:15">
      <c r="D1155" s="516"/>
      <c r="F1155" s="458"/>
      <c r="J1155" s="475"/>
      <c r="N1155" t="e">
        <f t="shared" si="74"/>
        <v>#DIV/0!</v>
      </c>
      <c r="O1155" s="498"/>
    </row>
    <row r="1156" spans="4:15">
      <c r="D1156" s="517"/>
      <c r="F1156" s="458"/>
      <c r="J1156" s="475"/>
      <c r="N1156" t="e">
        <f t="shared" si="74"/>
        <v>#DIV/0!</v>
      </c>
      <c r="O1156" s="498"/>
    </row>
    <row r="1157" spans="4:15">
      <c r="D1157" s="514"/>
      <c r="F1157" s="458"/>
      <c r="J1157" s="475"/>
      <c r="N1157" t="e">
        <f t="shared" si="74"/>
        <v>#DIV/0!</v>
      </c>
      <c r="O1157" s="498"/>
    </row>
    <row r="1158" spans="4:15">
      <c r="D1158" s="514"/>
      <c r="F1158" s="458"/>
      <c r="J1158" s="475"/>
      <c r="N1158" t="e">
        <f t="shared" si="74"/>
        <v>#DIV/0!</v>
      </c>
      <c r="O1158" s="498"/>
    </row>
    <row r="1159" spans="4:15">
      <c r="D1159" s="514"/>
      <c r="F1159" s="458"/>
      <c r="J1159" s="475"/>
      <c r="N1159" t="e">
        <f t="shared" si="74"/>
        <v>#DIV/0!</v>
      </c>
      <c r="O1159" s="498"/>
    </row>
    <row r="1160" spans="4:15">
      <c r="D1160" s="516"/>
      <c r="F1160" s="458"/>
      <c r="J1160" s="475"/>
      <c r="N1160" t="e">
        <f t="shared" si="74"/>
        <v>#DIV/0!</v>
      </c>
      <c r="O1160" s="498"/>
    </row>
    <row r="1161" spans="4:15">
      <c r="D1161" s="514"/>
      <c r="F1161" s="458"/>
      <c r="J1161" s="475"/>
      <c r="N1161" t="e">
        <f t="shared" si="74"/>
        <v>#DIV/0!</v>
      </c>
      <c r="O1161" s="498"/>
    </row>
    <row r="1162" spans="4:15">
      <c r="D1162" s="514"/>
      <c r="F1162" s="458"/>
      <c r="J1162" s="475"/>
      <c r="N1162" t="e">
        <f t="shared" si="74"/>
        <v>#DIV/0!</v>
      </c>
      <c r="O1162" s="498"/>
    </row>
    <row r="1163" spans="4:15">
      <c r="D1163" s="514"/>
      <c r="F1163" s="458"/>
      <c r="J1163" s="475"/>
      <c r="N1163" t="e">
        <f t="shared" si="74"/>
        <v>#DIV/0!</v>
      </c>
      <c r="O1163" s="498"/>
    </row>
    <row r="1164" spans="4:15">
      <c r="D1164" s="516"/>
      <c r="F1164" s="458"/>
      <c r="J1164" s="475"/>
      <c r="N1164" t="e">
        <f t="shared" si="74"/>
        <v>#DIV/0!</v>
      </c>
      <c r="O1164" s="498"/>
    </row>
    <row r="1165" spans="4:15">
      <c r="D1165" s="517"/>
      <c r="F1165" s="458"/>
      <c r="J1165" s="475"/>
      <c r="O1165" s="498"/>
    </row>
    <row r="1166" spans="4:15">
      <c r="D1166" s="515"/>
      <c r="F1166" s="458"/>
      <c r="J1166" s="475"/>
      <c r="N1166" t="e">
        <f t="shared" ref="N1166:N1176" si="75">+L1166/E1166</f>
        <v>#DIV/0!</v>
      </c>
      <c r="O1166" s="498"/>
    </row>
    <row r="1167" spans="4:15">
      <c r="D1167" s="511"/>
      <c r="F1167" s="458"/>
      <c r="J1167" s="475"/>
      <c r="N1167" t="e">
        <f t="shared" si="75"/>
        <v>#DIV/0!</v>
      </c>
      <c r="O1167" s="498"/>
    </row>
    <row r="1168" spans="4:15">
      <c r="D1168" s="518"/>
      <c r="F1168" s="458"/>
      <c r="J1168" s="476"/>
      <c r="N1168" t="e">
        <f t="shared" si="75"/>
        <v>#DIV/0!</v>
      </c>
      <c r="O1168" s="499"/>
    </row>
    <row r="1169" spans="4:15">
      <c r="D1169" s="518"/>
      <c r="F1169" s="458"/>
      <c r="J1169" s="475"/>
      <c r="N1169" t="e">
        <f t="shared" si="75"/>
        <v>#DIV/0!</v>
      </c>
      <c r="O1169" s="498"/>
    </row>
    <row r="1170" spans="4:15">
      <c r="D1170" s="518"/>
      <c r="F1170" s="458"/>
      <c r="J1170" s="475"/>
      <c r="N1170" t="e">
        <f t="shared" si="75"/>
        <v>#DIV/0!</v>
      </c>
      <c r="O1170" s="498"/>
    </row>
    <row r="1171" spans="4:15">
      <c r="D1171" s="507"/>
      <c r="F1171" s="458"/>
      <c r="J1171" s="475"/>
      <c r="N1171" t="e">
        <f t="shared" si="75"/>
        <v>#DIV/0!</v>
      </c>
      <c r="O1171" s="498"/>
    </row>
    <row r="1172" spans="4:15">
      <c r="D1172" s="518"/>
      <c r="F1172" s="458"/>
      <c r="J1172" s="475"/>
      <c r="N1172" t="e">
        <f t="shared" si="75"/>
        <v>#DIV/0!</v>
      </c>
      <c r="O1172" s="498"/>
    </row>
    <row r="1173" spans="4:15">
      <c r="D1173" s="518"/>
      <c r="F1173" s="458"/>
      <c r="J1173" s="475"/>
      <c r="N1173" t="e">
        <f t="shared" si="75"/>
        <v>#DIV/0!</v>
      </c>
      <c r="O1173" s="498"/>
    </row>
    <row r="1174" spans="4:15">
      <c r="D1174" s="518"/>
      <c r="F1174" s="458"/>
      <c r="J1174" s="475"/>
      <c r="N1174" t="e">
        <f t="shared" si="75"/>
        <v>#DIV/0!</v>
      </c>
      <c r="O1174" s="498"/>
    </row>
    <row r="1175" spans="4:15">
      <c r="D1175" s="518"/>
      <c r="F1175" s="458"/>
      <c r="J1175" s="475"/>
      <c r="N1175" t="e">
        <f t="shared" si="75"/>
        <v>#DIV/0!</v>
      </c>
      <c r="O1175" s="498"/>
    </row>
    <row r="1176" spans="4:15" ht="15" thickBot="1">
      <c r="D1176" s="518"/>
      <c r="F1176" s="459"/>
      <c r="J1176" s="477"/>
      <c r="N1176" t="e">
        <f t="shared" si="75"/>
        <v>#DIV/0!</v>
      </c>
      <c r="O1176" s="500"/>
    </row>
    <row r="1177" spans="4:15" ht="15" thickBot="1">
      <c r="D1177" s="507"/>
      <c r="J1177" s="478"/>
      <c r="O1177" s="501"/>
    </row>
    <row r="1178" spans="4:15">
      <c r="D1178" s="519"/>
    </row>
    <row r="1179" spans="4:15">
      <c r="D1179" s="513"/>
      <c r="O1179"/>
    </row>
    <row r="1180" spans="4:15" ht="15" thickBot="1">
      <c r="D1180" s="507"/>
    </row>
    <row r="1181" spans="4:15">
      <c r="D1181" s="512"/>
      <c r="O1181" s="491"/>
    </row>
    <row r="1182" spans="4:15">
      <c r="D1182" s="516"/>
      <c r="F1182" s="451"/>
      <c r="J1182" s="464"/>
      <c r="N1182" t="s">
        <v>26</v>
      </c>
      <c r="O1182" s="502"/>
    </row>
    <row r="1183" spans="4:15" ht="15" thickBot="1">
      <c r="D1183" s="512"/>
      <c r="F1183" s="460"/>
      <c r="J1183" s="479"/>
      <c r="O1183" s="503"/>
    </row>
    <row r="1184" spans="4:15">
      <c r="D1184" s="512"/>
      <c r="F1184" s="452"/>
      <c r="J1184" s="466"/>
      <c r="N1184" t="e">
        <f>+L1184/E1184</f>
        <v>#DIV/0!</v>
      </c>
      <c r="O1184" s="487"/>
    </row>
    <row r="1185" spans="4:15">
      <c r="D1185" s="512"/>
      <c r="F1185" s="281"/>
      <c r="J1185" s="466"/>
      <c r="O1185" s="487"/>
    </row>
    <row r="1186" spans="4:15">
      <c r="D1186" s="512"/>
      <c r="F1186" s="281"/>
      <c r="J1186" s="466"/>
      <c r="N1186" t="e">
        <f>+L1186/E1186</f>
        <v>#DIV/0!</v>
      </c>
      <c r="O1186" s="487"/>
    </row>
    <row r="1187" spans="4:15">
      <c r="D1187" s="507"/>
      <c r="F1187" s="281"/>
      <c r="J1187" s="466"/>
      <c r="O1187" s="487"/>
    </row>
    <row r="1188" spans="4:15">
      <c r="D1188" s="512"/>
      <c r="F1188" s="281"/>
      <c r="J1188" s="466"/>
      <c r="N1188" t="e">
        <f>+L1188/E1188</f>
        <v>#DIV/0!</v>
      </c>
      <c r="O1188" s="487"/>
    </row>
    <row r="1189" spans="4:15">
      <c r="D1189" s="512"/>
      <c r="F1189" s="281"/>
      <c r="J1189" s="466"/>
      <c r="N1189" t="e">
        <f>+L1189/E1189</f>
        <v>#DIV/0!</v>
      </c>
      <c r="O1189" s="487"/>
    </row>
    <row r="1190" spans="4:15" ht="15" thickBot="1">
      <c r="D1190" s="512"/>
      <c r="F1190" s="295"/>
      <c r="J1190" s="480"/>
      <c r="O1190" s="492"/>
    </row>
    <row r="1191" spans="4:15" ht="15" thickBot="1">
      <c r="D1191" s="517"/>
      <c r="F1191" s="461"/>
      <c r="J1191" s="481"/>
      <c r="O1191" s="493"/>
    </row>
    <row r="1192" spans="4:15">
      <c r="D1192" s="512"/>
      <c r="F1192" s="452"/>
      <c r="J1192" s="466"/>
      <c r="N1192" t="e">
        <f>+L1192/E1192</f>
        <v>#DIV/0!</v>
      </c>
      <c r="O1192" s="487"/>
    </row>
    <row r="1193" spans="4:15">
      <c r="D1193" s="512"/>
      <c r="F1193" s="281"/>
      <c r="J1193" s="466"/>
      <c r="O1193" s="487"/>
    </row>
    <row r="1194" spans="4:15">
      <c r="D1194" s="517"/>
      <c r="F1194" s="281"/>
      <c r="J1194" s="466"/>
      <c r="N1194" t="e">
        <f>+L1194/E1194</f>
        <v>#DIV/0!</v>
      </c>
      <c r="O1194" s="487"/>
    </row>
    <row r="1195" spans="4:15">
      <c r="D1195" s="520"/>
      <c r="F1195" s="281"/>
      <c r="J1195" s="466"/>
      <c r="N1195" t="e">
        <f>+L1195/E1195</f>
        <v>#DIV/0!</v>
      </c>
      <c r="O1195" s="487"/>
    </row>
    <row r="1196" spans="4:15" ht="15" thickBot="1">
      <c r="D1196" s="521"/>
      <c r="F1196" s="295"/>
      <c r="J1196" s="480"/>
      <c r="N1196" t="e">
        <f>+L1196/E1196</f>
        <v>#DIV/0!</v>
      </c>
      <c r="O1196" s="492"/>
    </row>
    <row r="1197" spans="4:15" ht="15" thickBot="1">
      <c r="D1197" s="514"/>
      <c r="F1197" s="462"/>
      <c r="J1197" s="482"/>
      <c r="O1197" s="494"/>
    </row>
    <row r="1198" spans="4:15" ht="15" thickBot="1">
      <c r="D1198" s="522"/>
      <c r="O1198"/>
    </row>
    <row r="1199" spans="4:15">
      <c r="F1199" s="249"/>
      <c r="J1199" s="465"/>
      <c r="N1199" t="e">
        <f>+L1199/E1199</f>
        <v>#DIV/0!</v>
      </c>
      <c r="O1199" s="484"/>
    </row>
    <row r="1200" spans="4:15">
      <c r="D1200" s="524"/>
      <c r="F1200" s="250"/>
      <c r="J1200" s="466"/>
      <c r="N1200" t="e">
        <f>+L1200/E1200</f>
        <v>#DIV/0!</v>
      </c>
      <c r="O1200" s="485"/>
    </row>
    <row r="1201" spans="4:15">
      <c r="D1201" s="524"/>
      <c r="F1201" s="250"/>
      <c r="J1201" s="466"/>
      <c r="N1201" t="e">
        <f>+L1201/E1201</f>
        <v>#DIV/0!</v>
      </c>
      <c r="O1201" s="485"/>
    </row>
    <row r="1202" spans="4:15">
      <c r="D1202" s="524"/>
      <c r="F1202" s="250"/>
      <c r="J1202" s="466"/>
      <c r="O1202" s="487"/>
    </row>
    <row r="1203" spans="4:15">
      <c r="D1203" s="506"/>
      <c r="F1203" s="250"/>
      <c r="J1203" s="466"/>
      <c r="N1203" t="e">
        <f t="shared" ref="N1203:N1212" si="76">+L1203/E1203</f>
        <v>#DIV/0!</v>
      </c>
      <c r="O1203" s="487"/>
    </row>
    <row r="1204" spans="4:15">
      <c r="D1204" s="506"/>
      <c r="F1204" s="250"/>
      <c r="J1204" s="466"/>
      <c r="N1204" t="e">
        <f t="shared" si="76"/>
        <v>#DIV/0!</v>
      </c>
      <c r="O1204" s="485"/>
    </row>
    <row r="1205" spans="4:15" ht="15" thickBot="1">
      <c r="D1205" s="506"/>
      <c r="F1205" s="250"/>
      <c r="J1205" s="466"/>
      <c r="N1205" t="e">
        <f t="shared" si="76"/>
        <v>#DIV/0!</v>
      </c>
      <c r="O1205" s="485"/>
    </row>
    <row r="1206" spans="4:15" ht="15" thickBot="1">
      <c r="D1206" s="506"/>
      <c r="F1206" s="456"/>
      <c r="J1206" s="472"/>
      <c r="N1206" t="e">
        <f t="shared" si="76"/>
        <v>#DIV/0!</v>
      </c>
      <c r="O1206" s="486"/>
    </row>
    <row r="1207" spans="4:15">
      <c r="D1207" s="507"/>
      <c r="F1207" s="250"/>
      <c r="J1207" s="466"/>
      <c r="N1207" t="e">
        <f t="shared" si="76"/>
        <v>#DIV/0!</v>
      </c>
      <c r="O1207" s="487"/>
    </row>
    <row r="1208" spans="4:15">
      <c r="D1208" s="506"/>
      <c r="F1208" s="250"/>
      <c r="J1208" s="466"/>
      <c r="N1208" t="e">
        <f t="shared" si="76"/>
        <v>#DIV/0!</v>
      </c>
      <c r="O1208" s="485"/>
    </row>
    <row r="1209" spans="4:15">
      <c r="D1209" s="506"/>
      <c r="F1209" s="250"/>
      <c r="J1209" s="466"/>
      <c r="N1209" t="e">
        <f t="shared" si="76"/>
        <v>#DIV/0!</v>
      </c>
      <c r="O1209" s="487"/>
    </row>
    <row r="1210" spans="4:15" ht="15" thickBot="1">
      <c r="D1210" s="506"/>
      <c r="F1210" s="250"/>
      <c r="J1210" s="466"/>
      <c r="N1210" t="e">
        <f t="shared" si="76"/>
        <v>#DIV/0!</v>
      </c>
      <c r="O1210" s="487"/>
    </row>
    <row r="1211" spans="4:15" ht="15" thickBot="1">
      <c r="D1211" s="506"/>
      <c r="F1211" s="456"/>
      <c r="J1211" s="472"/>
      <c r="N1211" t="e">
        <f t="shared" si="76"/>
        <v>#DIV/0!</v>
      </c>
      <c r="O1211" s="486"/>
    </row>
    <row r="1212" spans="4:15" ht="15" thickBot="1">
      <c r="D1212" s="506"/>
      <c r="F1212" s="302"/>
      <c r="J1212" s="467"/>
      <c r="N1212" t="e">
        <f t="shared" si="76"/>
        <v>#DIV/0!</v>
      </c>
      <c r="O1212" s="488"/>
    </row>
    <row r="1213" spans="4:15" ht="15" thickBot="1">
      <c r="D1213" s="506"/>
      <c r="J1213" s="473"/>
      <c r="O1213" s="496"/>
    </row>
    <row r="1214" spans="4:15">
      <c r="D1214" s="506"/>
      <c r="F1214" s="457"/>
      <c r="J1214" s="474"/>
      <c r="N1214" t="e">
        <f t="shared" ref="N1214:N1229" si="77">+L1214/E1214</f>
        <v>#DIV/0!</v>
      </c>
      <c r="O1214" s="497"/>
    </row>
    <row r="1215" spans="4:15">
      <c r="D1215" s="507"/>
      <c r="F1215" s="458"/>
      <c r="J1215" s="475"/>
      <c r="N1215" t="e">
        <f t="shared" si="77"/>
        <v>#DIV/0!</v>
      </c>
      <c r="O1215" s="498"/>
    </row>
    <row r="1216" spans="4:15">
      <c r="D1216" s="506"/>
      <c r="F1216" s="458"/>
      <c r="J1216" s="475"/>
      <c r="N1216" t="e">
        <f t="shared" si="77"/>
        <v>#DIV/0!</v>
      </c>
      <c r="O1216" s="498"/>
    </row>
    <row r="1217" spans="4:15">
      <c r="D1217" s="506"/>
      <c r="F1217" s="458"/>
      <c r="J1217" s="475"/>
      <c r="N1217" t="e">
        <f t="shared" si="77"/>
        <v>#DIV/0!</v>
      </c>
      <c r="O1217" s="498"/>
    </row>
    <row r="1218" spans="4:15">
      <c r="D1218" s="506"/>
      <c r="F1218" s="458"/>
      <c r="J1218" s="475"/>
      <c r="N1218" t="e">
        <f t="shared" si="77"/>
        <v>#DIV/0!</v>
      </c>
      <c r="O1218" s="498"/>
    </row>
    <row r="1219" spans="4:15">
      <c r="D1219" s="506"/>
      <c r="F1219" s="458"/>
      <c r="J1219" s="475"/>
      <c r="N1219" t="e">
        <f t="shared" si="77"/>
        <v>#DIV/0!</v>
      </c>
      <c r="O1219" s="498"/>
    </row>
    <row r="1220" spans="4:15">
      <c r="D1220" s="506"/>
      <c r="F1220" s="458"/>
      <c r="J1220" s="475"/>
      <c r="N1220" t="e">
        <f t="shared" si="77"/>
        <v>#DIV/0!</v>
      </c>
      <c r="O1220" s="498"/>
    </row>
    <row r="1221" spans="4:15">
      <c r="D1221" s="506"/>
      <c r="F1221" s="458"/>
      <c r="J1221" s="475"/>
      <c r="N1221" t="e">
        <f t="shared" si="77"/>
        <v>#DIV/0!</v>
      </c>
      <c r="O1221" s="498"/>
    </row>
    <row r="1222" spans="4:15">
      <c r="D1222" s="508"/>
      <c r="F1222" s="458"/>
      <c r="J1222" s="475"/>
      <c r="N1222" t="e">
        <f t="shared" si="77"/>
        <v>#DIV/0!</v>
      </c>
      <c r="O1222" s="498"/>
    </row>
    <row r="1223" spans="4:15">
      <c r="D1223" s="507"/>
      <c r="F1223" s="458"/>
      <c r="J1223" s="475"/>
      <c r="N1223" t="e">
        <f t="shared" si="77"/>
        <v>#DIV/0!</v>
      </c>
      <c r="O1223" s="498"/>
    </row>
    <row r="1224" spans="4:15">
      <c r="D1224" s="509"/>
      <c r="F1224" s="458"/>
      <c r="J1224" s="475"/>
      <c r="N1224" t="e">
        <f t="shared" si="77"/>
        <v>#DIV/0!</v>
      </c>
      <c r="O1224" s="498"/>
    </row>
    <row r="1225" spans="4:15">
      <c r="D1225" s="507"/>
      <c r="F1225" s="458"/>
      <c r="J1225" s="475"/>
      <c r="N1225" t="e">
        <f t="shared" si="77"/>
        <v>#DIV/0!</v>
      </c>
      <c r="O1225" s="498"/>
    </row>
    <row r="1226" spans="4:15">
      <c r="D1226" s="510"/>
      <c r="F1226" s="458"/>
      <c r="J1226" s="475"/>
      <c r="N1226" t="e">
        <f t="shared" si="77"/>
        <v>#DIV/0!</v>
      </c>
      <c r="O1226" s="498"/>
    </row>
    <row r="1227" spans="4:15">
      <c r="D1227" s="510"/>
      <c r="F1227" s="458"/>
      <c r="J1227" s="475"/>
      <c r="N1227" t="e">
        <f t="shared" si="77"/>
        <v>#DIV/0!</v>
      </c>
      <c r="O1227" s="498"/>
    </row>
    <row r="1228" spans="4:15">
      <c r="D1228" s="510"/>
      <c r="F1228" s="458"/>
      <c r="J1228" s="475"/>
      <c r="N1228" t="e">
        <f t="shared" si="77"/>
        <v>#DIV/0!</v>
      </c>
      <c r="O1228" s="498"/>
    </row>
    <row r="1229" spans="4:15">
      <c r="D1229" s="507"/>
      <c r="F1229" s="458"/>
      <c r="J1229" s="475"/>
      <c r="N1229" t="e">
        <f t="shared" si="77"/>
        <v>#DIV/0!</v>
      </c>
      <c r="O1229" s="498"/>
    </row>
    <row r="1230" spans="4:15">
      <c r="D1230" s="511"/>
      <c r="F1230" s="458"/>
      <c r="J1230" s="475"/>
      <c r="O1230" s="498"/>
    </row>
    <row r="1231" spans="4:15">
      <c r="D1231" s="512"/>
      <c r="F1231" s="458"/>
      <c r="J1231" s="475"/>
      <c r="N1231" t="e">
        <f t="shared" ref="N1231:N1241" si="78">+L1231/E1231</f>
        <v>#DIV/0!</v>
      </c>
      <c r="O1231" s="498"/>
    </row>
    <row r="1232" spans="4:15">
      <c r="D1232" s="513"/>
      <c r="F1232" s="458"/>
      <c r="J1232" s="475"/>
      <c r="N1232" t="e">
        <f t="shared" si="78"/>
        <v>#DIV/0!</v>
      </c>
      <c r="O1232" s="498"/>
    </row>
    <row r="1233" spans="4:15">
      <c r="D1233" s="513"/>
      <c r="F1233" s="458"/>
      <c r="J1233" s="476"/>
      <c r="N1233" t="e">
        <f t="shared" si="78"/>
        <v>#DIV/0!</v>
      </c>
      <c r="O1233" s="499"/>
    </row>
    <row r="1234" spans="4:15">
      <c r="D1234" s="512"/>
      <c r="F1234" s="458"/>
      <c r="J1234" s="475"/>
      <c r="N1234" t="e">
        <f t="shared" si="78"/>
        <v>#DIV/0!</v>
      </c>
      <c r="O1234" s="498"/>
    </row>
    <row r="1235" spans="4:15">
      <c r="D1235" s="507"/>
      <c r="F1235" s="458"/>
      <c r="J1235" s="475"/>
      <c r="N1235" t="e">
        <f t="shared" si="78"/>
        <v>#DIV/0!</v>
      </c>
      <c r="O1235" s="498"/>
    </row>
    <row r="1236" spans="4:15">
      <c r="D1236" s="513"/>
      <c r="F1236" s="458"/>
      <c r="J1236" s="475"/>
      <c r="N1236" t="e">
        <f t="shared" si="78"/>
        <v>#DIV/0!</v>
      </c>
      <c r="O1236" s="498"/>
    </row>
    <row r="1237" spans="4:15">
      <c r="D1237" s="512"/>
      <c r="F1237" s="458"/>
      <c r="J1237" s="475"/>
      <c r="N1237" t="e">
        <f t="shared" si="78"/>
        <v>#DIV/0!</v>
      </c>
      <c r="O1237" s="498"/>
    </row>
    <row r="1238" spans="4:15">
      <c r="D1238" s="512"/>
      <c r="F1238" s="458"/>
      <c r="J1238" s="475"/>
      <c r="N1238" t="e">
        <f t="shared" si="78"/>
        <v>#DIV/0!</v>
      </c>
      <c r="O1238" s="498"/>
    </row>
    <row r="1239" spans="4:15">
      <c r="D1239" s="512"/>
      <c r="F1239" s="458"/>
      <c r="J1239" s="475"/>
      <c r="N1239" t="e">
        <f t="shared" si="78"/>
        <v>#DIV/0!</v>
      </c>
      <c r="O1239" s="498"/>
    </row>
    <row r="1240" spans="4:15">
      <c r="D1240" s="513"/>
      <c r="F1240" s="458"/>
      <c r="J1240" s="475"/>
      <c r="N1240" t="e">
        <f t="shared" si="78"/>
        <v>#DIV/0!</v>
      </c>
      <c r="O1240" s="498"/>
    </row>
    <row r="1241" spans="4:15" ht="15" thickBot="1">
      <c r="D1241" s="512"/>
      <c r="F1241" s="459"/>
      <c r="J1241" s="477"/>
      <c r="N1241" t="e">
        <f t="shared" si="78"/>
        <v>#DIV/0!</v>
      </c>
      <c r="O1241" s="500"/>
    </row>
    <row r="1242" spans="4:15" ht="15" thickBot="1">
      <c r="D1242" s="513"/>
      <c r="J1242" s="478"/>
      <c r="O1242" s="501"/>
    </row>
    <row r="1243" spans="4:15">
      <c r="D1243" s="512"/>
    </row>
    <row r="1244" spans="4:15">
      <c r="D1244" s="507"/>
      <c r="O1244"/>
    </row>
    <row r="1245" spans="4:15" ht="15" thickBot="1">
      <c r="D1245" s="511"/>
    </row>
    <row r="1246" spans="4:15">
      <c r="D1246" s="514"/>
      <c r="O1246" s="491"/>
    </row>
    <row r="1247" spans="4:15">
      <c r="D1247" s="514"/>
      <c r="F1247" s="451"/>
      <c r="J1247" s="464"/>
      <c r="N1247" t="s">
        <v>26</v>
      </c>
      <c r="O1247" s="502"/>
    </row>
    <row r="1248" spans="4:15" ht="15" thickBot="1">
      <c r="D1248" s="515"/>
      <c r="F1248" s="460"/>
      <c r="J1248" s="479"/>
      <c r="O1248" s="503"/>
    </row>
    <row r="1249" spans="4:15">
      <c r="D1249" s="515"/>
      <c r="F1249" s="452"/>
      <c r="J1249" s="466"/>
      <c r="N1249" t="e">
        <f>+L1249/E1249</f>
        <v>#DIV/0!</v>
      </c>
      <c r="O1249" s="487"/>
    </row>
    <row r="1250" spans="4:15">
      <c r="D1250" s="514"/>
      <c r="F1250" s="281"/>
      <c r="J1250" s="466"/>
      <c r="O1250" s="487"/>
    </row>
    <row r="1251" spans="4:15">
      <c r="D1251" s="516"/>
      <c r="F1251" s="281"/>
      <c r="J1251" s="466"/>
      <c r="N1251" t="e">
        <f>+L1251/E1251</f>
        <v>#DIV/0!</v>
      </c>
      <c r="O1251" s="487"/>
    </row>
    <row r="1252" spans="4:15">
      <c r="D1252" s="514"/>
      <c r="F1252" s="281"/>
      <c r="J1252" s="466"/>
      <c r="O1252" s="487"/>
    </row>
    <row r="1253" spans="4:15">
      <c r="D1253" s="514"/>
      <c r="F1253" s="281"/>
      <c r="J1253" s="466"/>
      <c r="N1253" t="e">
        <f>+L1253/E1253</f>
        <v>#DIV/0!</v>
      </c>
      <c r="O1253" s="487"/>
    </row>
    <row r="1254" spans="4:15">
      <c r="D1254" s="514"/>
      <c r="F1254" s="281"/>
      <c r="J1254" s="466"/>
      <c r="N1254" t="e">
        <f>+L1254/E1254</f>
        <v>#DIV/0!</v>
      </c>
      <c r="O1254" s="487"/>
    </row>
    <row r="1255" spans="4:15" ht="15" thickBot="1">
      <c r="D1255" s="516"/>
      <c r="F1255" s="295"/>
      <c r="J1255" s="480"/>
      <c r="O1255" s="492"/>
    </row>
    <row r="1256" spans="4:15" ht="15" thickBot="1">
      <c r="D1256" s="517"/>
      <c r="F1256" s="461"/>
      <c r="J1256" s="481"/>
      <c r="O1256" s="493"/>
    </row>
    <row r="1257" spans="4:15">
      <c r="D1257" s="514"/>
      <c r="F1257" s="452"/>
      <c r="J1257" s="466"/>
      <c r="N1257" t="e">
        <f>+L1257/E1257</f>
        <v>#DIV/0!</v>
      </c>
      <c r="O1257" s="487"/>
    </row>
    <row r="1258" spans="4:15">
      <c r="D1258" s="514"/>
      <c r="F1258" s="281"/>
      <c r="J1258" s="466"/>
      <c r="O1258" s="487"/>
    </row>
    <row r="1259" spans="4:15">
      <c r="D1259" s="514"/>
      <c r="F1259" s="281"/>
      <c r="J1259" s="466"/>
      <c r="N1259" t="e">
        <f>+L1259/E1259</f>
        <v>#DIV/0!</v>
      </c>
      <c r="O1259" s="487"/>
    </row>
    <row r="1260" spans="4:15">
      <c r="D1260" s="516"/>
      <c r="F1260" s="281"/>
      <c r="J1260" s="466"/>
      <c r="N1260" t="e">
        <f>+L1260/E1260</f>
        <v>#DIV/0!</v>
      </c>
      <c r="O1260" s="487"/>
    </row>
    <row r="1261" spans="4:15" ht="15" thickBot="1">
      <c r="D1261" s="514"/>
      <c r="F1261" s="295"/>
      <c r="J1261" s="480"/>
      <c r="N1261" t="e">
        <f>+L1261/E1261</f>
        <v>#DIV/0!</v>
      </c>
      <c r="O1261" s="492"/>
    </row>
    <row r="1262" spans="4:15" ht="15" thickBot="1">
      <c r="D1262" s="514"/>
      <c r="F1262" s="462"/>
      <c r="J1262" s="482"/>
      <c r="O1262" s="494"/>
    </row>
    <row r="1263" spans="4:15" ht="15" thickBot="1">
      <c r="D1263" s="514"/>
      <c r="O1263"/>
    </row>
    <row r="1264" spans="4:15">
      <c r="D1264" s="516"/>
      <c r="F1264" s="249"/>
      <c r="J1264" s="465"/>
      <c r="N1264" t="e">
        <f>+L1264/E1264</f>
        <v>#DIV/0!</v>
      </c>
      <c r="O1264" s="484"/>
    </row>
    <row r="1265" spans="4:15">
      <c r="D1265" s="517"/>
      <c r="F1265" s="250"/>
      <c r="J1265" s="466"/>
      <c r="N1265" t="e">
        <f>+L1265/E1265</f>
        <v>#DIV/0!</v>
      </c>
      <c r="O1265" s="485"/>
    </row>
    <row r="1266" spans="4:15">
      <c r="D1266" s="515"/>
      <c r="F1266" s="250"/>
      <c r="J1266" s="466"/>
      <c r="N1266" t="e">
        <f>+L1266/E1266</f>
        <v>#DIV/0!</v>
      </c>
      <c r="O1266" s="485"/>
    </row>
    <row r="1267" spans="4:15">
      <c r="D1267" s="511"/>
      <c r="F1267" s="250"/>
      <c r="J1267" s="466"/>
      <c r="O1267" s="487"/>
    </row>
    <row r="1268" spans="4:15">
      <c r="D1268" s="518"/>
      <c r="F1268" s="250"/>
      <c r="J1268" s="466"/>
      <c r="N1268" t="e">
        <f t="shared" ref="N1268:N1277" si="79">+L1268/E1268</f>
        <v>#DIV/0!</v>
      </c>
      <c r="O1268" s="487"/>
    </row>
    <row r="1269" spans="4:15">
      <c r="D1269" s="518"/>
      <c r="F1269" s="250"/>
      <c r="J1269" s="466"/>
      <c r="N1269" t="e">
        <f t="shared" si="79"/>
        <v>#DIV/0!</v>
      </c>
      <c r="O1269" s="485"/>
    </row>
    <row r="1270" spans="4:15" ht="15" thickBot="1">
      <c r="D1270" s="518"/>
      <c r="F1270" s="250"/>
      <c r="J1270" s="466"/>
      <c r="N1270" t="e">
        <f t="shared" si="79"/>
        <v>#DIV/0!</v>
      </c>
      <c r="O1270" s="485"/>
    </row>
    <row r="1271" spans="4:15" ht="15" thickBot="1">
      <c r="D1271" s="507"/>
      <c r="F1271" s="456"/>
      <c r="J1271" s="472"/>
      <c r="N1271" t="e">
        <f t="shared" si="79"/>
        <v>#DIV/0!</v>
      </c>
      <c r="O1271" s="486"/>
    </row>
    <row r="1272" spans="4:15">
      <c r="D1272" s="518"/>
      <c r="F1272" s="250"/>
      <c r="J1272" s="466"/>
      <c r="N1272" t="e">
        <f t="shared" si="79"/>
        <v>#DIV/0!</v>
      </c>
      <c r="O1272" s="487"/>
    </row>
    <row r="1273" spans="4:15">
      <c r="D1273" s="518"/>
      <c r="F1273" s="250"/>
      <c r="J1273" s="466"/>
      <c r="N1273" t="e">
        <f t="shared" si="79"/>
        <v>#DIV/0!</v>
      </c>
      <c r="O1273" s="485"/>
    </row>
    <row r="1274" spans="4:15">
      <c r="D1274" s="518"/>
      <c r="F1274" s="250"/>
      <c r="J1274" s="466"/>
      <c r="N1274" t="e">
        <f t="shared" si="79"/>
        <v>#DIV/0!</v>
      </c>
      <c r="O1274" s="487"/>
    </row>
    <row r="1275" spans="4:15" ht="15" thickBot="1">
      <c r="D1275" s="518"/>
      <c r="F1275" s="250"/>
      <c r="J1275" s="466"/>
      <c r="N1275" t="e">
        <f t="shared" si="79"/>
        <v>#DIV/0!</v>
      </c>
      <c r="O1275" s="487"/>
    </row>
    <row r="1276" spans="4:15" ht="15" thickBot="1">
      <c r="D1276" s="518"/>
      <c r="F1276" s="456"/>
      <c r="J1276" s="472"/>
      <c r="N1276" t="e">
        <f t="shared" si="79"/>
        <v>#DIV/0!</v>
      </c>
      <c r="O1276" s="486"/>
    </row>
    <row r="1277" spans="4:15" ht="15" thickBot="1">
      <c r="D1277" s="507"/>
      <c r="F1277" s="302"/>
      <c r="J1277" s="467"/>
      <c r="N1277" t="e">
        <f t="shared" si="79"/>
        <v>#DIV/0!</v>
      </c>
      <c r="O1277" s="488"/>
    </row>
    <row r="1278" spans="4:15" ht="15" thickBot="1">
      <c r="D1278" s="519"/>
      <c r="J1278" s="473"/>
      <c r="O1278" s="496"/>
    </row>
    <row r="1279" spans="4:15">
      <c r="D1279" s="513"/>
      <c r="F1279" s="457"/>
      <c r="J1279" s="474"/>
      <c r="N1279" t="e">
        <f t="shared" ref="N1279:N1294" si="80">+L1279/E1279</f>
        <v>#DIV/0!</v>
      </c>
      <c r="O1279" s="497"/>
    </row>
    <row r="1280" spans="4:15">
      <c r="D1280" s="507"/>
      <c r="F1280" s="458"/>
      <c r="J1280" s="475"/>
      <c r="N1280" t="e">
        <f t="shared" si="80"/>
        <v>#DIV/0!</v>
      </c>
      <c r="O1280" s="498"/>
    </row>
    <row r="1281" spans="4:15">
      <c r="D1281" s="512"/>
      <c r="F1281" s="458"/>
      <c r="J1281" s="475"/>
      <c r="N1281" t="e">
        <f t="shared" si="80"/>
        <v>#DIV/0!</v>
      </c>
      <c r="O1281" s="498"/>
    </row>
    <row r="1282" spans="4:15">
      <c r="D1282" s="516"/>
      <c r="F1282" s="458"/>
      <c r="J1282" s="475"/>
      <c r="N1282" t="e">
        <f t="shared" si="80"/>
        <v>#DIV/0!</v>
      </c>
      <c r="O1282" s="498"/>
    </row>
    <row r="1283" spans="4:15">
      <c r="D1283" s="512"/>
      <c r="F1283" s="458"/>
      <c r="J1283" s="475"/>
      <c r="N1283" t="e">
        <f t="shared" si="80"/>
        <v>#DIV/0!</v>
      </c>
      <c r="O1283" s="498"/>
    </row>
    <row r="1284" spans="4:15">
      <c r="D1284" s="512"/>
      <c r="F1284" s="458"/>
      <c r="J1284" s="475"/>
      <c r="N1284" t="e">
        <f t="shared" si="80"/>
        <v>#DIV/0!</v>
      </c>
      <c r="O1284" s="498"/>
    </row>
    <row r="1285" spans="4:15">
      <c r="D1285" s="512"/>
      <c r="F1285" s="458"/>
      <c r="J1285" s="475"/>
      <c r="N1285" t="e">
        <f t="shared" si="80"/>
        <v>#DIV/0!</v>
      </c>
      <c r="O1285" s="498"/>
    </row>
    <row r="1286" spans="4:15">
      <c r="D1286" s="512"/>
      <c r="F1286" s="458"/>
      <c r="J1286" s="475"/>
      <c r="N1286" t="e">
        <f t="shared" si="80"/>
        <v>#DIV/0!</v>
      </c>
      <c r="O1286" s="498"/>
    </row>
    <row r="1287" spans="4:15">
      <c r="D1287" s="507"/>
      <c r="F1287" s="458"/>
      <c r="J1287" s="475"/>
      <c r="N1287" t="e">
        <f t="shared" si="80"/>
        <v>#DIV/0!</v>
      </c>
      <c r="O1287" s="498"/>
    </row>
    <row r="1288" spans="4:15">
      <c r="D1288" s="512"/>
      <c r="F1288" s="458"/>
      <c r="J1288" s="475"/>
      <c r="N1288" t="e">
        <f t="shared" si="80"/>
        <v>#DIV/0!</v>
      </c>
      <c r="O1288" s="498"/>
    </row>
    <row r="1289" spans="4:15">
      <c r="D1289" s="512"/>
      <c r="F1289" s="458"/>
      <c r="J1289" s="475"/>
      <c r="N1289" t="e">
        <f t="shared" si="80"/>
        <v>#DIV/0!</v>
      </c>
      <c r="O1289" s="498"/>
    </row>
    <row r="1290" spans="4:15">
      <c r="D1290" s="512"/>
      <c r="F1290" s="458"/>
      <c r="J1290" s="475"/>
      <c r="N1290" t="e">
        <f t="shared" si="80"/>
        <v>#DIV/0!</v>
      </c>
      <c r="O1290" s="498"/>
    </row>
    <row r="1291" spans="4:15">
      <c r="D1291" s="517"/>
      <c r="F1291" s="458"/>
      <c r="J1291" s="475"/>
      <c r="N1291" t="e">
        <f t="shared" si="80"/>
        <v>#DIV/0!</v>
      </c>
      <c r="O1291" s="498"/>
    </row>
    <row r="1292" spans="4:15">
      <c r="D1292" s="512"/>
      <c r="F1292" s="458"/>
      <c r="J1292" s="475"/>
      <c r="N1292" t="e">
        <f t="shared" si="80"/>
        <v>#DIV/0!</v>
      </c>
      <c r="O1292" s="498"/>
    </row>
    <row r="1293" spans="4:15">
      <c r="D1293" s="512"/>
      <c r="F1293" s="458"/>
      <c r="J1293" s="475"/>
      <c r="N1293" t="e">
        <f t="shared" si="80"/>
        <v>#DIV/0!</v>
      </c>
      <c r="O1293" s="498"/>
    </row>
    <row r="1294" spans="4:15">
      <c r="D1294" s="517"/>
      <c r="F1294" s="458"/>
      <c r="J1294" s="475"/>
      <c r="N1294" t="e">
        <f t="shared" si="80"/>
        <v>#DIV/0!</v>
      </c>
      <c r="O1294" s="498"/>
    </row>
    <row r="1295" spans="4:15">
      <c r="D1295" s="520"/>
      <c r="F1295" s="458"/>
      <c r="J1295" s="475"/>
      <c r="O1295" s="498"/>
    </row>
    <row r="1296" spans="4:15">
      <c r="D1296" s="521"/>
      <c r="F1296" s="458"/>
      <c r="J1296" s="475"/>
      <c r="N1296" t="e">
        <f t="shared" ref="N1296:N1306" si="81">+L1296/E1296</f>
        <v>#DIV/0!</v>
      </c>
      <c r="O1296" s="498"/>
    </row>
    <row r="1297" spans="4:15">
      <c r="D1297" s="514"/>
      <c r="F1297" s="458"/>
      <c r="J1297" s="475"/>
      <c r="N1297" t="e">
        <f t="shared" si="81"/>
        <v>#DIV/0!</v>
      </c>
      <c r="O1297" s="498"/>
    </row>
    <row r="1298" spans="4:15">
      <c r="D1298" s="522"/>
      <c r="F1298" s="458"/>
      <c r="J1298" s="476"/>
      <c r="N1298" t="e">
        <f t="shared" si="81"/>
        <v>#DIV/0!</v>
      </c>
      <c r="O1298" s="499"/>
    </row>
    <row r="1299" spans="4:15">
      <c r="F1299" s="458"/>
      <c r="J1299" s="475"/>
      <c r="N1299" t="e">
        <f t="shared" si="81"/>
        <v>#DIV/0!</v>
      </c>
      <c r="O1299" s="498"/>
    </row>
    <row r="1300" spans="4:15">
      <c r="D1300" s="524"/>
      <c r="F1300" s="458"/>
      <c r="J1300" s="475"/>
      <c r="N1300" t="e">
        <f t="shared" si="81"/>
        <v>#DIV/0!</v>
      </c>
      <c r="O1300" s="498"/>
    </row>
    <row r="1301" spans="4:15">
      <c r="D1301" s="524"/>
      <c r="F1301" s="458"/>
      <c r="J1301" s="475"/>
      <c r="N1301" t="e">
        <f t="shared" si="81"/>
        <v>#DIV/0!</v>
      </c>
      <c r="O1301" s="498"/>
    </row>
    <row r="1302" spans="4:15">
      <c r="D1302" s="524"/>
      <c r="F1302" s="458"/>
      <c r="J1302" s="475"/>
      <c r="N1302" t="e">
        <f t="shared" si="81"/>
        <v>#DIV/0!</v>
      </c>
      <c r="O1302" s="498"/>
    </row>
    <row r="1303" spans="4:15">
      <c r="D1303" s="506"/>
      <c r="F1303" s="458"/>
      <c r="J1303" s="475"/>
      <c r="N1303" t="e">
        <f t="shared" si="81"/>
        <v>#DIV/0!</v>
      </c>
      <c r="O1303" s="498"/>
    </row>
    <row r="1304" spans="4:15">
      <c r="D1304" s="506"/>
      <c r="F1304" s="458"/>
      <c r="J1304" s="475"/>
      <c r="N1304" t="e">
        <f t="shared" si="81"/>
        <v>#DIV/0!</v>
      </c>
      <c r="O1304" s="498"/>
    </row>
    <row r="1305" spans="4:15">
      <c r="D1305" s="506"/>
      <c r="F1305" s="458"/>
      <c r="J1305" s="475"/>
      <c r="N1305" t="e">
        <f t="shared" si="81"/>
        <v>#DIV/0!</v>
      </c>
      <c r="O1305" s="498"/>
    </row>
    <row r="1306" spans="4:15" ht="15" thickBot="1">
      <c r="D1306" s="506"/>
      <c r="F1306" s="459"/>
      <c r="J1306" s="477"/>
      <c r="N1306" t="e">
        <f t="shared" si="81"/>
        <v>#DIV/0!</v>
      </c>
      <c r="O1306" s="500"/>
    </row>
    <row r="1307" spans="4:15" ht="15" thickBot="1">
      <c r="D1307" s="507"/>
      <c r="J1307" s="478"/>
      <c r="O1307" s="501"/>
    </row>
    <row r="1308" spans="4:15">
      <c r="D1308" s="506"/>
    </row>
    <row r="1309" spans="4:15">
      <c r="D1309" s="506"/>
      <c r="O1309"/>
    </row>
    <row r="1310" spans="4:15" ht="15" thickBot="1">
      <c r="D1310" s="506"/>
    </row>
    <row r="1311" spans="4:15">
      <c r="D1311" s="506"/>
      <c r="O1311" s="491"/>
    </row>
    <row r="1312" spans="4:15">
      <c r="D1312" s="506"/>
      <c r="F1312" s="451"/>
      <c r="J1312" s="464"/>
      <c r="N1312" t="s">
        <v>26</v>
      </c>
      <c r="O1312" s="502"/>
    </row>
    <row r="1313" spans="4:15" ht="15" thickBot="1">
      <c r="D1313" s="506"/>
      <c r="F1313" s="460"/>
      <c r="J1313" s="479"/>
      <c r="O1313" s="503"/>
    </row>
    <row r="1314" spans="4:15">
      <c r="D1314" s="506"/>
      <c r="F1314" s="452"/>
      <c r="J1314" s="466"/>
      <c r="N1314" t="e">
        <f>+L1314/E1314</f>
        <v>#DIV/0!</v>
      </c>
      <c r="O1314" s="487"/>
    </row>
    <row r="1315" spans="4:15">
      <c r="D1315" s="507"/>
      <c r="F1315" s="281"/>
      <c r="J1315" s="466"/>
      <c r="O1315" s="487"/>
    </row>
    <row r="1316" spans="4:15">
      <c r="D1316" s="506"/>
      <c r="F1316" s="281"/>
      <c r="J1316" s="466"/>
      <c r="N1316" t="e">
        <f>+L1316/E1316</f>
        <v>#DIV/0!</v>
      </c>
      <c r="O1316" s="487"/>
    </row>
    <row r="1317" spans="4:15">
      <c r="D1317" s="506"/>
      <c r="F1317" s="281"/>
      <c r="J1317" s="466"/>
      <c r="O1317" s="487"/>
    </row>
    <row r="1318" spans="4:15">
      <c r="D1318" s="506"/>
      <c r="F1318" s="281"/>
      <c r="J1318" s="466"/>
      <c r="N1318" t="e">
        <f>+L1318/E1318</f>
        <v>#DIV/0!</v>
      </c>
      <c r="O1318" s="487"/>
    </row>
    <row r="1319" spans="4:15">
      <c r="D1319" s="506"/>
      <c r="F1319" s="281"/>
      <c r="J1319" s="466"/>
      <c r="N1319" t="e">
        <f>+L1319/E1319</f>
        <v>#DIV/0!</v>
      </c>
      <c r="O1319" s="487"/>
    </row>
    <row r="1320" spans="4:15" ht="15" thickBot="1">
      <c r="D1320" s="506"/>
      <c r="F1320" s="295"/>
      <c r="J1320" s="480"/>
      <c r="O1320" s="492"/>
    </row>
    <row r="1321" spans="4:15" ht="15" thickBot="1">
      <c r="D1321" s="506"/>
      <c r="F1321" s="461"/>
      <c r="J1321" s="481"/>
      <c r="O1321" s="493"/>
    </row>
    <row r="1322" spans="4:15">
      <c r="D1322" s="508"/>
      <c r="F1322" s="452"/>
      <c r="J1322" s="466"/>
      <c r="N1322" t="e">
        <f>+L1322/E1322</f>
        <v>#DIV/0!</v>
      </c>
      <c r="O1322" s="487"/>
    </row>
    <row r="1323" spans="4:15">
      <c r="D1323" s="507"/>
      <c r="F1323" s="281"/>
      <c r="J1323" s="466"/>
      <c r="O1323" s="487"/>
    </row>
    <row r="1324" spans="4:15">
      <c r="D1324" s="509"/>
      <c r="F1324" s="281"/>
      <c r="J1324" s="466"/>
      <c r="N1324" t="e">
        <f>+L1324/E1324</f>
        <v>#DIV/0!</v>
      </c>
      <c r="O1324" s="487"/>
    </row>
    <row r="1325" spans="4:15">
      <c r="D1325" s="507"/>
      <c r="F1325" s="281"/>
      <c r="J1325" s="466"/>
      <c r="N1325" t="e">
        <f>+L1325/E1325</f>
        <v>#DIV/0!</v>
      </c>
      <c r="O1325" s="487"/>
    </row>
    <row r="1326" spans="4:15" ht="15" thickBot="1">
      <c r="D1326" s="510"/>
      <c r="F1326" s="295"/>
      <c r="J1326" s="480"/>
      <c r="N1326" t="e">
        <f>+L1326/E1326</f>
        <v>#DIV/0!</v>
      </c>
      <c r="O1326" s="492"/>
    </row>
    <row r="1327" spans="4:15" ht="15" thickBot="1">
      <c r="D1327" s="510"/>
      <c r="F1327" s="462"/>
      <c r="J1327" s="482"/>
      <c r="O1327" s="494"/>
    </row>
    <row r="1328" spans="4:15" ht="15" thickBot="1">
      <c r="D1328" s="510"/>
      <c r="O1328"/>
    </row>
    <row r="1329" spans="4:15">
      <c r="D1329" s="507"/>
      <c r="F1329" s="249"/>
      <c r="J1329" s="465"/>
      <c r="N1329" t="e">
        <f>+L1329/E1329</f>
        <v>#DIV/0!</v>
      </c>
      <c r="O1329" s="484"/>
    </row>
    <row r="1330" spans="4:15">
      <c r="D1330" s="511"/>
      <c r="F1330" s="250"/>
      <c r="J1330" s="466"/>
      <c r="N1330" t="e">
        <f>+L1330/E1330</f>
        <v>#DIV/0!</v>
      </c>
      <c r="O1330" s="485"/>
    </row>
    <row r="1331" spans="4:15">
      <c r="D1331" s="512"/>
      <c r="F1331" s="250"/>
      <c r="J1331" s="466"/>
      <c r="N1331" t="e">
        <f>+L1331/E1331</f>
        <v>#DIV/0!</v>
      </c>
      <c r="O1331" s="485"/>
    </row>
    <row r="1332" spans="4:15">
      <c r="D1332" s="513"/>
      <c r="F1332" s="250"/>
      <c r="J1332" s="466"/>
      <c r="O1332" s="487"/>
    </row>
    <row r="1333" spans="4:15">
      <c r="D1333" s="513"/>
      <c r="F1333" s="250"/>
      <c r="J1333" s="466"/>
      <c r="N1333" t="e">
        <f t="shared" ref="N1333:N1342" si="82">+L1333/E1333</f>
        <v>#DIV/0!</v>
      </c>
      <c r="O1333" s="487"/>
    </row>
    <row r="1334" spans="4:15">
      <c r="D1334" s="512"/>
      <c r="F1334" s="250"/>
      <c r="J1334" s="466"/>
      <c r="N1334" t="e">
        <f t="shared" si="82"/>
        <v>#DIV/0!</v>
      </c>
      <c r="O1334" s="485"/>
    </row>
    <row r="1335" spans="4:15" ht="15" thickBot="1">
      <c r="D1335" s="507"/>
      <c r="F1335" s="250"/>
      <c r="J1335" s="466"/>
      <c r="N1335" t="e">
        <f t="shared" si="82"/>
        <v>#DIV/0!</v>
      </c>
      <c r="O1335" s="485"/>
    </row>
    <row r="1336" spans="4:15" ht="15" thickBot="1">
      <c r="D1336" s="513"/>
      <c r="F1336" s="456"/>
      <c r="J1336" s="472"/>
      <c r="N1336" t="e">
        <f t="shared" si="82"/>
        <v>#DIV/0!</v>
      </c>
      <c r="O1336" s="486"/>
    </row>
    <row r="1337" spans="4:15">
      <c r="D1337" s="512"/>
      <c r="F1337" s="250"/>
      <c r="J1337" s="466"/>
      <c r="N1337" t="e">
        <f t="shared" si="82"/>
        <v>#DIV/0!</v>
      </c>
      <c r="O1337" s="487"/>
    </row>
    <row r="1338" spans="4:15">
      <c r="D1338" s="512"/>
      <c r="F1338" s="250"/>
      <c r="J1338" s="466"/>
      <c r="N1338" t="e">
        <f t="shared" si="82"/>
        <v>#DIV/0!</v>
      </c>
      <c r="O1338" s="485"/>
    </row>
    <row r="1339" spans="4:15">
      <c r="D1339" s="512"/>
      <c r="F1339" s="250"/>
      <c r="J1339" s="466"/>
      <c r="N1339" t="e">
        <f t="shared" si="82"/>
        <v>#DIV/0!</v>
      </c>
      <c r="O1339" s="487"/>
    </row>
    <row r="1340" spans="4:15" ht="15" thickBot="1">
      <c r="D1340" s="513"/>
      <c r="F1340" s="250"/>
      <c r="J1340" s="466"/>
      <c r="N1340" t="e">
        <f t="shared" si="82"/>
        <v>#DIV/0!</v>
      </c>
      <c r="O1340" s="487"/>
    </row>
    <row r="1341" spans="4:15" ht="15" thickBot="1">
      <c r="D1341" s="512"/>
      <c r="F1341" s="456"/>
      <c r="J1341" s="472"/>
      <c r="N1341" t="e">
        <f t="shared" si="82"/>
        <v>#DIV/0!</v>
      </c>
      <c r="O1341" s="486"/>
    </row>
    <row r="1342" spans="4:15" ht="15" thickBot="1">
      <c r="D1342" s="513"/>
      <c r="F1342" s="302"/>
      <c r="J1342" s="467"/>
      <c r="N1342" t="e">
        <f t="shared" si="82"/>
        <v>#DIV/0!</v>
      </c>
      <c r="O1342" s="488"/>
    </row>
    <row r="1343" spans="4:15" ht="15" thickBot="1">
      <c r="D1343" s="512"/>
      <c r="J1343" s="473"/>
      <c r="O1343" s="496"/>
    </row>
    <row r="1344" spans="4:15">
      <c r="D1344" s="507"/>
      <c r="F1344" s="457"/>
      <c r="J1344" s="474"/>
      <c r="N1344" t="e">
        <f t="shared" ref="N1344:N1359" si="83">+L1344/E1344</f>
        <v>#DIV/0!</v>
      </c>
      <c r="O1344" s="497"/>
    </row>
    <row r="1345" spans="4:15">
      <c r="D1345" s="511"/>
      <c r="F1345" s="458"/>
      <c r="J1345" s="475"/>
      <c r="N1345" t="e">
        <f t="shared" si="83"/>
        <v>#DIV/0!</v>
      </c>
      <c r="O1345" s="498"/>
    </row>
    <row r="1346" spans="4:15">
      <c r="D1346" s="514"/>
      <c r="F1346" s="458"/>
      <c r="J1346" s="475"/>
      <c r="N1346" t="e">
        <f t="shared" si="83"/>
        <v>#DIV/0!</v>
      </c>
      <c r="O1346" s="498"/>
    </row>
    <row r="1347" spans="4:15">
      <c r="D1347" s="514"/>
      <c r="F1347" s="458"/>
      <c r="J1347" s="475"/>
      <c r="N1347" t="e">
        <f t="shared" si="83"/>
        <v>#DIV/0!</v>
      </c>
      <c r="O1347" s="498"/>
    </row>
    <row r="1348" spans="4:15">
      <c r="D1348" s="515"/>
      <c r="F1348" s="458"/>
      <c r="J1348" s="475"/>
      <c r="N1348" t="e">
        <f t="shared" si="83"/>
        <v>#DIV/0!</v>
      </c>
      <c r="O1348" s="498"/>
    </row>
    <row r="1349" spans="4:15">
      <c r="D1349" s="515"/>
      <c r="F1349" s="458"/>
      <c r="J1349" s="475"/>
      <c r="N1349" t="e">
        <f t="shared" si="83"/>
        <v>#DIV/0!</v>
      </c>
      <c r="O1349" s="498"/>
    </row>
    <row r="1350" spans="4:15">
      <c r="D1350" s="514"/>
      <c r="F1350" s="458"/>
      <c r="J1350" s="475"/>
      <c r="N1350" t="e">
        <f t="shared" si="83"/>
        <v>#DIV/0!</v>
      </c>
      <c r="O1350" s="498"/>
    </row>
    <row r="1351" spans="4:15">
      <c r="D1351" s="514"/>
      <c r="F1351" s="458"/>
      <c r="J1351" s="475"/>
      <c r="N1351" t="e">
        <f t="shared" si="83"/>
        <v>#DIV/0!</v>
      </c>
      <c r="O1351" s="498"/>
    </row>
    <row r="1352" spans="4:15">
      <c r="D1352" s="516"/>
      <c r="F1352" s="458"/>
      <c r="J1352" s="475"/>
      <c r="N1352" t="e">
        <f t="shared" si="83"/>
        <v>#DIV/0!</v>
      </c>
      <c r="O1352" s="498"/>
    </row>
    <row r="1353" spans="4:15">
      <c r="D1353" s="514"/>
      <c r="F1353" s="458"/>
      <c r="J1353" s="475"/>
      <c r="N1353" t="e">
        <f t="shared" si="83"/>
        <v>#DIV/0!</v>
      </c>
      <c r="O1353" s="498"/>
    </row>
    <row r="1354" spans="4:15">
      <c r="D1354" s="514"/>
      <c r="F1354" s="458"/>
      <c r="J1354" s="475"/>
      <c r="N1354" t="e">
        <f t="shared" si="83"/>
        <v>#DIV/0!</v>
      </c>
      <c r="O1354" s="498"/>
    </row>
    <row r="1355" spans="4:15">
      <c r="D1355" s="514"/>
      <c r="F1355" s="458"/>
      <c r="J1355" s="475"/>
      <c r="N1355" t="e">
        <f t="shared" si="83"/>
        <v>#DIV/0!</v>
      </c>
      <c r="O1355" s="498"/>
    </row>
    <row r="1356" spans="4:15">
      <c r="D1356" s="516"/>
      <c r="F1356" s="458"/>
      <c r="J1356" s="475"/>
      <c r="N1356" t="e">
        <f t="shared" si="83"/>
        <v>#DIV/0!</v>
      </c>
      <c r="O1356" s="498"/>
    </row>
    <row r="1357" spans="4:15">
      <c r="D1357" s="517"/>
      <c r="F1357" s="458"/>
      <c r="J1357" s="475"/>
      <c r="N1357" t="e">
        <f t="shared" si="83"/>
        <v>#DIV/0!</v>
      </c>
      <c r="O1357" s="498"/>
    </row>
    <row r="1358" spans="4:15">
      <c r="D1358" s="514"/>
      <c r="F1358" s="458"/>
      <c r="J1358" s="475"/>
      <c r="N1358" t="e">
        <f t="shared" si="83"/>
        <v>#DIV/0!</v>
      </c>
      <c r="O1358" s="498"/>
    </row>
    <row r="1359" spans="4:15">
      <c r="D1359" s="514"/>
      <c r="F1359" s="458"/>
      <c r="J1359" s="475"/>
      <c r="N1359" t="e">
        <f t="shared" si="83"/>
        <v>#DIV/0!</v>
      </c>
      <c r="O1359" s="498"/>
    </row>
    <row r="1360" spans="4:15">
      <c r="D1360" s="514"/>
      <c r="F1360" s="458"/>
      <c r="J1360" s="475"/>
      <c r="O1360" s="498"/>
    </row>
    <row r="1361" spans="4:15">
      <c r="D1361" s="516"/>
      <c r="F1361" s="458"/>
      <c r="J1361" s="475"/>
      <c r="N1361" t="e">
        <f t="shared" ref="N1361:N1371" si="84">+L1361/E1361</f>
        <v>#DIV/0!</v>
      </c>
      <c r="O1361" s="498"/>
    </row>
    <row r="1362" spans="4:15">
      <c r="D1362" s="514"/>
      <c r="F1362" s="458"/>
      <c r="J1362" s="475"/>
      <c r="N1362" t="e">
        <f t="shared" si="84"/>
        <v>#DIV/0!</v>
      </c>
      <c r="O1362" s="498"/>
    </row>
    <row r="1363" spans="4:15">
      <c r="D1363" s="514"/>
      <c r="F1363" s="458"/>
      <c r="J1363" s="476"/>
      <c r="N1363" t="e">
        <f t="shared" si="84"/>
        <v>#DIV/0!</v>
      </c>
      <c r="O1363" s="499"/>
    </row>
    <row r="1364" spans="4:15">
      <c r="D1364" s="514"/>
      <c r="F1364" s="458"/>
      <c r="J1364" s="475"/>
      <c r="N1364" t="e">
        <f t="shared" si="84"/>
        <v>#DIV/0!</v>
      </c>
      <c r="O1364" s="498"/>
    </row>
    <row r="1365" spans="4:15">
      <c r="D1365" s="516"/>
      <c r="F1365" s="458"/>
      <c r="J1365" s="475"/>
      <c r="N1365" t="e">
        <f t="shared" si="84"/>
        <v>#DIV/0!</v>
      </c>
      <c r="O1365" s="498"/>
    </row>
    <row r="1366" spans="4:15">
      <c r="D1366" s="517"/>
      <c r="F1366" s="458"/>
      <c r="J1366" s="475"/>
      <c r="N1366" t="e">
        <f t="shared" si="84"/>
        <v>#DIV/0!</v>
      </c>
      <c r="O1366" s="498"/>
    </row>
    <row r="1367" spans="4:15">
      <c r="D1367" s="515"/>
      <c r="F1367" s="458"/>
      <c r="J1367" s="475"/>
      <c r="N1367" t="e">
        <f t="shared" si="84"/>
        <v>#DIV/0!</v>
      </c>
      <c r="O1367" s="498"/>
    </row>
    <row r="1368" spans="4:15">
      <c r="D1368" s="511"/>
      <c r="F1368" s="458"/>
      <c r="J1368" s="475"/>
      <c r="N1368" t="e">
        <f t="shared" si="84"/>
        <v>#DIV/0!</v>
      </c>
      <c r="O1368" s="498"/>
    </row>
    <row r="1369" spans="4:15">
      <c r="D1369" s="518"/>
      <c r="F1369" s="458"/>
      <c r="J1369" s="475"/>
      <c r="N1369" t="e">
        <f t="shared" si="84"/>
        <v>#DIV/0!</v>
      </c>
      <c r="O1369" s="498"/>
    </row>
    <row r="1370" spans="4:15">
      <c r="D1370" s="518"/>
      <c r="F1370" s="458"/>
      <c r="J1370" s="475"/>
      <c r="N1370" t="e">
        <f t="shared" si="84"/>
        <v>#DIV/0!</v>
      </c>
      <c r="O1370" s="498"/>
    </row>
    <row r="1371" spans="4:15" ht="15" thickBot="1">
      <c r="D1371" s="518"/>
      <c r="F1371" s="459"/>
      <c r="J1371" s="477"/>
      <c r="N1371" t="e">
        <f t="shared" si="84"/>
        <v>#DIV/0!</v>
      </c>
      <c r="O1371" s="500"/>
    </row>
    <row r="1372" spans="4:15" ht="15" thickBot="1">
      <c r="D1372" s="507"/>
      <c r="J1372" s="478"/>
      <c r="O1372" s="501"/>
    </row>
    <row r="1373" spans="4:15">
      <c r="D1373" s="518"/>
    </row>
    <row r="1374" spans="4:15">
      <c r="D1374" s="518"/>
      <c r="O1374"/>
    </row>
    <row r="1375" spans="4:15" ht="15" thickBot="1">
      <c r="D1375" s="518"/>
    </row>
    <row r="1376" spans="4:15">
      <c r="D1376" s="518"/>
      <c r="O1376" s="491"/>
    </row>
    <row r="1377" spans="4:15">
      <c r="D1377" s="518"/>
      <c r="F1377" s="451"/>
      <c r="J1377" s="464"/>
      <c r="N1377" t="s">
        <v>26</v>
      </c>
      <c r="O1377" s="502"/>
    </row>
    <row r="1378" spans="4:15" ht="15" thickBot="1">
      <c r="D1378" s="507"/>
      <c r="F1378" s="460"/>
      <c r="J1378" s="479"/>
      <c r="O1378" s="503"/>
    </row>
    <row r="1379" spans="4:15">
      <c r="D1379" s="519"/>
      <c r="F1379" s="452"/>
      <c r="J1379" s="466"/>
      <c r="N1379" t="e">
        <f>+L1379/E1379</f>
        <v>#DIV/0!</v>
      </c>
      <c r="O1379" s="487"/>
    </row>
    <row r="1380" spans="4:15">
      <c r="D1380" s="513"/>
      <c r="F1380" s="281"/>
      <c r="J1380" s="466"/>
      <c r="O1380" s="487"/>
    </row>
    <row r="1381" spans="4:15">
      <c r="D1381" s="507"/>
      <c r="F1381" s="281"/>
      <c r="J1381" s="466"/>
      <c r="N1381" t="e">
        <f>+L1381/E1381</f>
        <v>#DIV/0!</v>
      </c>
      <c r="O1381" s="487"/>
    </row>
    <row r="1382" spans="4:15">
      <c r="D1382" s="512"/>
      <c r="F1382" s="281"/>
      <c r="J1382" s="466"/>
      <c r="O1382" s="487"/>
    </row>
    <row r="1383" spans="4:15">
      <c r="D1383" s="516"/>
      <c r="F1383" s="281"/>
      <c r="J1383" s="466"/>
      <c r="N1383" t="e">
        <f>+L1383/E1383</f>
        <v>#DIV/0!</v>
      </c>
      <c r="O1383" s="487"/>
    </row>
    <row r="1384" spans="4:15">
      <c r="D1384" s="512"/>
      <c r="F1384" s="281"/>
      <c r="J1384" s="466"/>
      <c r="N1384" t="e">
        <f>+L1384/E1384</f>
        <v>#DIV/0!</v>
      </c>
      <c r="O1384" s="487"/>
    </row>
    <row r="1385" spans="4:15" ht="15" thickBot="1">
      <c r="D1385" s="512"/>
      <c r="F1385" s="295"/>
      <c r="J1385" s="480"/>
      <c r="O1385" s="492"/>
    </row>
    <row r="1386" spans="4:15" ht="15" thickBot="1">
      <c r="D1386" s="512"/>
      <c r="F1386" s="461"/>
      <c r="J1386" s="481"/>
      <c r="O1386" s="493"/>
    </row>
    <row r="1387" spans="4:15">
      <c r="D1387" s="512"/>
      <c r="F1387" s="452"/>
      <c r="J1387" s="466"/>
      <c r="N1387" t="e">
        <f>+L1387/E1387</f>
        <v>#DIV/0!</v>
      </c>
      <c r="O1387" s="487"/>
    </row>
    <row r="1388" spans="4:15">
      <c r="D1388" s="507"/>
      <c r="F1388" s="281"/>
      <c r="J1388" s="466"/>
      <c r="O1388" s="487"/>
    </row>
    <row r="1389" spans="4:15">
      <c r="D1389" s="512"/>
      <c r="F1389" s="281"/>
      <c r="J1389" s="466"/>
      <c r="N1389" t="e">
        <f>+L1389/E1389</f>
        <v>#DIV/0!</v>
      </c>
      <c r="O1389" s="487"/>
    </row>
    <row r="1390" spans="4:15">
      <c r="D1390" s="512"/>
      <c r="F1390" s="281"/>
      <c r="J1390" s="466"/>
      <c r="N1390" t="e">
        <f>+L1390/E1390</f>
        <v>#DIV/0!</v>
      </c>
      <c r="O1390" s="487"/>
    </row>
    <row r="1391" spans="4:15" ht="15" thickBot="1">
      <c r="D1391" s="512"/>
      <c r="F1391" s="295"/>
      <c r="J1391" s="480"/>
      <c r="N1391" t="e">
        <f>+L1391/E1391</f>
        <v>#DIV/0!</v>
      </c>
      <c r="O1391" s="492"/>
    </row>
    <row r="1392" spans="4:15" ht="15" thickBot="1">
      <c r="D1392" s="517"/>
      <c r="F1392" s="462"/>
      <c r="J1392" s="482"/>
      <c r="O1392" s="494"/>
    </row>
    <row r="1393" spans="4:15" ht="15" thickBot="1">
      <c r="D1393" s="512"/>
      <c r="O1393"/>
    </row>
    <row r="1394" spans="4:15">
      <c r="D1394" s="512"/>
      <c r="F1394" s="249"/>
      <c r="J1394" s="465"/>
      <c r="N1394" t="e">
        <f>+L1394/E1394</f>
        <v>#DIV/0!</v>
      </c>
      <c r="O1394" s="484"/>
    </row>
    <row r="1395" spans="4:15">
      <c r="D1395" s="517"/>
      <c r="F1395" s="250"/>
      <c r="J1395" s="466"/>
      <c r="N1395" t="e">
        <f>+L1395/E1395</f>
        <v>#DIV/0!</v>
      </c>
      <c r="O1395" s="485"/>
    </row>
    <row r="1396" spans="4:15">
      <c r="D1396" s="520"/>
      <c r="F1396" s="250"/>
      <c r="J1396" s="466"/>
      <c r="N1396" t="e">
        <f>+L1396/E1396</f>
        <v>#DIV/0!</v>
      </c>
      <c r="O1396" s="485"/>
    </row>
    <row r="1397" spans="4:15">
      <c r="D1397" s="521"/>
      <c r="F1397" s="250"/>
      <c r="J1397" s="466"/>
      <c r="O1397" s="487"/>
    </row>
    <row r="1398" spans="4:15">
      <c r="D1398" s="514"/>
      <c r="F1398" s="250"/>
      <c r="J1398" s="466"/>
      <c r="N1398" t="e">
        <f t="shared" ref="N1398:N1407" si="85">+L1398/E1398</f>
        <v>#DIV/0!</v>
      </c>
      <c r="O1398" s="487"/>
    </row>
    <row r="1399" spans="4:15">
      <c r="D1399" s="522"/>
      <c r="F1399" s="250"/>
      <c r="J1399" s="466"/>
      <c r="N1399" t="e">
        <f t="shared" si="85"/>
        <v>#DIV/0!</v>
      </c>
      <c r="O1399" s="485"/>
    </row>
    <row r="1400" spans="4:15" ht="15" thickBot="1">
      <c r="F1400" s="250"/>
      <c r="J1400" s="466"/>
      <c r="N1400" t="e">
        <f t="shared" si="85"/>
        <v>#DIV/0!</v>
      </c>
      <c r="O1400" s="485"/>
    </row>
    <row r="1401" spans="4:15" ht="15" thickBot="1">
      <c r="D1401" s="524"/>
      <c r="F1401" s="456"/>
      <c r="J1401" s="472"/>
      <c r="N1401" t="e">
        <f t="shared" si="85"/>
        <v>#DIV/0!</v>
      </c>
      <c r="O1401" s="486"/>
    </row>
    <row r="1402" spans="4:15">
      <c r="D1402" s="524"/>
      <c r="F1402" s="250"/>
      <c r="J1402" s="466"/>
      <c r="N1402" t="e">
        <f t="shared" si="85"/>
        <v>#DIV/0!</v>
      </c>
      <c r="O1402" s="487"/>
    </row>
    <row r="1403" spans="4:15">
      <c r="D1403" s="524"/>
      <c r="F1403" s="250"/>
      <c r="J1403" s="466"/>
      <c r="N1403" t="e">
        <f t="shared" si="85"/>
        <v>#DIV/0!</v>
      </c>
      <c r="O1403" s="485"/>
    </row>
    <row r="1404" spans="4:15">
      <c r="D1404" s="506"/>
      <c r="F1404" s="250"/>
      <c r="J1404" s="466"/>
      <c r="N1404" t="e">
        <f t="shared" si="85"/>
        <v>#DIV/0!</v>
      </c>
      <c r="O1404" s="487"/>
    </row>
    <row r="1405" spans="4:15" ht="15" thickBot="1">
      <c r="D1405" s="506"/>
      <c r="F1405" s="250"/>
      <c r="J1405" s="466"/>
      <c r="N1405" t="e">
        <f t="shared" si="85"/>
        <v>#DIV/0!</v>
      </c>
      <c r="O1405" s="487"/>
    </row>
    <row r="1406" spans="4:15" ht="15" thickBot="1">
      <c r="D1406" s="506"/>
      <c r="F1406" s="456"/>
      <c r="J1406" s="472"/>
      <c r="N1406" t="e">
        <f t="shared" si="85"/>
        <v>#DIV/0!</v>
      </c>
      <c r="O1406" s="486"/>
    </row>
    <row r="1407" spans="4:15" ht="15" thickBot="1">
      <c r="D1407" s="506"/>
      <c r="F1407" s="302"/>
      <c r="J1407" s="467"/>
      <c r="N1407" t="e">
        <f t="shared" si="85"/>
        <v>#DIV/0!</v>
      </c>
      <c r="O1407" s="488"/>
    </row>
    <row r="1408" spans="4:15" ht="15" thickBot="1">
      <c r="D1408" s="507"/>
      <c r="J1408" s="473"/>
      <c r="O1408" s="496"/>
    </row>
    <row r="1409" spans="4:15">
      <c r="D1409" s="506"/>
      <c r="F1409" s="457"/>
      <c r="J1409" s="474"/>
      <c r="N1409" t="e">
        <f t="shared" ref="N1409:N1424" si="86">+L1409/E1409</f>
        <v>#DIV/0!</v>
      </c>
      <c r="O1409" s="497"/>
    </row>
    <row r="1410" spans="4:15">
      <c r="D1410" s="506"/>
      <c r="F1410" s="458"/>
      <c r="J1410" s="475"/>
      <c r="N1410" t="e">
        <f t="shared" si="86"/>
        <v>#DIV/0!</v>
      </c>
      <c r="O1410" s="498"/>
    </row>
    <row r="1411" spans="4:15">
      <c r="D1411" s="506"/>
      <c r="F1411" s="458"/>
      <c r="J1411" s="475"/>
      <c r="N1411" t="e">
        <f t="shared" si="86"/>
        <v>#DIV/0!</v>
      </c>
      <c r="O1411" s="498"/>
    </row>
    <row r="1412" spans="4:15">
      <c r="D1412" s="506"/>
      <c r="F1412" s="458"/>
      <c r="J1412" s="475"/>
      <c r="N1412" t="e">
        <f t="shared" si="86"/>
        <v>#DIV/0!</v>
      </c>
      <c r="O1412" s="498"/>
    </row>
    <row r="1413" spans="4:15">
      <c r="D1413" s="506"/>
      <c r="F1413" s="458"/>
      <c r="J1413" s="475"/>
      <c r="N1413" t="e">
        <f t="shared" si="86"/>
        <v>#DIV/0!</v>
      </c>
      <c r="O1413" s="498"/>
    </row>
    <row r="1414" spans="4:15">
      <c r="D1414" s="506"/>
      <c r="F1414" s="458"/>
      <c r="J1414" s="476"/>
      <c r="N1414" t="e">
        <f t="shared" si="86"/>
        <v>#DIV/0!</v>
      </c>
      <c r="O1414" s="498"/>
    </row>
    <row r="1415" spans="4:15">
      <c r="D1415" s="506"/>
      <c r="F1415" s="458"/>
      <c r="J1415" s="475"/>
      <c r="N1415" t="e">
        <f t="shared" si="86"/>
        <v>#DIV/0!</v>
      </c>
      <c r="O1415" s="498"/>
    </row>
    <row r="1416" spans="4:15">
      <c r="D1416" s="507"/>
      <c r="F1416" s="458"/>
      <c r="J1416" s="475"/>
      <c r="N1416" t="e">
        <f t="shared" si="86"/>
        <v>#DIV/0!</v>
      </c>
      <c r="O1416" s="498"/>
    </row>
    <row r="1417" spans="4:15">
      <c r="D1417" s="506"/>
      <c r="F1417" s="458"/>
      <c r="J1417" s="476"/>
      <c r="N1417" t="e">
        <f t="shared" si="86"/>
        <v>#DIV/0!</v>
      </c>
      <c r="O1417" s="498"/>
    </row>
    <row r="1418" spans="4:15">
      <c r="D1418" s="506"/>
      <c r="F1418" s="458"/>
      <c r="J1418" s="476"/>
      <c r="N1418" t="e">
        <f t="shared" si="86"/>
        <v>#DIV/0!</v>
      </c>
      <c r="O1418" s="498"/>
    </row>
    <row r="1419" spans="4:15">
      <c r="D1419" s="506"/>
      <c r="F1419" s="458"/>
      <c r="J1419" s="476"/>
      <c r="N1419" t="e">
        <f t="shared" si="86"/>
        <v>#DIV/0!</v>
      </c>
      <c r="O1419" s="498"/>
    </row>
    <row r="1420" spans="4:15">
      <c r="D1420" s="506"/>
      <c r="F1420" s="458"/>
      <c r="J1420" s="476"/>
      <c r="N1420" t="e">
        <f t="shared" si="86"/>
        <v>#DIV/0!</v>
      </c>
      <c r="O1420" s="498"/>
    </row>
    <row r="1421" spans="4:15">
      <c r="D1421" s="506"/>
      <c r="F1421" s="458"/>
      <c r="J1421" s="476"/>
      <c r="N1421" t="e">
        <f t="shared" si="86"/>
        <v>#DIV/0!</v>
      </c>
      <c r="O1421" s="498"/>
    </row>
    <row r="1422" spans="4:15">
      <c r="D1422" s="506"/>
      <c r="F1422" s="458"/>
      <c r="J1422" s="475"/>
      <c r="N1422" t="e">
        <f t="shared" si="86"/>
        <v>#DIV/0!</v>
      </c>
      <c r="O1422" s="498"/>
    </row>
    <row r="1423" spans="4:15">
      <c r="D1423" s="508"/>
      <c r="F1423" s="458"/>
      <c r="J1423" s="475"/>
      <c r="N1423" t="e">
        <f t="shared" si="86"/>
        <v>#DIV/0!</v>
      </c>
      <c r="O1423" s="498"/>
    </row>
    <row r="1424" spans="4:15">
      <c r="D1424" s="507"/>
      <c r="F1424" s="458"/>
      <c r="J1424" s="475"/>
      <c r="N1424" t="e">
        <f t="shared" si="86"/>
        <v>#DIV/0!</v>
      </c>
      <c r="O1424" s="498"/>
    </row>
    <row r="1425" spans="4:15">
      <c r="D1425" s="509"/>
      <c r="F1425" s="458"/>
      <c r="J1425" s="475"/>
      <c r="O1425" s="498"/>
    </row>
    <row r="1426" spans="4:15">
      <c r="D1426" s="507"/>
      <c r="F1426" s="458"/>
      <c r="J1426" s="475"/>
      <c r="N1426" t="e">
        <f t="shared" ref="N1426:N1436" si="87">+L1426/E1426</f>
        <v>#DIV/0!</v>
      </c>
      <c r="O1426" s="498"/>
    </row>
    <row r="1427" spans="4:15">
      <c r="D1427" s="510"/>
      <c r="F1427" s="458"/>
      <c r="J1427" s="475"/>
      <c r="N1427" t="e">
        <f t="shared" si="87"/>
        <v>#DIV/0!</v>
      </c>
      <c r="O1427" s="498"/>
    </row>
    <row r="1428" spans="4:15">
      <c r="D1428" s="510"/>
      <c r="F1428" s="458"/>
      <c r="J1428" s="476"/>
      <c r="N1428" t="e">
        <f t="shared" si="87"/>
        <v>#DIV/0!</v>
      </c>
      <c r="O1428" s="499"/>
    </row>
    <row r="1429" spans="4:15">
      <c r="D1429" s="510"/>
      <c r="F1429" s="458"/>
      <c r="J1429" s="475"/>
      <c r="N1429" t="e">
        <f t="shared" si="87"/>
        <v>#DIV/0!</v>
      </c>
      <c r="O1429" s="498"/>
    </row>
    <row r="1430" spans="4:15">
      <c r="D1430" s="507"/>
      <c r="F1430" s="458"/>
      <c r="J1430" s="475"/>
      <c r="N1430" t="e">
        <f t="shared" si="87"/>
        <v>#DIV/0!</v>
      </c>
      <c r="O1430" s="498"/>
    </row>
    <row r="1431" spans="4:15">
      <c r="D1431" s="511"/>
      <c r="F1431" s="458"/>
      <c r="J1431" s="475"/>
      <c r="N1431" t="e">
        <f t="shared" si="87"/>
        <v>#DIV/0!</v>
      </c>
      <c r="O1431" s="498"/>
    </row>
    <row r="1432" spans="4:15">
      <c r="D1432" s="512"/>
      <c r="F1432" s="458"/>
      <c r="J1432" s="475"/>
      <c r="N1432" t="e">
        <f t="shared" si="87"/>
        <v>#DIV/0!</v>
      </c>
      <c r="O1432" s="498"/>
    </row>
    <row r="1433" spans="4:15">
      <c r="D1433" s="513"/>
      <c r="F1433" s="458"/>
      <c r="J1433" s="475"/>
      <c r="N1433" t="e">
        <f t="shared" si="87"/>
        <v>#DIV/0!</v>
      </c>
      <c r="O1433" s="498"/>
    </row>
    <row r="1434" spans="4:15">
      <c r="D1434" s="513"/>
      <c r="F1434" s="458"/>
      <c r="J1434" s="475"/>
      <c r="N1434" t="e">
        <f t="shared" si="87"/>
        <v>#DIV/0!</v>
      </c>
      <c r="O1434" s="498"/>
    </row>
    <row r="1435" spans="4:15">
      <c r="D1435" s="512"/>
      <c r="F1435" s="458"/>
      <c r="J1435" s="475"/>
      <c r="N1435" t="e">
        <f t="shared" si="87"/>
        <v>#DIV/0!</v>
      </c>
      <c r="O1435" s="498"/>
    </row>
    <row r="1436" spans="4:15" ht="15" thickBot="1">
      <c r="D1436" s="507"/>
      <c r="F1436" s="459"/>
      <c r="J1436" s="477"/>
      <c r="N1436" t="e">
        <f t="shared" si="87"/>
        <v>#DIV/0!</v>
      </c>
      <c r="O1436" s="500"/>
    </row>
    <row r="1437" spans="4:15" ht="15" thickBot="1">
      <c r="D1437" s="513"/>
      <c r="J1437" s="478"/>
      <c r="O1437" s="501"/>
    </row>
    <row r="1438" spans="4:15">
      <c r="D1438" s="512"/>
    </row>
    <row r="1439" spans="4:15">
      <c r="D1439" s="512"/>
      <c r="O1439"/>
    </row>
    <row r="1440" spans="4:15" ht="15" thickBot="1">
      <c r="D1440" s="512"/>
    </row>
    <row r="1441" spans="4:15">
      <c r="D1441" s="513"/>
      <c r="O1441" s="491"/>
    </row>
    <row r="1442" spans="4:15">
      <c r="D1442" s="512"/>
      <c r="F1442" s="451"/>
      <c r="J1442" s="464"/>
      <c r="N1442" t="s">
        <v>26</v>
      </c>
      <c r="O1442" s="502"/>
    </row>
    <row r="1443" spans="4:15" ht="15" thickBot="1">
      <c r="D1443" s="513"/>
      <c r="F1443" s="460"/>
      <c r="J1443" s="479"/>
      <c r="O1443" s="503"/>
    </row>
    <row r="1444" spans="4:15">
      <c r="D1444" s="512"/>
      <c r="F1444" s="452"/>
      <c r="J1444" s="466"/>
      <c r="N1444" t="e">
        <f>+L1444/E1444</f>
        <v>#DIV/0!</v>
      </c>
      <c r="O1444" s="487"/>
    </row>
    <row r="1445" spans="4:15">
      <c r="D1445" s="507"/>
      <c r="F1445" s="281"/>
      <c r="J1445" s="466"/>
      <c r="O1445" s="487"/>
    </row>
    <row r="1446" spans="4:15">
      <c r="D1446" s="511"/>
      <c r="F1446" s="281"/>
      <c r="J1446" s="466"/>
      <c r="N1446" t="e">
        <f>+L1446/E1446</f>
        <v>#DIV/0!</v>
      </c>
      <c r="O1446" s="487"/>
    </row>
    <row r="1447" spans="4:15">
      <c r="D1447" s="514"/>
      <c r="F1447" s="281"/>
      <c r="J1447" s="466"/>
      <c r="O1447" s="487"/>
    </row>
    <row r="1448" spans="4:15">
      <c r="D1448" s="514"/>
      <c r="F1448" s="281"/>
      <c r="J1448" s="466"/>
      <c r="N1448" t="e">
        <f>+L1448/E1448</f>
        <v>#DIV/0!</v>
      </c>
      <c r="O1448" s="487"/>
    </row>
    <row r="1449" spans="4:15">
      <c r="D1449" s="515"/>
      <c r="F1449" s="281"/>
      <c r="J1449" s="466"/>
      <c r="N1449" t="e">
        <f>+L1449/E1449</f>
        <v>#DIV/0!</v>
      </c>
      <c r="O1449" s="487"/>
    </row>
    <row r="1450" spans="4:15" ht="15" thickBot="1">
      <c r="D1450" s="515"/>
      <c r="F1450" s="295"/>
      <c r="J1450" s="480"/>
      <c r="O1450" s="492"/>
    </row>
    <row r="1451" spans="4:15" ht="15" thickBot="1">
      <c r="D1451" s="514"/>
      <c r="F1451" s="461"/>
      <c r="J1451" s="481"/>
      <c r="O1451" s="493"/>
    </row>
    <row r="1452" spans="4:15">
      <c r="D1452" s="514"/>
      <c r="F1452" s="452"/>
      <c r="J1452" s="466"/>
      <c r="N1452" t="e">
        <f>+L1452/E1452</f>
        <v>#DIV/0!</v>
      </c>
      <c r="O1452" s="487"/>
    </row>
    <row r="1453" spans="4:15">
      <c r="D1453" s="516"/>
      <c r="F1453" s="281"/>
      <c r="J1453" s="466"/>
      <c r="O1453" s="487"/>
    </row>
    <row r="1454" spans="4:15">
      <c r="D1454" s="514"/>
      <c r="F1454" s="281"/>
      <c r="J1454" s="466"/>
      <c r="N1454" t="e">
        <f>+L1454/E1454</f>
        <v>#DIV/0!</v>
      </c>
      <c r="O1454" s="487"/>
    </row>
    <row r="1455" spans="4:15">
      <c r="D1455" s="514"/>
      <c r="F1455" s="281"/>
      <c r="J1455" s="466"/>
      <c r="N1455" t="e">
        <f>+L1455/E1455</f>
        <v>#DIV/0!</v>
      </c>
      <c r="O1455" s="487"/>
    </row>
    <row r="1456" spans="4:15" ht="15" thickBot="1">
      <c r="D1456" s="514"/>
      <c r="F1456" s="295"/>
      <c r="J1456" s="480"/>
      <c r="N1456" t="e">
        <f>+L1456/E1456</f>
        <v>#DIV/0!</v>
      </c>
      <c r="O1456" s="492"/>
    </row>
    <row r="1457" spans="4:15" ht="15" thickBot="1">
      <c r="D1457" s="516"/>
      <c r="F1457" s="462"/>
      <c r="J1457" s="482"/>
      <c r="O1457" s="494"/>
    </row>
    <row r="1458" spans="4:15" ht="15" thickBot="1">
      <c r="D1458" s="517"/>
      <c r="O1458"/>
    </row>
    <row r="1459" spans="4:15">
      <c r="D1459" s="514"/>
      <c r="F1459" s="249"/>
      <c r="J1459" s="465"/>
      <c r="N1459" t="e">
        <f>+L1459/E1459</f>
        <v>#DIV/0!</v>
      </c>
      <c r="O1459" s="484"/>
    </row>
    <row r="1460" spans="4:15">
      <c r="D1460" s="514"/>
      <c r="F1460" s="250"/>
      <c r="J1460" s="466"/>
      <c r="N1460" t="e">
        <f>+L1460/E1460</f>
        <v>#DIV/0!</v>
      </c>
      <c r="O1460" s="485"/>
    </row>
    <row r="1461" spans="4:15">
      <c r="D1461" s="514"/>
      <c r="F1461" s="250"/>
      <c r="J1461" s="466"/>
      <c r="N1461" t="e">
        <f>+L1461/E1461</f>
        <v>#DIV/0!</v>
      </c>
      <c r="O1461" s="485"/>
    </row>
    <row r="1462" spans="4:15">
      <c r="D1462" s="516"/>
      <c r="F1462" s="250"/>
      <c r="J1462" s="466"/>
      <c r="O1462" s="487"/>
    </row>
    <row r="1463" spans="4:15">
      <c r="D1463" s="514"/>
      <c r="F1463" s="250"/>
      <c r="J1463" s="466"/>
      <c r="N1463" t="e">
        <f t="shared" ref="N1463:N1472" si="88">+L1463/E1463</f>
        <v>#DIV/0!</v>
      </c>
      <c r="O1463" s="487"/>
    </row>
    <row r="1464" spans="4:15">
      <c r="D1464" s="514"/>
      <c r="F1464" s="250"/>
      <c r="J1464" s="466"/>
      <c r="N1464" t="e">
        <f t="shared" si="88"/>
        <v>#DIV/0!</v>
      </c>
      <c r="O1464" s="485"/>
    </row>
    <row r="1465" spans="4:15" ht="15" thickBot="1">
      <c r="D1465" s="514"/>
      <c r="F1465" s="250"/>
      <c r="J1465" s="466"/>
      <c r="N1465" t="e">
        <f t="shared" si="88"/>
        <v>#DIV/0!</v>
      </c>
      <c r="O1465" s="485"/>
    </row>
    <row r="1466" spans="4:15" ht="15" thickBot="1">
      <c r="D1466" s="516"/>
      <c r="F1466" s="456"/>
      <c r="J1466" s="472"/>
      <c r="N1466" t="e">
        <f t="shared" si="88"/>
        <v>#DIV/0!</v>
      </c>
      <c r="O1466" s="486"/>
    </row>
    <row r="1467" spans="4:15">
      <c r="D1467" s="517"/>
      <c r="F1467" s="250"/>
      <c r="J1467" s="466"/>
      <c r="N1467" t="e">
        <f t="shared" si="88"/>
        <v>#DIV/0!</v>
      </c>
      <c r="O1467" s="487"/>
    </row>
    <row r="1468" spans="4:15">
      <c r="D1468" s="515"/>
      <c r="F1468" s="250"/>
      <c r="J1468" s="466"/>
      <c r="N1468" t="e">
        <f t="shared" si="88"/>
        <v>#DIV/0!</v>
      </c>
      <c r="O1468" s="485"/>
    </row>
    <row r="1469" spans="4:15">
      <c r="D1469" s="511"/>
      <c r="F1469" s="250"/>
      <c r="J1469" s="466"/>
      <c r="N1469" t="e">
        <f t="shared" si="88"/>
        <v>#DIV/0!</v>
      </c>
      <c r="O1469" s="487"/>
    </row>
    <row r="1470" spans="4:15" ht="15" thickBot="1">
      <c r="D1470" s="518"/>
      <c r="F1470" s="250"/>
      <c r="J1470" s="466"/>
      <c r="N1470" t="e">
        <f t="shared" si="88"/>
        <v>#DIV/0!</v>
      </c>
      <c r="O1470" s="487"/>
    </row>
    <row r="1471" spans="4:15" ht="15" thickBot="1">
      <c r="D1471" s="518"/>
      <c r="F1471" s="456"/>
      <c r="J1471" s="472"/>
      <c r="N1471" t="e">
        <f t="shared" si="88"/>
        <v>#DIV/0!</v>
      </c>
      <c r="O1471" s="486"/>
    </row>
    <row r="1472" spans="4:15" ht="15" thickBot="1">
      <c r="D1472" s="518"/>
      <c r="F1472" s="302"/>
      <c r="J1472" s="467"/>
      <c r="N1472" t="e">
        <f t="shared" si="88"/>
        <v>#DIV/0!</v>
      </c>
      <c r="O1472" s="488"/>
    </row>
    <row r="1473" spans="4:15" ht="15" thickBot="1">
      <c r="D1473" s="507"/>
      <c r="J1473" s="473"/>
      <c r="O1473" s="496"/>
    </row>
    <row r="1474" spans="4:15">
      <c r="D1474" s="518"/>
      <c r="F1474" s="457"/>
      <c r="J1474" s="474"/>
      <c r="N1474" t="e">
        <f t="shared" ref="N1474:N1489" si="89">+L1474/E1474</f>
        <v>#DIV/0!</v>
      </c>
      <c r="O1474" s="497"/>
    </row>
    <row r="1475" spans="4:15">
      <c r="D1475" s="518"/>
      <c r="F1475" s="458"/>
      <c r="J1475" s="475"/>
      <c r="N1475" t="e">
        <f t="shared" si="89"/>
        <v>#DIV/0!</v>
      </c>
      <c r="O1475" s="498"/>
    </row>
    <row r="1476" spans="4:15">
      <c r="D1476" s="518"/>
      <c r="F1476" s="458"/>
      <c r="J1476" s="475"/>
      <c r="N1476" t="e">
        <f t="shared" si="89"/>
        <v>#DIV/0!</v>
      </c>
      <c r="O1476" s="498"/>
    </row>
    <row r="1477" spans="4:15">
      <c r="D1477" s="518"/>
      <c r="F1477" s="458"/>
      <c r="J1477" s="475"/>
      <c r="N1477" t="e">
        <f t="shared" si="89"/>
        <v>#DIV/0!</v>
      </c>
      <c r="O1477" s="498"/>
    </row>
    <row r="1478" spans="4:15">
      <c r="D1478" s="518"/>
      <c r="F1478" s="458"/>
      <c r="J1478" s="475"/>
      <c r="N1478" t="e">
        <f t="shared" si="89"/>
        <v>#DIV/0!</v>
      </c>
      <c r="O1478" s="498"/>
    </row>
    <row r="1479" spans="4:15">
      <c r="D1479" s="507"/>
      <c r="F1479" s="458"/>
      <c r="J1479" s="476"/>
      <c r="N1479" t="e">
        <f t="shared" si="89"/>
        <v>#DIV/0!</v>
      </c>
      <c r="O1479" s="498"/>
    </row>
    <row r="1480" spans="4:15">
      <c r="D1480" s="519"/>
      <c r="F1480" s="458"/>
      <c r="J1480" s="475"/>
      <c r="N1480" t="e">
        <f t="shared" si="89"/>
        <v>#DIV/0!</v>
      </c>
      <c r="O1480" s="498"/>
    </row>
    <row r="1481" spans="4:15">
      <c r="D1481" s="513"/>
      <c r="F1481" s="458"/>
      <c r="J1481" s="475"/>
      <c r="N1481" t="e">
        <f t="shared" si="89"/>
        <v>#DIV/0!</v>
      </c>
      <c r="O1481" s="498"/>
    </row>
    <row r="1482" spans="4:15">
      <c r="D1482" s="507"/>
      <c r="F1482" s="458"/>
      <c r="J1482" s="476"/>
      <c r="N1482" t="e">
        <f t="shared" si="89"/>
        <v>#DIV/0!</v>
      </c>
      <c r="O1482" s="498"/>
    </row>
    <row r="1483" spans="4:15">
      <c r="D1483" s="512"/>
      <c r="F1483" s="458"/>
      <c r="J1483" s="476"/>
      <c r="N1483" t="e">
        <f t="shared" si="89"/>
        <v>#DIV/0!</v>
      </c>
      <c r="O1483" s="498"/>
    </row>
    <row r="1484" spans="4:15">
      <c r="D1484" s="516"/>
      <c r="F1484" s="458"/>
      <c r="J1484" s="476"/>
      <c r="N1484" t="e">
        <f t="shared" si="89"/>
        <v>#DIV/0!</v>
      </c>
      <c r="O1484" s="498"/>
    </row>
    <row r="1485" spans="4:15">
      <c r="D1485" s="512"/>
      <c r="F1485" s="458"/>
      <c r="J1485" s="476"/>
      <c r="N1485" t="e">
        <f t="shared" si="89"/>
        <v>#DIV/0!</v>
      </c>
      <c r="O1485" s="498"/>
    </row>
    <row r="1486" spans="4:15">
      <c r="D1486" s="512"/>
      <c r="F1486" s="458"/>
      <c r="J1486" s="476"/>
      <c r="N1486" t="e">
        <f t="shared" si="89"/>
        <v>#DIV/0!</v>
      </c>
      <c r="O1486" s="498"/>
    </row>
    <row r="1487" spans="4:15">
      <c r="D1487" s="512"/>
      <c r="F1487" s="458"/>
      <c r="J1487" s="475"/>
      <c r="N1487" t="e">
        <f t="shared" si="89"/>
        <v>#DIV/0!</v>
      </c>
      <c r="O1487" s="498"/>
    </row>
    <row r="1488" spans="4:15">
      <c r="D1488" s="512"/>
      <c r="F1488" s="458"/>
      <c r="J1488" s="475"/>
      <c r="N1488" t="e">
        <f t="shared" si="89"/>
        <v>#DIV/0!</v>
      </c>
      <c r="O1488" s="498"/>
    </row>
    <row r="1489" spans="4:15">
      <c r="D1489" s="507"/>
      <c r="F1489" s="458"/>
      <c r="J1489" s="475"/>
      <c r="N1489" t="e">
        <f t="shared" si="89"/>
        <v>#DIV/0!</v>
      </c>
      <c r="O1489" s="498"/>
    </row>
    <row r="1490" spans="4:15">
      <c r="D1490" s="512"/>
      <c r="F1490" s="458"/>
      <c r="J1490" s="475"/>
      <c r="O1490" s="498"/>
    </row>
    <row r="1491" spans="4:15">
      <c r="D1491" s="512"/>
      <c r="F1491" s="458"/>
      <c r="J1491" s="475"/>
      <c r="N1491" t="e">
        <f t="shared" ref="N1491:N1501" si="90">+L1491/E1491</f>
        <v>#DIV/0!</v>
      </c>
      <c r="O1491" s="498"/>
    </row>
    <row r="1492" spans="4:15">
      <c r="D1492" s="512"/>
      <c r="F1492" s="458"/>
      <c r="J1492" s="475"/>
      <c r="N1492" t="e">
        <f t="shared" si="90"/>
        <v>#DIV/0!</v>
      </c>
      <c r="O1492" s="498"/>
    </row>
    <row r="1493" spans="4:15">
      <c r="D1493" s="517"/>
      <c r="F1493" s="458"/>
      <c r="J1493" s="476"/>
      <c r="N1493" t="e">
        <f t="shared" si="90"/>
        <v>#DIV/0!</v>
      </c>
      <c r="O1493" s="499"/>
    </row>
    <row r="1494" spans="4:15">
      <c r="D1494" s="512"/>
      <c r="F1494" s="458"/>
      <c r="J1494" s="475"/>
      <c r="N1494" t="e">
        <f t="shared" si="90"/>
        <v>#DIV/0!</v>
      </c>
      <c r="O1494" s="498"/>
    </row>
    <row r="1495" spans="4:15">
      <c r="D1495" s="512"/>
      <c r="F1495" s="458"/>
      <c r="J1495" s="475"/>
      <c r="N1495" t="e">
        <f t="shared" si="90"/>
        <v>#DIV/0!</v>
      </c>
      <c r="O1495" s="498"/>
    </row>
    <row r="1496" spans="4:15">
      <c r="D1496" s="517"/>
      <c r="F1496" s="458"/>
      <c r="J1496" s="475"/>
      <c r="N1496" t="e">
        <f t="shared" si="90"/>
        <v>#DIV/0!</v>
      </c>
      <c r="O1496" s="498"/>
    </row>
    <row r="1497" spans="4:15">
      <c r="D1497" s="520"/>
      <c r="F1497" s="458"/>
      <c r="J1497" s="475"/>
      <c r="N1497" t="e">
        <f t="shared" si="90"/>
        <v>#DIV/0!</v>
      </c>
      <c r="O1497" s="498"/>
    </row>
    <row r="1498" spans="4:15">
      <c r="D1498" s="521"/>
      <c r="F1498" s="458"/>
      <c r="J1498" s="475"/>
      <c r="N1498" t="e">
        <f t="shared" si="90"/>
        <v>#DIV/0!</v>
      </c>
      <c r="O1498" s="498"/>
    </row>
    <row r="1499" spans="4:15">
      <c r="D1499" s="514"/>
      <c r="F1499" s="458"/>
      <c r="J1499" s="475"/>
      <c r="N1499" t="e">
        <f t="shared" si="90"/>
        <v>#DIV/0!</v>
      </c>
      <c r="O1499" s="498"/>
    </row>
    <row r="1500" spans="4:15">
      <c r="D1500" s="522"/>
      <c r="F1500" s="458"/>
      <c r="J1500" s="475"/>
      <c r="N1500" t="e">
        <f t="shared" si="90"/>
        <v>#DIV/0!</v>
      </c>
      <c r="O1500" s="498"/>
    </row>
    <row r="1501" spans="4:15" ht="15" thickBot="1">
      <c r="F1501" s="459"/>
      <c r="J1501" s="477"/>
      <c r="N1501" t="e">
        <f t="shared" si="90"/>
        <v>#DIV/0!</v>
      </c>
      <c r="O1501" s="500"/>
    </row>
    <row r="1502" spans="4:15" ht="15" thickBot="1">
      <c r="D1502" s="524"/>
      <c r="J1502" s="478"/>
      <c r="O1502" s="501"/>
    </row>
    <row r="1503" spans="4:15">
      <c r="D1503" s="524"/>
    </row>
    <row r="1504" spans="4:15">
      <c r="D1504" s="524"/>
      <c r="O1504"/>
    </row>
    <row r="1505" spans="4:4">
      <c r="D1505" s="506"/>
    </row>
    <row r="1506" spans="4:4">
      <c r="D1506" s="506"/>
    </row>
    <row r="1507" spans="4:4">
      <c r="D1507" s="506"/>
    </row>
    <row r="1508" spans="4:4">
      <c r="D1508" s="506"/>
    </row>
    <row r="1509" spans="4:4">
      <c r="D1509" s="507"/>
    </row>
    <row r="1510" spans="4:4">
      <c r="D1510" s="506"/>
    </row>
    <row r="1511" spans="4:4">
      <c r="D1511" s="506"/>
    </row>
    <row r="1512" spans="4:4">
      <c r="D1512" s="506"/>
    </row>
    <row r="1513" spans="4:4">
      <c r="D1513" s="506"/>
    </row>
    <row r="1514" spans="4:4">
      <c r="D1514" s="506"/>
    </row>
    <row r="1515" spans="4:4">
      <c r="D1515" s="506"/>
    </row>
    <row r="1516" spans="4:4">
      <c r="D1516" s="506"/>
    </row>
    <row r="1517" spans="4:4">
      <c r="D1517" s="507"/>
    </row>
    <row r="1518" spans="4:4">
      <c r="D1518" s="506"/>
    </row>
    <row r="1519" spans="4:4">
      <c r="D1519" s="506"/>
    </row>
    <row r="1520" spans="4:4">
      <c r="D1520" s="506"/>
    </row>
    <row r="1521" spans="4:4">
      <c r="D1521" s="506"/>
    </row>
    <row r="1522" spans="4:4">
      <c r="D1522" s="506"/>
    </row>
    <row r="1523" spans="4:4">
      <c r="D1523" s="506"/>
    </row>
    <row r="1524" spans="4:4">
      <c r="D1524" s="508"/>
    </row>
    <row r="1525" spans="4:4">
      <c r="D1525" s="507"/>
    </row>
    <row r="1526" spans="4:4">
      <c r="D1526" s="509"/>
    </row>
    <row r="1527" spans="4:4">
      <c r="D1527" s="507"/>
    </row>
    <row r="1528" spans="4:4">
      <c r="D1528" s="510"/>
    </row>
    <row r="1529" spans="4:4">
      <c r="D1529" s="510"/>
    </row>
    <row r="1530" spans="4:4">
      <c r="D1530" s="510"/>
    </row>
    <row r="1531" spans="4:4">
      <c r="D1531" s="507"/>
    </row>
    <row r="1532" spans="4:4">
      <c r="D1532" s="511"/>
    </row>
    <row r="1533" spans="4:4">
      <c r="D1533" s="512"/>
    </row>
    <row r="1534" spans="4:4">
      <c r="D1534" s="513"/>
    </row>
    <row r="1535" spans="4:4">
      <c r="D1535" s="513"/>
    </row>
    <row r="1536" spans="4:4">
      <c r="D1536" s="512"/>
    </row>
    <row r="1537" spans="4:4">
      <c r="D1537" s="507"/>
    </row>
    <row r="1538" spans="4:4">
      <c r="D1538" s="513"/>
    </row>
    <row r="1539" spans="4:4">
      <c r="D1539" s="512"/>
    </row>
    <row r="1540" spans="4:4">
      <c r="D1540" s="512"/>
    </row>
    <row r="1541" spans="4:4">
      <c r="D1541" s="512"/>
    </row>
    <row r="1542" spans="4:4">
      <c r="D1542" s="513"/>
    </row>
    <row r="1543" spans="4:4">
      <c r="D1543" s="512"/>
    </row>
    <row r="1544" spans="4:4">
      <c r="D1544" s="513"/>
    </row>
    <row r="1545" spans="4:4">
      <c r="D1545" s="512"/>
    </row>
    <row r="1546" spans="4:4">
      <c r="D1546" s="507"/>
    </row>
    <row r="1547" spans="4:4">
      <c r="D1547" s="511"/>
    </row>
    <row r="1548" spans="4:4">
      <c r="D1548" s="514"/>
    </row>
    <row r="1549" spans="4:4">
      <c r="D1549" s="514"/>
    </row>
    <row r="1550" spans="4:4">
      <c r="D1550" s="515"/>
    </row>
    <row r="1551" spans="4:4">
      <c r="D1551" s="515"/>
    </row>
    <row r="1552" spans="4:4">
      <c r="D1552" s="514"/>
    </row>
    <row r="1553" spans="4:4">
      <c r="D1553" s="514"/>
    </row>
    <row r="1554" spans="4:4">
      <c r="D1554" s="516"/>
    </row>
    <row r="1555" spans="4:4">
      <c r="D1555" s="514"/>
    </row>
    <row r="1556" spans="4:4">
      <c r="D1556" s="514"/>
    </row>
    <row r="1557" spans="4:4">
      <c r="D1557" s="514"/>
    </row>
    <row r="1558" spans="4:4">
      <c r="D1558" s="516"/>
    </row>
    <row r="1559" spans="4:4">
      <c r="D1559" s="517"/>
    </row>
    <row r="1560" spans="4:4">
      <c r="D1560" s="514"/>
    </row>
    <row r="1561" spans="4:4">
      <c r="D1561" s="514"/>
    </row>
    <row r="1562" spans="4:4">
      <c r="D1562" s="514"/>
    </row>
    <row r="1563" spans="4:4">
      <c r="D1563" s="516"/>
    </row>
    <row r="1564" spans="4:4">
      <c r="D1564" s="514"/>
    </row>
    <row r="1565" spans="4:4">
      <c r="D1565" s="514"/>
    </row>
    <row r="1566" spans="4:4">
      <c r="D1566" s="514"/>
    </row>
    <row r="1567" spans="4:4">
      <c r="D1567" s="516"/>
    </row>
    <row r="1568" spans="4:4">
      <c r="D1568" s="517"/>
    </row>
    <row r="1569" spans="4:4">
      <c r="D1569" s="515"/>
    </row>
    <row r="1570" spans="4:4">
      <c r="D1570" s="511"/>
    </row>
    <row r="1571" spans="4:4">
      <c r="D1571" s="518"/>
    </row>
    <row r="1572" spans="4:4">
      <c r="D1572" s="518"/>
    </row>
    <row r="1573" spans="4:4">
      <c r="D1573" s="518"/>
    </row>
    <row r="1574" spans="4:4">
      <c r="D1574" s="507"/>
    </row>
    <row r="1575" spans="4:4">
      <c r="D1575" s="518"/>
    </row>
    <row r="1576" spans="4:4">
      <c r="D1576" s="518"/>
    </row>
    <row r="1577" spans="4:4">
      <c r="D1577" s="518"/>
    </row>
    <row r="1578" spans="4:4">
      <c r="D1578" s="518"/>
    </row>
    <row r="1579" spans="4:4">
      <c r="D1579" s="518"/>
    </row>
    <row r="1580" spans="4:4">
      <c r="D1580" s="507"/>
    </row>
    <row r="1581" spans="4:4">
      <c r="D1581" s="519"/>
    </row>
    <row r="1582" spans="4:4">
      <c r="D1582" s="513"/>
    </row>
    <row r="1583" spans="4:4">
      <c r="D1583" s="507"/>
    </row>
    <row r="1584" spans="4:4">
      <c r="D1584" s="512"/>
    </row>
    <row r="1585" spans="4:4">
      <c r="D1585" s="516"/>
    </row>
    <row r="1586" spans="4:4">
      <c r="D1586" s="512"/>
    </row>
    <row r="1587" spans="4:4">
      <c r="D1587" s="512"/>
    </row>
    <row r="1588" spans="4:4">
      <c r="D1588" s="512"/>
    </row>
    <row r="1589" spans="4:4">
      <c r="D1589" s="512"/>
    </row>
    <row r="1590" spans="4:4">
      <c r="D1590" s="507"/>
    </row>
    <row r="1591" spans="4:4">
      <c r="D1591" s="512"/>
    </row>
    <row r="1592" spans="4:4">
      <c r="D1592" s="512"/>
    </row>
    <row r="1593" spans="4:4">
      <c r="D1593" s="512"/>
    </row>
    <row r="1594" spans="4:4">
      <c r="D1594" s="517"/>
    </row>
    <row r="1595" spans="4:4">
      <c r="D1595" s="512"/>
    </row>
    <row r="1596" spans="4:4">
      <c r="D1596" s="512"/>
    </row>
    <row r="1597" spans="4:4">
      <c r="D1597" s="517"/>
    </row>
    <row r="1598" spans="4:4">
      <c r="D1598" s="520"/>
    </row>
    <row r="1599" spans="4:4">
      <c r="D1599" s="521"/>
    </row>
    <row r="1600" spans="4:4">
      <c r="D1600" s="514"/>
    </row>
    <row r="1601" spans="4:4">
      <c r="D1601" s="522"/>
    </row>
    <row r="1603" spans="4:4">
      <c r="D1603" s="524"/>
    </row>
    <row r="1604" spans="4:4">
      <c r="D1604" s="524"/>
    </row>
    <row r="1605" spans="4:4">
      <c r="D1605" s="524"/>
    </row>
    <row r="1606" spans="4:4">
      <c r="D1606" s="506"/>
    </row>
    <row r="1607" spans="4:4">
      <c r="D1607" s="506"/>
    </row>
    <row r="1608" spans="4:4">
      <c r="D1608" s="506"/>
    </row>
    <row r="1609" spans="4:4">
      <c r="D1609" s="506"/>
    </row>
    <row r="1610" spans="4:4">
      <c r="D1610" s="507"/>
    </row>
    <row r="1611" spans="4:4">
      <c r="D1611" s="506"/>
    </row>
    <row r="1612" spans="4:4">
      <c r="D1612" s="506"/>
    </row>
    <row r="1613" spans="4:4">
      <c r="D1613" s="506"/>
    </row>
    <row r="1614" spans="4:4">
      <c r="D1614" s="506"/>
    </row>
    <row r="1615" spans="4:4">
      <c r="D1615" s="506"/>
    </row>
    <row r="1616" spans="4:4">
      <c r="D1616" s="506"/>
    </row>
    <row r="1617" spans="4:4">
      <c r="D1617" s="506"/>
    </row>
    <row r="1618" spans="4:4">
      <c r="D1618" s="507"/>
    </row>
    <row r="1619" spans="4:4">
      <c r="D1619" s="506"/>
    </row>
    <row r="1620" spans="4:4">
      <c r="D1620" s="506"/>
    </row>
    <row r="1621" spans="4:4">
      <c r="D1621" s="506"/>
    </row>
    <row r="1622" spans="4:4">
      <c r="D1622" s="506"/>
    </row>
    <row r="1623" spans="4:4">
      <c r="D1623" s="506"/>
    </row>
    <row r="1624" spans="4:4">
      <c r="D1624" s="506"/>
    </row>
    <row r="1625" spans="4:4">
      <c r="D1625" s="508"/>
    </row>
    <row r="1626" spans="4:4">
      <c r="D1626" s="507"/>
    </row>
    <row r="1627" spans="4:4">
      <c r="D1627" s="509"/>
    </row>
    <row r="1628" spans="4:4">
      <c r="D1628" s="507"/>
    </row>
    <row r="1629" spans="4:4">
      <c r="D1629" s="510"/>
    </row>
    <row r="1630" spans="4:4">
      <c r="D1630" s="510"/>
    </row>
    <row r="1631" spans="4:4">
      <c r="D1631" s="510"/>
    </row>
    <row r="1632" spans="4:4">
      <c r="D1632" s="507"/>
    </row>
    <row r="1633" spans="4:4">
      <c r="D1633" s="511"/>
    </row>
    <row r="1634" spans="4:4">
      <c r="D1634" s="512"/>
    </row>
    <row r="1635" spans="4:4">
      <c r="D1635" s="513"/>
    </row>
    <row r="1636" spans="4:4">
      <c r="D1636" s="513"/>
    </row>
    <row r="1637" spans="4:4">
      <c r="D1637" s="512"/>
    </row>
    <row r="1638" spans="4:4">
      <c r="D1638" s="507"/>
    </row>
    <row r="1639" spans="4:4">
      <c r="D1639" s="513"/>
    </row>
    <row r="1640" spans="4:4">
      <c r="D1640" s="512"/>
    </row>
    <row r="1641" spans="4:4">
      <c r="D1641" s="512"/>
    </row>
    <row r="1642" spans="4:4">
      <c r="D1642" s="512"/>
    </row>
    <row r="1643" spans="4:4">
      <c r="D1643" s="513"/>
    </row>
    <row r="1644" spans="4:4">
      <c r="D1644" s="512"/>
    </row>
    <row r="1645" spans="4:4">
      <c r="D1645" s="513"/>
    </row>
    <row r="1646" spans="4:4">
      <c r="D1646" s="512"/>
    </row>
    <row r="1647" spans="4:4">
      <c r="D1647" s="507"/>
    </row>
    <row r="1648" spans="4:4">
      <c r="D1648" s="511"/>
    </row>
    <row r="1649" spans="4:4">
      <c r="D1649" s="514"/>
    </row>
    <row r="1650" spans="4:4">
      <c r="D1650" s="514"/>
    </row>
    <row r="1651" spans="4:4">
      <c r="D1651" s="515"/>
    </row>
    <row r="1652" spans="4:4">
      <c r="D1652" s="515"/>
    </row>
    <row r="1653" spans="4:4">
      <c r="D1653" s="514"/>
    </row>
    <row r="1654" spans="4:4">
      <c r="D1654" s="514"/>
    </row>
    <row r="1655" spans="4:4">
      <c r="D1655" s="516"/>
    </row>
    <row r="1656" spans="4:4">
      <c r="D1656" s="514"/>
    </row>
    <row r="1657" spans="4:4">
      <c r="D1657" s="514"/>
    </row>
    <row r="1658" spans="4:4">
      <c r="D1658" s="514"/>
    </row>
    <row r="1659" spans="4:4">
      <c r="D1659" s="516"/>
    </row>
    <row r="1660" spans="4:4">
      <c r="D1660" s="517"/>
    </row>
    <row r="1661" spans="4:4">
      <c r="D1661" s="514"/>
    </row>
    <row r="1662" spans="4:4">
      <c r="D1662" s="514"/>
    </row>
    <row r="1663" spans="4:4">
      <c r="D1663" s="514"/>
    </row>
    <row r="1664" spans="4:4">
      <c r="D1664" s="516"/>
    </row>
    <row r="1665" spans="4:4">
      <c r="D1665" s="514"/>
    </row>
    <row r="1666" spans="4:4">
      <c r="D1666" s="514"/>
    </row>
    <row r="1667" spans="4:4">
      <c r="D1667" s="514"/>
    </row>
    <row r="1668" spans="4:4">
      <c r="D1668" s="516"/>
    </row>
    <row r="1669" spans="4:4">
      <c r="D1669" s="517"/>
    </row>
    <row r="1670" spans="4:4">
      <c r="D1670" s="515"/>
    </row>
    <row r="1671" spans="4:4">
      <c r="D1671" s="511"/>
    </row>
    <row r="1672" spans="4:4">
      <c r="D1672" s="518"/>
    </row>
    <row r="1673" spans="4:4">
      <c r="D1673" s="518"/>
    </row>
    <row r="1674" spans="4:4">
      <c r="D1674" s="518"/>
    </row>
    <row r="1675" spans="4:4">
      <c r="D1675" s="507"/>
    </row>
    <row r="1676" spans="4:4">
      <c r="D1676" s="518"/>
    </row>
    <row r="1677" spans="4:4">
      <c r="D1677" s="518"/>
    </row>
    <row r="1678" spans="4:4">
      <c r="D1678" s="518"/>
    </row>
    <row r="1679" spans="4:4">
      <c r="D1679" s="518"/>
    </row>
    <row r="1680" spans="4:4">
      <c r="D1680" s="518"/>
    </row>
    <row r="1681" spans="4:4">
      <c r="D1681" s="507"/>
    </row>
    <row r="1682" spans="4:4">
      <c r="D1682" s="519"/>
    </row>
    <row r="1683" spans="4:4">
      <c r="D1683" s="513"/>
    </row>
    <row r="1684" spans="4:4">
      <c r="D1684" s="507"/>
    </row>
    <row r="1685" spans="4:4">
      <c r="D1685" s="512"/>
    </row>
    <row r="1686" spans="4:4">
      <c r="D1686" s="516"/>
    </row>
    <row r="1687" spans="4:4">
      <c r="D1687" s="512"/>
    </row>
    <row r="1688" spans="4:4">
      <c r="D1688" s="512"/>
    </row>
    <row r="1689" spans="4:4">
      <c r="D1689" s="512"/>
    </row>
    <row r="1690" spans="4:4">
      <c r="D1690" s="512"/>
    </row>
    <row r="1691" spans="4:4">
      <c r="D1691" s="507"/>
    </row>
    <row r="1692" spans="4:4">
      <c r="D1692" s="512"/>
    </row>
    <row r="1693" spans="4:4">
      <c r="D1693" s="512"/>
    </row>
    <row r="1694" spans="4:4">
      <c r="D1694" s="512"/>
    </row>
    <row r="1695" spans="4:4">
      <c r="D1695" s="517"/>
    </row>
    <row r="1696" spans="4:4">
      <c r="D1696" s="512"/>
    </row>
    <row r="1697" spans="4:4">
      <c r="D1697" s="512"/>
    </row>
    <row r="1698" spans="4:4">
      <c r="D1698" s="517"/>
    </row>
    <row r="1699" spans="4:4">
      <c r="D1699" s="520"/>
    </row>
    <row r="1700" spans="4:4">
      <c r="D1700" s="521"/>
    </row>
    <row r="1701" spans="4:4">
      <c r="D1701" s="514"/>
    </row>
    <row r="1702" spans="4:4">
      <c r="D1702" s="522"/>
    </row>
    <row r="1704" spans="4:4">
      <c r="D1704" s="524"/>
    </row>
    <row r="1705" spans="4:4">
      <c r="D1705" s="524"/>
    </row>
    <row r="1706" spans="4:4">
      <c r="D1706" s="524"/>
    </row>
    <row r="1707" spans="4:4">
      <c r="D1707" s="506"/>
    </row>
    <row r="1708" spans="4:4">
      <c r="D1708" s="506"/>
    </row>
    <row r="1709" spans="4:4">
      <c r="D1709" s="506"/>
    </row>
    <row r="1710" spans="4:4">
      <c r="D1710" s="506"/>
    </row>
    <row r="1711" spans="4:4">
      <c r="D1711" s="507"/>
    </row>
    <row r="1712" spans="4:4">
      <c r="D1712" s="506"/>
    </row>
    <row r="1713" spans="4:4">
      <c r="D1713" s="506"/>
    </row>
    <row r="1714" spans="4:4">
      <c r="D1714" s="506"/>
    </row>
    <row r="1715" spans="4:4">
      <c r="D1715" s="506"/>
    </row>
    <row r="1716" spans="4:4">
      <c r="D1716" s="506"/>
    </row>
    <row r="1717" spans="4:4">
      <c r="D1717" s="506"/>
    </row>
    <row r="1718" spans="4:4">
      <c r="D1718" s="506"/>
    </row>
    <row r="1719" spans="4:4">
      <c r="D1719" s="507"/>
    </row>
    <row r="1720" spans="4:4">
      <c r="D1720" s="506"/>
    </row>
    <row r="1721" spans="4:4">
      <c r="D1721" s="506"/>
    </row>
    <row r="1722" spans="4:4">
      <c r="D1722" s="506"/>
    </row>
    <row r="1723" spans="4:4">
      <c r="D1723" s="506"/>
    </row>
    <row r="1724" spans="4:4">
      <c r="D1724" s="506"/>
    </row>
    <row r="1725" spans="4:4">
      <c r="D1725" s="506"/>
    </row>
    <row r="1726" spans="4:4">
      <c r="D1726" s="508"/>
    </row>
    <row r="1727" spans="4:4">
      <c r="D1727" s="507"/>
    </row>
    <row r="1728" spans="4:4">
      <c r="D1728" s="509"/>
    </row>
    <row r="1729" spans="4:4">
      <c r="D1729" s="507"/>
    </row>
    <row r="1730" spans="4:4">
      <c r="D1730" s="510"/>
    </row>
    <row r="1731" spans="4:4">
      <c r="D1731" s="510"/>
    </row>
    <row r="1732" spans="4:4">
      <c r="D1732" s="510"/>
    </row>
    <row r="1733" spans="4:4">
      <c r="D1733" s="507"/>
    </row>
    <row r="1734" spans="4:4">
      <c r="D1734" s="511"/>
    </row>
    <row r="1735" spans="4:4">
      <c r="D1735" s="512"/>
    </row>
    <row r="1736" spans="4:4">
      <c r="D1736" s="513"/>
    </row>
    <row r="1737" spans="4:4">
      <c r="D1737" s="513"/>
    </row>
    <row r="1738" spans="4:4">
      <c r="D1738" s="512"/>
    </row>
    <row r="1739" spans="4:4">
      <c r="D1739" s="507"/>
    </row>
    <row r="1740" spans="4:4">
      <c r="D1740" s="513"/>
    </row>
    <row r="1741" spans="4:4">
      <c r="D1741" s="512"/>
    </row>
    <row r="1742" spans="4:4">
      <c r="D1742" s="512"/>
    </row>
    <row r="1743" spans="4:4">
      <c r="D1743" s="512"/>
    </row>
    <row r="1744" spans="4:4">
      <c r="D1744" s="513"/>
    </row>
    <row r="1745" spans="4:4">
      <c r="D1745" s="512"/>
    </row>
    <row r="1746" spans="4:4">
      <c r="D1746" s="513"/>
    </row>
    <row r="1747" spans="4:4">
      <c r="D1747" s="512"/>
    </row>
    <row r="1748" spans="4:4">
      <c r="D1748" s="507"/>
    </row>
    <row r="1749" spans="4:4">
      <c r="D1749" s="511"/>
    </row>
    <row r="1750" spans="4:4">
      <c r="D1750" s="514"/>
    </row>
    <row r="1751" spans="4:4">
      <c r="D1751" s="514"/>
    </row>
    <row r="1752" spans="4:4">
      <c r="D1752" s="515"/>
    </row>
    <row r="1753" spans="4:4">
      <c r="D1753" s="515"/>
    </row>
    <row r="1754" spans="4:4">
      <c r="D1754" s="514"/>
    </row>
    <row r="1755" spans="4:4">
      <c r="D1755" s="514"/>
    </row>
    <row r="1756" spans="4:4">
      <c r="D1756" s="514"/>
    </row>
    <row r="1757" spans="4:4">
      <c r="D1757" s="516"/>
    </row>
    <row r="1758" spans="4:4">
      <c r="D1758" s="514"/>
    </row>
    <row r="1759" spans="4:4">
      <c r="D1759" s="514"/>
    </row>
    <row r="1760" spans="4:4">
      <c r="D1760" s="514"/>
    </row>
    <row r="1761" spans="4:4">
      <c r="D1761" s="516"/>
    </row>
    <row r="1762" spans="4:4">
      <c r="D1762" s="517"/>
    </row>
    <row r="1763" spans="4:4">
      <c r="D1763" s="514"/>
    </row>
    <row r="1764" spans="4:4">
      <c r="D1764" s="514"/>
    </row>
    <row r="1765" spans="4:4">
      <c r="D1765" s="514"/>
    </row>
    <row r="1766" spans="4:4">
      <c r="D1766" s="516"/>
    </row>
    <row r="1767" spans="4:4">
      <c r="D1767" s="514"/>
    </row>
    <row r="1768" spans="4:4">
      <c r="D1768" s="514"/>
    </row>
    <row r="1769" spans="4:4">
      <c r="D1769" s="514"/>
    </row>
    <row r="1770" spans="4:4">
      <c r="D1770" s="516"/>
    </row>
    <row r="1771" spans="4:4">
      <c r="D1771" s="517"/>
    </row>
    <row r="1772" spans="4:4">
      <c r="D1772" s="515"/>
    </row>
    <row r="1773" spans="4:4">
      <c r="D1773" s="511"/>
    </row>
    <row r="1774" spans="4:4">
      <c r="D1774" s="518"/>
    </row>
    <row r="1775" spans="4:4">
      <c r="D1775" s="518"/>
    </row>
    <row r="1776" spans="4:4">
      <c r="D1776" s="518"/>
    </row>
    <row r="1777" spans="4:4">
      <c r="D1777" s="507"/>
    </row>
    <row r="1778" spans="4:4">
      <c r="D1778" s="518"/>
    </row>
    <row r="1779" spans="4:4">
      <c r="D1779" s="518"/>
    </row>
    <row r="1780" spans="4:4">
      <c r="D1780" s="518"/>
    </row>
    <row r="1781" spans="4:4">
      <c r="D1781" s="518"/>
    </row>
    <row r="1782" spans="4:4">
      <c r="D1782" s="518"/>
    </row>
    <row r="1783" spans="4:4">
      <c r="D1783" s="507"/>
    </row>
    <row r="1784" spans="4:4">
      <c r="D1784" s="519"/>
    </row>
    <row r="1785" spans="4:4">
      <c r="D1785" s="513"/>
    </row>
    <row r="1786" spans="4:4">
      <c r="D1786" s="507"/>
    </row>
    <row r="1787" spans="4:4">
      <c r="D1787" s="512"/>
    </row>
    <row r="1788" spans="4:4">
      <c r="D1788" s="516"/>
    </row>
    <row r="1789" spans="4:4">
      <c r="D1789" s="512"/>
    </row>
    <row r="1790" spans="4:4">
      <c r="D1790" s="512"/>
    </row>
    <row r="1791" spans="4:4">
      <c r="D1791" s="512"/>
    </row>
    <row r="1792" spans="4:4">
      <c r="D1792" s="512"/>
    </row>
    <row r="1793" spans="4:4">
      <c r="D1793" s="507"/>
    </row>
    <row r="1794" spans="4:4">
      <c r="D1794" s="512"/>
    </row>
    <row r="1795" spans="4:4">
      <c r="D1795" s="512"/>
    </row>
    <row r="1796" spans="4:4">
      <c r="D1796" s="512"/>
    </row>
    <row r="1797" spans="4:4">
      <c r="D1797" s="517"/>
    </row>
    <row r="1798" spans="4:4">
      <c r="D1798" s="512"/>
    </row>
    <row r="1799" spans="4:4">
      <c r="D1799" s="512"/>
    </row>
    <row r="1800" spans="4:4">
      <c r="D1800" s="517"/>
    </row>
    <row r="1801" spans="4:4">
      <c r="D1801" s="520"/>
    </row>
    <row r="1802" spans="4:4">
      <c r="D1802" s="521"/>
    </row>
    <row r="1803" spans="4:4">
      <c r="D1803" s="514"/>
    </row>
  </sheetData>
  <mergeCells count="29">
    <mergeCell ref="B9:S9"/>
    <mergeCell ref="B10:S10"/>
    <mergeCell ref="B31:B34"/>
    <mergeCell ref="S11:S13"/>
    <mergeCell ref="E12:E13"/>
    <mergeCell ref="G12:I12"/>
    <mergeCell ref="K12:M12"/>
    <mergeCell ref="N12:N13"/>
    <mergeCell ref="P12:P13"/>
    <mergeCell ref="Q12:Q13"/>
    <mergeCell ref="R12:R13"/>
    <mergeCell ref="B11:B13"/>
    <mergeCell ref="C11:C13"/>
    <mergeCell ref="E11:N11"/>
    <mergeCell ref="P11:R11"/>
    <mergeCell ref="F12:F13"/>
    <mergeCell ref="O12:O13"/>
    <mergeCell ref="O77:O78"/>
    <mergeCell ref="O142:O143"/>
    <mergeCell ref="A11:A13"/>
    <mergeCell ref="A14:A21"/>
    <mergeCell ref="A22:A36"/>
    <mergeCell ref="A37:A53"/>
    <mergeCell ref="B45:B46"/>
    <mergeCell ref="B47:B48"/>
    <mergeCell ref="B49:B50"/>
    <mergeCell ref="B37:B39"/>
    <mergeCell ref="B40:B41"/>
    <mergeCell ref="D11:D13"/>
  </mergeCells>
  <conditionalFormatting sqref="G25 G14:G22">
    <cfRule type="cellIs" dxfId="4" priority="1" operator="equal">
      <formula>0</formula>
    </cfRule>
  </conditionalFormatting>
  <conditionalFormatting sqref="G26">
    <cfRule type="cellIs" dxfId="3" priority="6" operator="equal">
      <formula>0</formula>
    </cfRule>
  </conditionalFormatting>
  <conditionalFormatting sqref="G27:G28">
    <cfRule type="cellIs" dxfId="2" priority="5" operator="equal">
      <formula>0</formula>
    </cfRule>
  </conditionalFormatting>
  <conditionalFormatting sqref="G29">
    <cfRule type="cellIs" dxfId="1" priority="4" operator="equal">
      <formula>0</formula>
    </cfRule>
  </conditionalFormatting>
  <conditionalFormatting sqref="G23:G24">
    <cfRule type="cellIs" dxfId="0" priority="2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7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1:N97"/>
  <sheetViews>
    <sheetView view="pageBreakPreview" zoomScale="80" zoomScaleNormal="100" zoomScaleSheetLayoutView="80" workbookViewId="0">
      <selection activeCell="G17" sqref="G17"/>
    </sheetView>
  </sheetViews>
  <sheetFormatPr defaultColWidth="9.109375" defaultRowHeight="14.4"/>
  <cols>
    <col min="1" max="1" width="13.33203125" style="51" customWidth="1"/>
    <col min="2" max="2" width="16.44140625" style="51" customWidth="1"/>
    <col min="3" max="3" width="27" style="51" customWidth="1"/>
    <col min="4" max="4" width="30.44140625" style="51" customWidth="1"/>
    <col min="5" max="5" width="28.6640625" style="51" customWidth="1"/>
    <col min="6" max="10" width="17.6640625" style="51" customWidth="1"/>
    <col min="11" max="11" width="2.5546875" style="51" customWidth="1"/>
    <col min="12" max="12" width="15.5546875" style="51" bestFit="1" customWidth="1"/>
    <col min="13" max="16384" width="9.109375" style="51"/>
  </cols>
  <sheetData>
    <row r="11" spans="2:14" ht="28.5" customHeight="1">
      <c r="B11" s="23" t="s">
        <v>110</v>
      </c>
    </row>
    <row r="13" spans="2:14" ht="46.5" customHeight="1">
      <c r="B13" s="630" t="s">
        <v>37</v>
      </c>
      <c r="C13" s="630"/>
      <c r="D13" s="630"/>
      <c r="E13" s="630"/>
      <c r="F13" s="630"/>
      <c r="G13" s="630"/>
      <c r="H13" s="630"/>
      <c r="I13" s="630"/>
      <c r="J13" s="630"/>
      <c r="K13" s="49"/>
    </row>
    <row r="14" spans="2:14" ht="24.75" customHeight="1">
      <c r="B14" s="723" t="str">
        <f>+'Flash Journalier'!B10:S10</f>
        <v>Mois: Février 2021</v>
      </c>
      <c r="C14" s="724"/>
      <c r="D14" s="724"/>
      <c r="E14" s="724"/>
      <c r="F14" s="724"/>
      <c r="G14" s="724"/>
      <c r="H14" s="724"/>
      <c r="I14" s="724"/>
      <c r="J14" s="724"/>
      <c r="K14" s="52"/>
      <c r="L14" s="52"/>
      <c r="M14" s="52"/>
      <c r="N14" s="52"/>
    </row>
    <row r="15" spans="2:14" ht="24.75" customHeight="1">
      <c r="B15" s="449"/>
      <c r="C15" s="450"/>
      <c r="D15" s="450"/>
      <c r="E15" s="450"/>
      <c r="F15" s="450"/>
      <c r="G15" s="450"/>
      <c r="H15" s="450"/>
      <c r="I15" s="450"/>
      <c r="J15" s="450"/>
      <c r="K15" s="52"/>
      <c r="L15" s="52"/>
      <c r="M15" s="52"/>
      <c r="N15" s="52"/>
    </row>
    <row r="16" spans="2:14" ht="24.75" customHeight="1" thickBot="1">
      <c r="B16" s="449"/>
      <c r="C16" s="450"/>
      <c r="D16" s="450"/>
      <c r="E16" s="450"/>
      <c r="F16" s="450"/>
      <c r="G16" s="450"/>
      <c r="H16" s="450"/>
      <c r="I16" s="450"/>
      <c r="J16" s="450"/>
      <c r="K16" s="52"/>
      <c r="L16" s="52"/>
      <c r="M16" s="52"/>
      <c r="N16" s="52"/>
    </row>
    <row r="17" spans="1:11" ht="33" customHeight="1" thickBot="1">
      <c r="E17" s="733">
        <v>44255</v>
      </c>
      <c r="F17" s="734"/>
    </row>
    <row r="18" spans="1:11" s="54" customFormat="1" ht="33" customHeight="1">
      <c r="A18" s="704" t="s">
        <v>111</v>
      </c>
      <c r="B18" s="725" t="s">
        <v>24</v>
      </c>
      <c r="C18" s="727" t="s">
        <v>25</v>
      </c>
      <c r="D18" s="729" t="s">
        <v>71</v>
      </c>
      <c r="E18" s="731" t="s">
        <v>72</v>
      </c>
      <c r="F18" s="725" t="s">
        <v>33</v>
      </c>
      <c r="G18" s="718"/>
      <c r="H18" s="716" t="s">
        <v>120</v>
      </c>
      <c r="I18" s="717"/>
      <c r="J18" s="718"/>
      <c r="K18" s="53"/>
    </row>
    <row r="19" spans="1:11" s="54" customFormat="1" ht="29.25" customHeight="1" thickBot="1">
      <c r="A19" s="705"/>
      <c r="B19" s="726"/>
      <c r="C19" s="728"/>
      <c r="D19" s="730"/>
      <c r="E19" s="732"/>
      <c r="F19" s="99" t="s">
        <v>73</v>
      </c>
      <c r="G19" s="98" t="s">
        <v>74</v>
      </c>
      <c r="H19" s="97" t="s">
        <v>75</v>
      </c>
      <c r="I19" s="100" t="s">
        <v>28</v>
      </c>
      <c r="J19" s="101" t="s">
        <v>29</v>
      </c>
      <c r="K19" s="53"/>
    </row>
    <row r="20" spans="1:11" ht="30" customHeight="1">
      <c r="A20" s="662" t="s">
        <v>112</v>
      </c>
      <c r="B20" s="712" t="s">
        <v>143</v>
      </c>
      <c r="C20" s="719" t="s">
        <v>142</v>
      </c>
      <c r="D20" s="305" t="s">
        <v>76</v>
      </c>
      <c r="E20" s="118" t="s">
        <v>77</v>
      </c>
      <c r="F20" s="114">
        <v>0</v>
      </c>
      <c r="G20" s="115">
        <v>7956</v>
      </c>
      <c r="H20" s="316">
        <v>20.46</v>
      </c>
      <c r="I20" s="116">
        <v>0</v>
      </c>
      <c r="J20" s="117">
        <v>162779.76</v>
      </c>
      <c r="K20" s="55"/>
    </row>
    <row r="21" spans="1:11" ht="30" customHeight="1">
      <c r="A21" s="663"/>
      <c r="B21" s="707"/>
      <c r="C21" s="710"/>
      <c r="D21" s="720" t="s">
        <v>76</v>
      </c>
      <c r="E21" s="225" t="s">
        <v>78</v>
      </c>
      <c r="F21" s="321">
        <v>7956</v>
      </c>
      <c r="G21" s="105">
        <v>47736</v>
      </c>
      <c r="H21" s="317">
        <v>20.25</v>
      </c>
      <c r="I21" s="106">
        <v>0</v>
      </c>
      <c r="J21" s="107">
        <v>966534.66</v>
      </c>
      <c r="K21" s="55"/>
    </row>
    <row r="22" spans="1:11" ht="30" customHeight="1">
      <c r="A22" s="663"/>
      <c r="B22" s="707"/>
      <c r="C22" s="710"/>
      <c r="D22" s="721"/>
      <c r="E22" s="366" t="s">
        <v>239</v>
      </c>
      <c r="F22" s="321">
        <v>3978</v>
      </c>
      <c r="G22" s="105">
        <v>3978</v>
      </c>
      <c r="H22" s="317">
        <v>19.61</v>
      </c>
      <c r="I22" s="106">
        <v>78008.58</v>
      </c>
      <c r="J22" s="107">
        <v>78008.58</v>
      </c>
      <c r="K22" s="55"/>
    </row>
    <row r="23" spans="1:11" ht="30" customHeight="1">
      <c r="A23" s="663"/>
      <c r="B23" s="707"/>
      <c r="C23" s="711"/>
      <c r="D23" s="722"/>
      <c r="E23" s="366" t="s">
        <v>239</v>
      </c>
      <c r="F23" s="321">
        <v>15912</v>
      </c>
      <c r="G23" s="105">
        <v>15912</v>
      </c>
      <c r="H23" s="317">
        <v>19.61</v>
      </c>
      <c r="I23" s="106">
        <v>312034.32</v>
      </c>
      <c r="J23" s="107">
        <v>312034.32</v>
      </c>
      <c r="K23" s="55"/>
    </row>
    <row r="24" spans="1:11" ht="25.95" customHeight="1">
      <c r="A24" s="663"/>
      <c r="B24" s="706" t="s">
        <v>79</v>
      </c>
      <c r="C24" s="710" t="s">
        <v>80</v>
      </c>
      <c r="D24" s="308" t="s">
        <v>81</v>
      </c>
      <c r="E24" s="113" t="s">
        <v>82</v>
      </c>
      <c r="F24" s="102">
        <v>0</v>
      </c>
      <c r="G24" s="103">
        <f>280692+122400</f>
        <v>403092</v>
      </c>
      <c r="H24" s="317">
        <v>15</v>
      </c>
      <c r="I24" s="104">
        <f>+H24*F24</f>
        <v>0</v>
      </c>
      <c r="J24" s="107">
        <f t="shared" ref="J24:J33" si="0">H24*G24</f>
        <v>6046380</v>
      </c>
      <c r="K24" s="55"/>
    </row>
    <row r="25" spans="1:11" ht="25.95" customHeight="1">
      <c r="A25" s="663"/>
      <c r="B25" s="707"/>
      <c r="C25" s="710"/>
      <c r="D25" s="306" t="s">
        <v>76</v>
      </c>
      <c r="E25" s="108" t="s">
        <v>78</v>
      </c>
      <c r="F25" s="102"/>
      <c r="G25" s="103">
        <f>12240+18360+18360</f>
        <v>48960</v>
      </c>
      <c r="H25" s="317">
        <v>16.010000000000002</v>
      </c>
      <c r="I25" s="104">
        <v>0</v>
      </c>
      <c r="J25" s="107">
        <f>+G25*H25</f>
        <v>783849.60000000009</v>
      </c>
      <c r="K25" s="55"/>
    </row>
    <row r="26" spans="1:11" ht="25.95" customHeight="1">
      <c r="A26" s="663"/>
      <c r="B26" s="707"/>
      <c r="C26" s="710"/>
      <c r="D26" s="306" t="s">
        <v>76</v>
      </c>
      <c r="E26" s="108" t="s">
        <v>78</v>
      </c>
      <c r="F26" s="102">
        <v>0</v>
      </c>
      <c r="G26" s="103">
        <v>12240</v>
      </c>
      <c r="H26" s="317">
        <v>14.73</v>
      </c>
      <c r="I26" s="104">
        <v>0</v>
      </c>
      <c r="J26" s="107">
        <f>H26*G26</f>
        <v>180295.2</v>
      </c>
      <c r="K26" s="55"/>
    </row>
    <row r="27" spans="1:11" ht="25.95" customHeight="1">
      <c r="A27" s="663"/>
      <c r="B27" s="707"/>
      <c r="C27" s="710"/>
      <c r="D27" s="306" t="s">
        <v>76</v>
      </c>
      <c r="E27" s="108" t="s">
        <v>83</v>
      </c>
      <c r="F27" s="102">
        <v>0</v>
      </c>
      <c r="G27" s="103">
        <f>24480+24480</f>
        <v>48960</v>
      </c>
      <c r="H27" s="317">
        <v>16.010000000000002</v>
      </c>
      <c r="I27" s="104">
        <v>0</v>
      </c>
      <c r="J27" s="107">
        <f t="shared" si="0"/>
        <v>783849.60000000009</v>
      </c>
      <c r="K27" s="55"/>
    </row>
    <row r="28" spans="1:11" ht="25.95" customHeight="1">
      <c r="A28" s="663"/>
      <c r="B28" s="707"/>
      <c r="C28" s="710"/>
      <c r="D28" s="306" t="s">
        <v>84</v>
      </c>
      <c r="E28" s="108" t="s">
        <v>85</v>
      </c>
      <c r="F28" s="102">
        <v>0</v>
      </c>
      <c r="G28" s="103">
        <f>61200+128520+61200+146880+153000</f>
        <v>550800</v>
      </c>
      <c r="H28" s="317">
        <v>15.7</v>
      </c>
      <c r="I28" s="104">
        <v>0</v>
      </c>
      <c r="J28" s="107">
        <f t="shared" si="0"/>
        <v>8647560</v>
      </c>
      <c r="K28" s="55"/>
    </row>
    <row r="29" spans="1:11" ht="25.95" customHeight="1">
      <c r="A29" s="663"/>
      <c r="B29" s="707"/>
      <c r="C29" s="710"/>
      <c r="D29" s="306" t="s">
        <v>240</v>
      </c>
      <c r="E29" s="366" t="s">
        <v>239</v>
      </c>
      <c r="F29" s="102">
        <v>61200</v>
      </c>
      <c r="G29" s="103">
        <v>61200</v>
      </c>
      <c r="H29" s="317">
        <v>14.73</v>
      </c>
      <c r="I29" s="104">
        <v>901476</v>
      </c>
      <c r="J29" s="107">
        <v>901476</v>
      </c>
      <c r="K29" s="55"/>
    </row>
    <row r="30" spans="1:11" ht="25.95" customHeight="1">
      <c r="A30" s="663"/>
      <c r="B30" s="708"/>
      <c r="C30" s="711"/>
      <c r="D30" s="306" t="s">
        <v>86</v>
      </c>
      <c r="E30" s="108" t="s">
        <v>87</v>
      </c>
      <c r="F30" s="102">
        <v>67320</v>
      </c>
      <c r="G30" s="103">
        <f>36720+30600+36720+24480+30600+6320</f>
        <v>165440</v>
      </c>
      <c r="H30" s="317">
        <v>15</v>
      </c>
      <c r="I30" s="104">
        <v>1009800</v>
      </c>
      <c r="J30" s="107">
        <v>3396600</v>
      </c>
      <c r="K30" s="55"/>
    </row>
    <row r="31" spans="1:11" ht="25.95" customHeight="1">
      <c r="A31" s="663"/>
      <c r="B31" s="351" t="s">
        <v>167</v>
      </c>
      <c r="C31" s="223" t="s">
        <v>168</v>
      </c>
      <c r="D31" s="309" t="s">
        <v>170</v>
      </c>
      <c r="E31" s="224" t="s">
        <v>169</v>
      </c>
      <c r="F31" s="109">
        <v>0</v>
      </c>
      <c r="G31" s="110">
        <f>48960+19584</f>
        <v>68544</v>
      </c>
      <c r="H31" s="317">
        <v>16.66</v>
      </c>
      <c r="I31" s="111">
        <v>0</v>
      </c>
      <c r="J31" s="107">
        <v>1165052.1599999999</v>
      </c>
      <c r="K31" s="55"/>
    </row>
    <row r="32" spans="1:11" ht="25.95" customHeight="1">
      <c r="A32" s="663"/>
      <c r="B32" s="706" t="s">
        <v>88</v>
      </c>
      <c r="C32" s="709" t="s">
        <v>89</v>
      </c>
      <c r="D32" s="309" t="s">
        <v>90</v>
      </c>
      <c r="E32" s="224" t="s">
        <v>91</v>
      </c>
      <c r="F32" s="109">
        <v>0</v>
      </c>
      <c r="G32" s="110">
        <f>105600+9920</f>
        <v>115520</v>
      </c>
      <c r="H32" s="318">
        <v>86.27</v>
      </c>
      <c r="I32" s="111">
        <f>F32*H32</f>
        <v>0</v>
      </c>
      <c r="J32" s="107">
        <f>H32*G32</f>
        <v>9965910.4000000004</v>
      </c>
      <c r="K32" s="55"/>
    </row>
    <row r="33" spans="1:11" ht="25.95" customHeight="1">
      <c r="A33" s="663"/>
      <c r="B33" s="707"/>
      <c r="C33" s="710"/>
      <c r="D33" s="309" t="s">
        <v>92</v>
      </c>
      <c r="E33" s="224" t="s">
        <v>93</v>
      </c>
      <c r="F33" s="109">
        <v>0</v>
      </c>
      <c r="G33" s="110">
        <v>3200</v>
      </c>
      <c r="H33" s="317">
        <v>93.07</v>
      </c>
      <c r="I33" s="111">
        <v>0</v>
      </c>
      <c r="J33" s="107">
        <f t="shared" si="0"/>
        <v>297824</v>
      </c>
      <c r="K33" s="55"/>
    </row>
    <row r="34" spans="1:11" ht="25.95" customHeight="1">
      <c r="A34" s="663"/>
      <c r="B34" s="707"/>
      <c r="C34" s="710"/>
      <c r="D34" s="309" t="s">
        <v>92</v>
      </c>
      <c r="E34" s="224" t="s">
        <v>78</v>
      </c>
      <c r="F34" s="109">
        <v>0</v>
      </c>
      <c r="G34" s="110">
        <f>640+640+1920+640+1920</f>
        <v>5760</v>
      </c>
      <c r="H34" s="318">
        <v>91.8</v>
      </c>
      <c r="I34" s="111">
        <v>0</v>
      </c>
      <c r="J34" s="107">
        <f>59564.8+59564.8+178694.4+59564.8+171264</f>
        <v>528652.80000000005</v>
      </c>
      <c r="K34" s="55"/>
    </row>
    <row r="35" spans="1:11" ht="25.95" customHeight="1">
      <c r="A35" s="663"/>
      <c r="B35" s="708"/>
      <c r="C35" s="711"/>
      <c r="D35" s="309" t="s">
        <v>94</v>
      </c>
      <c r="E35" s="224" t="s">
        <v>95</v>
      </c>
      <c r="F35" s="109">
        <v>0</v>
      </c>
      <c r="G35" s="110">
        <f>1130+1790+80</f>
        <v>3000</v>
      </c>
      <c r="H35" s="317"/>
      <c r="I35" s="111">
        <v>0</v>
      </c>
      <c r="J35" s="107">
        <f>22600+35800+1600</f>
        <v>60000</v>
      </c>
      <c r="K35" s="55"/>
    </row>
    <row r="36" spans="1:11" ht="32.25" customHeight="1">
      <c r="A36" s="663"/>
      <c r="B36" s="713" t="s">
        <v>141</v>
      </c>
      <c r="C36" s="709" t="s">
        <v>140</v>
      </c>
      <c r="D36" s="309" t="s">
        <v>174</v>
      </c>
      <c r="E36" s="224" t="s">
        <v>97</v>
      </c>
      <c r="F36" s="109">
        <v>0</v>
      </c>
      <c r="G36" s="110">
        <v>5250</v>
      </c>
      <c r="H36" s="317">
        <v>97.61</v>
      </c>
      <c r="I36" s="111">
        <v>0</v>
      </c>
      <c r="J36" s="107">
        <v>512452.5</v>
      </c>
      <c r="K36" s="55"/>
    </row>
    <row r="37" spans="1:11" ht="25.95" customHeight="1">
      <c r="A37" s="663"/>
      <c r="B37" s="714"/>
      <c r="C37" s="710"/>
      <c r="D37" s="309" t="s">
        <v>96</v>
      </c>
      <c r="E37" s="224" t="s">
        <v>97</v>
      </c>
      <c r="F37" s="109">
        <v>0</v>
      </c>
      <c r="G37" s="110">
        <f>2625+2625</f>
        <v>5250</v>
      </c>
      <c r="H37" s="317">
        <v>97.61</v>
      </c>
      <c r="I37" s="111">
        <v>0</v>
      </c>
      <c r="J37" s="107">
        <f>256226.25+256226.25</f>
        <v>512452.5</v>
      </c>
      <c r="K37" s="55"/>
    </row>
    <row r="38" spans="1:11" ht="25.95" customHeight="1">
      <c r="A38" s="663"/>
      <c r="B38" s="714"/>
      <c r="C38" s="710"/>
      <c r="D38" s="762" t="s">
        <v>100</v>
      </c>
      <c r="E38" s="112" t="s">
        <v>101</v>
      </c>
      <c r="F38" s="109">
        <v>0</v>
      </c>
      <c r="G38" s="110">
        <v>4375</v>
      </c>
      <c r="H38" s="317">
        <v>93</v>
      </c>
      <c r="I38" s="111">
        <v>0</v>
      </c>
      <c r="J38" s="107">
        <v>406875</v>
      </c>
      <c r="K38" s="55"/>
    </row>
    <row r="39" spans="1:11" ht="25.95" customHeight="1">
      <c r="A39" s="663"/>
      <c r="B39" s="714"/>
      <c r="C39" s="710"/>
      <c r="D39" s="763"/>
      <c r="E39" s="112" t="s">
        <v>171</v>
      </c>
      <c r="F39" s="109">
        <v>0</v>
      </c>
      <c r="G39" s="110">
        <f>6125+12250</f>
        <v>18375</v>
      </c>
      <c r="H39" s="317">
        <v>93</v>
      </c>
      <c r="I39" s="111">
        <v>0</v>
      </c>
      <c r="J39" s="107">
        <f>569625+1139250</f>
        <v>1708875</v>
      </c>
      <c r="K39" s="55"/>
    </row>
    <row r="40" spans="1:11" ht="25.95" customHeight="1">
      <c r="A40" s="663"/>
      <c r="B40" s="714"/>
      <c r="C40" s="710"/>
      <c r="D40" s="763"/>
      <c r="E40" s="113" t="s">
        <v>172</v>
      </c>
      <c r="F40" s="109">
        <v>0</v>
      </c>
      <c r="G40" s="110">
        <v>3500</v>
      </c>
      <c r="H40" s="317">
        <v>93</v>
      </c>
      <c r="I40" s="111">
        <v>0</v>
      </c>
      <c r="J40" s="107">
        <v>325500</v>
      </c>
      <c r="K40" s="55"/>
    </row>
    <row r="41" spans="1:11" ht="25.95" customHeight="1">
      <c r="A41" s="663"/>
      <c r="B41" s="714"/>
      <c r="C41" s="710"/>
      <c r="D41" s="763"/>
      <c r="E41" s="113" t="s">
        <v>241</v>
      </c>
      <c r="F41" s="109">
        <v>4375</v>
      </c>
      <c r="G41" s="110">
        <v>4375</v>
      </c>
      <c r="H41" s="317">
        <v>93</v>
      </c>
      <c r="I41" s="111">
        <v>406875</v>
      </c>
      <c r="J41" s="107">
        <v>406875</v>
      </c>
      <c r="K41" s="55"/>
    </row>
    <row r="42" spans="1:11" ht="25.95" customHeight="1">
      <c r="A42" s="663"/>
      <c r="B42" s="714"/>
      <c r="C42" s="710"/>
      <c r="D42" s="763"/>
      <c r="E42" s="113" t="s">
        <v>242</v>
      </c>
      <c r="F42" s="109">
        <v>1750</v>
      </c>
      <c r="G42" s="110">
        <v>1750</v>
      </c>
      <c r="H42" s="317">
        <v>93</v>
      </c>
      <c r="I42" s="111">
        <v>162750</v>
      </c>
      <c r="J42" s="107">
        <v>162750</v>
      </c>
      <c r="K42" s="55"/>
    </row>
    <row r="43" spans="1:11" ht="25.95" customHeight="1">
      <c r="A43" s="663"/>
      <c r="B43" s="714"/>
      <c r="C43" s="710"/>
      <c r="D43" s="764"/>
      <c r="E43" s="113" t="s">
        <v>225</v>
      </c>
      <c r="F43" s="109">
        <v>0</v>
      </c>
      <c r="G43" s="110">
        <v>1750</v>
      </c>
      <c r="H43" s="317">
        <v>93</v>
      </c>
      <c r="I43" s="111">
        <v>0</v>
      </c>
      <c r="J43" s="107">
        <v>162750</v>
      </c>
      <c r="K43" s="55"/>
    </row>
    <row r="44" spans="1:11" ht="25.95" customHeight="1">
      <c r="A44" s="663"/>
      <c r="B44" s="714"/>
      <c r="C44" s="710"/>
      <c r="D44" s="310" t="s">
        <v>102</v>
      </c>
      <c r="E44" s="770" t="s">
        <v>99</v>
      </c>
      <c r="F44" s="109">
        <v>0</v>
      </c>
      <c r="G44" s="110">
        <f>12250+1750+12250+3292</f>
        <v>29542</v>
      </c>
      <c r="H44" s="317">
        <v>93</v>
      </c>
      <c r="I44" s="111">
        <f>+H44*F44</f>
        <v>0</v>
      </c>
      <c r="J44" s="107">
        <f>+H44*G44</f>
        <v>2747406</v>
      </c>
      <c r="K44" s="55"/>
    </row>
    <row r="45" spans="1:11" ht="25.95" customHeight="1">
      <c r="A45" s="663"/>
      <c r="B45" s="715"/>
      <c r="C45" s="711"/>
      <c r="D45" s="310" t="s">
        <v>98</v>
      </c>
      <c r="E45" s="771"/>
      <c r="F45" s="109">
        <v>0</v>
      </c>
      <c r="G45" s="110">
        <v>19250</v>
      </c>
      <c r="H45" s="317">
        <v>93</v>
      </c>
      <c r="I45" s="111">
        <v>0</v>
      </c>
      <c r="J45" s="107">
        <f>+G45*H45</f>
        <v>1790250</v>
      </c>
      <c r="K45" s="55"/>
    </row>
    <row r="46" spans="1:11" ht="25.95" customHeight="1">
      <c r="A46" s="663"/>
      <c r="B46" s="706" t="s">
        <v>103</v>
      </c>
      <c r="C46" s="709" t="s">
        <v>104</v>
      </c>
      <c r="D46" s="310" t="s">
        <v>105</v>
      </c>
      <c r="E46" s="112" t="s">
        <v>106</v>
      </c>
      <c r="F46" s="109">
        <v>0</v>
      </c>
      <c r="G46" s="110">
        <f>79200+79200</f>
        <v>158400</v>
      </c>
      <c r="H46" s="317">
        <v>0</v>
      </c>
      <c r="I46" s="111">
        <v>0</v>
      </c>
      <c r="J46" s="107">
        <f>2178000+2178000</f>
        <v>4356000</v>
      </c>
      <c r="K46" s="55"/>
    </row>
    <row r="47" spans="1:11" ht="25.95" customHeight="1">
      <c r="A47" s="663"/>
      <c r="B47" s="708"/>
      <c r="C47" s="711"/>
      <c r="D47" s="311" t="s">
        <v>107</v>
      </c>
      <c r="E47" s="113" t="s">
        <v>106</v>
      </c>
      <c r="F47" s="102">
        <v>0</v>
      </c>
      <c r="G47" s="103">
        <f>2640+2640</f>
        <v>5280</v>
      </c>
      <c r="H47" s="317">
        <v>34.5</v>
      </c>
      <c r="I47" s="111">
        <v>0</v>
      </c>
      <c r="J47" s="107">
        <f>91080+91080</f>
        <v>182160</v>
      </c>
      <c r="K47" s="55"/>
    </row>
    <row r="48" spans="1:11" ht="25.95" customHeight="1">
      <c r="A48" s="663"/>
      <c r="B48" s="372"/>
      <c r="C48" s="365"/>
      <c r="D48" s="310" t="s">
        <v>243</v>
      </c>
      <c r="E48" s="370" t="s">
        <v>243</v>
      </c>
      <c r="F48" s="109">
        <v>27720</v>
      </c>
      <c r="G48" s="110">
        <v>27720</v>
      </c>
      <c r="H48" s="374">
        <f>+J48/G48</f>
        <v>24</v>
      </c>
      <c r="I48" s="111">
        <v>0</v>
      </c>
      <c r="J48" s="373">
        <v>665280</v>
      </c>
      <c r="K48" s="55"/>
    </row>
    <row r="49" spans="1:11" ht="25.95" customHeight="1">
      <c r="A49" s="663"/>
      <c r="B49" s="352"/>
      <c r="C49" s="222" t="s">
        <v>108</v>
      </c>
      <c r="D49" s="312" t="s">
        <v>109</v>
      </c>
      <c r="E49" s="224" t="s">
        <v>82</v>
      </c>
      <c r="F49" s="109">
        <v>0</v>
      </c>
      <c r="G49" s="110">
        <v>2</v>
      </c>
      <c r="H49" s="319">
        <v>10000</v>
      </c>
      <c r="I49" s="111">
        <v>0</v>
      </c>
      <c r="J49" s="119">
        <f>10000+10000+10000</f>
        <v>30000</v>
      </c>
      <c r="K49" s="55"/>
    </row>
    <row r="50" spans="1:11" ht="25.95" customHeight="1" thickBot="1">
      <c r="A50" s="663"/>
      <c r="B50" s="353"/>
      <c r="C50" s="354" t="s">
        <v>233</v>
      </c>
      <c r="D50" s="772" t="s">
        <v>232</v>
      </c>
      <c r="E50" s="773"/>
      <c r="F50" s="355">
        <v>0</v>
      </c>
      <c r="G50" s="355">
        <v>250000</v>
      </c>
      <c r="H50" s="356">
        <f>+J50/G50</f>
        <v>4.9000000000000004</v>
      </c>
      <c r="I50" s="111">
        <v>0</v>
      </c>
      <c r="J50" s="111">
        <v>1225000</v>
      </c>
      <c r="K50" s="55"/>
    </row>
    <row r="51" spans="1:11" ht="25.95" customHeight="1" thickBot="1">
      <c r="A51" s="664"/>
      <c r="B51" s="701" t="s">
        <v>228</v>
      </c>
      <c r="C51" s="702"/>
      <c r="D51" s="702"/>
      <c r="E51" s="702"/>
      <c r="F51" s="702"/>
      <c r="G51" s="702"/>
      <c r="H51" s="702"/>
      <c r="I51" s="703"/>
      <c r="J51" s="357">
        <f>SUM(J20:J50)</f>
        <v>49471433.079999998</v>
      </c>
      <c r="K51" s="55"/>
    </row>
    <row r="52" spans="1:11" ht="25.95" customHeight="1">
      <c r="A52" s="662" t="s">
        <v>65</v>
      </c>
      <c r="B52" s="767" t="s">
        <v>118</v>
      </c>
      <c r="C52" s="766" t="s">
        <v>117</v>
      </c>
      <c r="D52" s="234" t="s">
        <v>113</v>
      </c>
      <c r="E52" s="120" t="s">
        <v>114</v>
      </c>
      <c r="F52" s="322">
        <v>0</v>
      </c>
      <c r="G52" s="323">
        <v>174096</v>
      </c>
      <c r="H52" s="236" t="s">
        <v>121</v>
      </c>
      <c r="I52" s="242">
        <v>0</v>
      </c>
      <c r="J52" s="245">
        <v>4577564.16</v>
      </c>
      <c r="K52" s="55"/>
    </row>
    <row r="53" spans="1:11" ht="25.95" customHeight="1">
      <c r="A53" s="663"/>
      <c r="B53" s="768"/>
      <c r="C53" s="745"/>
      <c r="D53" s="235" t="s">
        <v>113</v>
      </c>
      <c r="E53" s="121" t="s">
        <v>115</v>
      </c>
      <c r="F53" s="324">
        <v>0</v>
      </c>
      <c r="G53" s="325">
        <v>102960</v>
      </c>
      <c r="H53" s="237">
        <v>26.700000000000003</v>
      </c>
      <c r="I53" s="243">
        <v>0</v>
      </c>
      <c r="J53" s="246">
        <v>2749032</v>
      </c>
      <c r="K53" s="55"/>
    </row>
    <row r="54" spans="1:11" ht="25.95" customHeight="1">
      <c r="A54" s="663"/>
      <c r="B54" s="769"/>
      <c r="C54" s="746"/>
      <c r="D54" s="235" t="s">
        <v>147</v>
      </c>
      <c r="E54" s="121" t="s">
        <v>146</v>
      </c>
      <c r="F54" s="324">
        <v>0</v>
      </c>
      <c r="G54" s="325">
        <v>58032</v>
      </c>
      <c r="H54" s="237">
        <v>32.31</v>
      </c>
      <c r="I54" s="243">
        <v>0</v>
      </c>
      <c r="J54" s="246">
        <v>1875013.92</v>
      </c>
      <c r="K54" s="55"/>
    </row>
    <row r="55" spans="1:11" ht="25.95" customHeight="1">
      <c r="A55" s="663"/>
      <c r="B55" s="774" t="s">
        <v>119</v>
      </c>
      <c r="C55" s="744" t="s">
        <v>70</v>
      </c>
      <c r="D55" s="235" t="s">
        <v>116</v>
      </c>
      <c r="E55" s="121" t="s">
        <v>115</v>
      </c>
      <c r="F55" s="324">
        <v>0</v>
      </c>
      <c r="G55" s="325">
        <v>113782</v>
      </c>
      <c r="H55" s="237">
        <v>17</v>
      </c>
      <c r="I55" s="243">
        <v>0</v>
      </c>
      <c r="J55" s="246">
        <v>1934294</v>
      </c>
      <c r="K55" s="55"/>
    </row>
    <row r="56" spans="1:11" ht="25.95" customHeight="1">
      <c r="A56" s="663"/>
      <c r="B56" s="775"/>
      <c r="C56" s="745"/>
      <c r="D56" s="235" t="s">
        <v>144</v>
      </c>
      <c r="E56" s="765" t="s">
        <v>146</v>
      </c>
      <c r="F56" s="324">
        <v>0</v>
      </c>
      <c r="G56" s="325">
        <v>123318</v>
      </c>
      <c r="H56" s="237">
        <v>21.01</v>
      </c>
      <c r="I56" s="243">
        <v>0</v>
      </c>
      <c r="J56" s="246">
        <v>2590911.1800000002</v>
      </c>
      <c r="K56" s="55"/>
    </row>
    <row r="57" spans="1:11" ht="25.95" customHeight="1">
      <c r="A57" s="663"/>
      <c r="B57" s="775"/>
      <c r="C57" s="745"/>
      <c r="D57" s="235" t="s">
        <v>145</v>
      </c>
      <c r="E57" s="765"/>
      <c r="F57" s="324">
        <v>0</v>
      </c>
      <c r="G57" s="325">
        <v>123318</v>
      </c>
      <c r="H57" s="237">
        <v>20.56</v>
      </c>
      <c r="I57" s="243">
        <v>0</v>
      </c>
      <c r="J57" s="246">
        <v>2535418.08</v>
      </c>
      <c r="K57" s="55"/>
    </row>
    <row r="58" spans="1:11" ht="25.95" customHeight="1">
      <c r="A58" s="663"/>
      <c r="B58" s="775"/>
      <c r="C58" s="745"/>
      <c r="D58" s="235" t="s">
        <v>245</v>
      </c>
      <c r="E58" s="369" t="s">
        <v>246</v>
      </c>
      <c r="F58" s="324">
        <v>43758</v>
      </c>
      <c r="G58" s="325">
        <v>43758</v>
      </c>
      <c r="H58" s="237">
        <v>21.22</v>
      </c>
      <c r="I58" s="243">
        <v>928544.76</v>
      </c>
      <c r="J58" s="246">
        <f>+I58</f>
        <v>928544.76</v>
      </c>
      <c r="K58" s="55"/>
    </row>
    <row r="59" spans="1:11" ht="25.95" customHeight="1" thickBot="1">
      <c r="A59" s="663"/>
      <c r="B59" s="776"/>
      <c r="C59" s="746"/>
      <c r="D59" s="235"/>
      <c r="E59" s="369" t="s">
        <v>246</v>
      </c>
      <c r="F59" s="324">
        <v>51714</v>
      </c>
      <c r="G59" s="325">
        <v>51714</v>
      </c>
      <c r="H59" s="237">
        <v>20.46</v>
      </c>
      <c r="I59" s="243">
        <v>1058068.44</v>
      </c>
      <c r="J59" s="246">
        <f>+I59</f>
        <v>1058068.44</v>
      </c>
      <c r="K59" s="55"/>
    </row>
    <row r="60" spans="1:11" ht="25.95" customHeight="1">
      <c r="A60" s="663"/>
      <c r="B60" s="368" t="s">
        <v>247</v>
      </c>
      <c r="C60" s="367" t="s">
        <v>248</v>
      </c>
      <c r="D60" s="234" t="s">
        <v>249</v>
      </c>
      <c r="E60" s="369" t="s">
        <v>255</v>
      </c>
      <c r="F60" s="324"/>
      <c r="G60" s="325"/>
      <c r="H60" s="237"/>
      <c r="I60" s="243"/>
      <c r="J60" s="246">
        <v>-405504</v>
      </c>
      <c r="K60" s="55"/>
    </row>
    <row r="61" spans="1:11" ht="25.95" customHeight="1">
      <c r="A61" s="663"/>
      <c r="B61" s="241"/>
      <c r="C61" s="313"/>
      <c r="D61" s="235" t="s">
        <v>201</v>
      </c>
      <c r="E61" s="121"/>
      <c r="F61" s="324">
        <v>0</v>
      </c>
      <c r="G61" s="325">
        <v>550800</v>
      </c>
      <c r="H61" s="237">
        <f>J61/G61</f>
        <v>0.20350000000000001</v>
      </c>
      <c r="I61" s="243">
        <v>0</v>
      </c>
      <c r="J61" s="246">
        <v>112087.8</v>
      </c>
      <c r="K61" s="55"/>
    </row>
    <row r="62" spans="1:11" ht="25.95" customHeight="1">
      <c r="A62" s="663"/>
      <c r="B62" s="241"/>
      <c r="C62" s="313"/>
      <c r="D62" s="235" t="s">
        <v>200</v>
      </c>
      <c r="E62" s="121"/>
      <c r="F62" s="324">
        <v>0</v>
      </c>
      <c r="G62" s="325">
        <v>522100</v>
      </c>
      <c r="H62" s="237">
        <f>J62/G62</f>
        <v>0.34570000000000001</v>
      </c>
      <c r="I62" s="243">
        <v>0</v>
      </c>
      <c r="J62" s="246">
        <v>180489.97</v>
      </c>
      <c r="K62" s="55"/>
    </row>
    <row r="63" spans="1:11" ht="25.95" customHeight="1" thickBot="1">
      <c r="A63" s="663"/>
      <c r="B63" s="752" t="s">
        <v>108</v>
      </c>
      <c r="C63" s="759"/>
      <c r="D63" s="760" t="s">
        <v>109</v>
      </c>
      <c r="E63" s="761"/>
      <c r="F63" s="326">
        <v>0</v>
      </c>
      <c r="G63" s="327">
        <v>3</v>
      </c>
      <c r="H63" s="238">
        <v>34000</v>
      </c>
      <c r="I63" s="244">
        <v>0</v>
      </c>
      <c r="J63" s="247">
        <v>102000</v>
      </c>
      <c r="K63" s="55"/>
    </row>
    <row r="64" spans="1:11" ht="25.95" customHeight="1" thickBot="1">
      <c r="A64" s="664"/>
      <c r="B64" s="756" t="s">
        <v>229</v>
      </c>
      <c r="C64" s="757"/>
      <c r="D64" s="757"/>
      <c r="E64" s="757"/>
      <c r="F64" s="757"/>
      <c r="G64" s="757"/>
      <c r="H64" s="757"/>
      <c r="I64" s="758"/>
      <c r="J64" s="350">
        <f>SUM(J52:J63)</f>
        <v>18237920.310000002</v>
      </c>
      <c r="K64" s="55"/>
    </row>
    <row r="65" spans="1:11" ht="25.95" customHeight="1">
      <c r="A65" s="662" t="s">
        <v>202</v>
      </c>
      <c r="B65" s="747" t="s">
        <v>195</v>
      </c>
      <c r="C65" s="739" t="s">
        <v>189</v>
      </c>
      <c r="D65" s="234" t="s">
        <v>177</v>
      </c>
      <c r="E65" s="239" t="s">
        <v>175</v>
      </c>
      <c r="F65" s="376">
        <v>0</v>
      </c>
      <c r="G65" s="380">
        <f>1200+300</f>
        <v>1500</v>
      </c>
      <c r="H65" s="236">
        <v>260</v>
      </c>
      <c r="I65" s="242">
        <f>+H65*F65</f>
        <v>0</v>
      </c>
      <c r="J65" s="245">
        <f>312000+78000</f>
        <v>390000</v>
      </c>
      <c r="K65" s="55"/>
    </row>
    <row r="66" spans="1:11" ht="25.95" customHeight="1">
      <c r="A66" s="663"/>
      <c r="B66" s="748"/>
      <c r="C66" s="737"/>
      <c r="D66" s="235" t="s">
        <v>178</v>
      </c>
      <c r="E66" s="240" t="s">
        <v>179</v>
      </c>
      <c r="F66" s="377">
        <v>0</v>
      </c>
      <c r="G66" s="381">
        <v>16800</v>
      </c>
      <c r="H66" s="237">
        <v>293.5</v>
      </c>
      <c r="I66" s="243">
        <f>+H66*F66</f>
        <v>0</v>
      </c>
      <c r="J66" s="246">
        <v>4930800</v>
      </c>
      <c r="K66" s="55"/>
    </row>
    <row r="67" spans="1:11" ht="25.95" customHeight="1">
      <c r="A67" s="663"/>
      <c r="B67" s="748"/>
      <c r="C67" s="744" t="s">
        <v>190</v>
      </c>
      <c r="D67" s="235" t="s">
        <v>180</v>
      </c>
      <c r="E67" s="240" t="s">
        <v>97</v>
      </c>
      <c r="F67" s="377">
        <v>4800</v>
      </c>
      <c r="G67" s="381">
        <f>4800+4800</f>
        <v>9600</v>
      </c>
      <c r="H67" s="237">
        <v>284.3</v>
      </c>
      <c r="I67" s="243">
        <f t="shared" ref="I67:I77" si="1">+H67*F67</f>
        <v>1364640</v>
      </c>
      <c r="J67" s="246">
        <f>1364640+818784+1364640</f>
        <v>3548064</v>
      </c>
      <c r="K67" s="55"/>
    </row>
    <row r="68" spans="1:11" ht="25.95" customHeight="1">
      <c r="A68" s="663"/>
      <c r="B68" s="748"/>
      <c r="C68" s="745"/>
      <c r="D68" s="235" t="s">
        <v>181</v>
      </c>
      <c r="E68" s="240" t="s">
        <v>175</v>
      </c>
      <c r="F68" s="377">
        <v>0</v>
      </c>
      <c r="G68" s="381">
        <f>3520+2240</f>
        <v>5760</v>
      </c>
      <c r="H68" s="237">
        <v>260</v>
      </c>
      <c r="I68" s="243">
        <f t="shared" si="1"/>
        <v>0</v>
      </c>
      <c r="J68" s="246">
        <f>915200+582400</f>
        <v>1497600</v>
      </c>
      <c r="K68" s="55"/>
    </row>
    <row r="69" spans="1:11" ht="25.95" customHeight="1">
      <c r="A69" s="663"/>
      <c r="B69" s="748"/>
      <c r="C69" s="745"/>
      <c r="D69" s="235" t="s">
        <v>182</v>
      </c>
      <c r="E69" s="240" t="s">
        <v>179</v>
      </c>
      <c r="F69" s="377">
        <v>0</v>
      </c>
      <c r="G69" s="381">
        <v>2240</v>
      </c>
      <c r="H69" s="237">
        <v>293.5</v>
      </c>
      <c r="I69" s="243">
        <f t="shared" si="1"/>
        <v>0</v>
      </c>
      <c r="J69" s="246">
        <v>657440</v>
      </c>
      <c r="K69" s="55"/>
    </row>
    <row r="70" spans="1:11" ht="25.95" customHeight="1">
      <c r="A70" s="663"/>
      <c r="B70" s="749"/>
      <c r="C70" s="746"/>
      <c r="D70" s="235" t="s">
        <v>182</v>
      </c>
      <c r="E70" s="240" t="s">
        <v>97</v>
      </c>
      <c r="F70" s="377">
        <v>0</v>
      </c>
      <c r="G70" s="381">
        <v>1776</v>
      </c>
      <c r="H70" s="237">
        <v>293.5</v>
      </c>
      <c r="I70" s="243">
        <f>+F70*H70</f>
        <v>0</v>
      </c>
      <c r="J70" s="246">
        <v>521256</v>
      </c>
      <c r="K70" s="55"/>
    </row>
    <row r="71" spans="1:11" ht="25.95" customHeight="1">
      <c r="A71" s="663"/>
      <c r="B71" s="360" t="s">
        <v>196</v>
      </c>
      <c r="C71" s="313" t="s">
        <v>191</v>
      </c>
      <c r="D71" s="235" t="s">
        <v>183</v>
      </c>
      <c r="E71" s="240" t="s">
        <v>175</v>
      </c>
      <c r="F71" s="377">
        <v>0</v>
      </c>
      <c r="G71" s="381">
        <f>3200+1200</f>
        <v>4400</v>
      </c>
      <c r="H71" s="237">
        <v>200</v>
      </c>
      <c r="I71" s="243">
        <f t="shared" si="1"/>
        <v>0</v>
      </c>
      <c r="J71" s="246">
        <f>640000+400000+240000</f>
        <v>1280000</v>
      </c>
      <c r="K71" s="55"/>
    </row>
    <row r="72" spans="1:11" ht="25.95" customHeight="1">
      <c r="A72" s="663"/>
      <c r="B72" s="743" t="s">
        <v>197</v>
      </c>
      <c r="C72" s="737" t="s">
        <v>192</v>
      </c>
      <c r="D72" s="235" t="s">
        <v>184</v>
      </c>
      <c r="E72" s="240" t="s">
        <v>176</v>
      </c>
      <c r="F72" s="377">
        <v>0</v>
      </c>
      <c r="G72" s="381">
        <v>87900</v>
      </c>
      <c r="H72" s="237">
        <v>44.5</v>
      </c>
      <c r="I72" s="243">
        <f t="shared" si="1"/>
        <v>0</v>
      </c>
      <c r="J72" s="246">
        <v>3911550</v>
      </c>
      <c r="K72" s="55"/>
    </row>
    <row r="73" spans="1:11" ht="25.95" customHeight="1">
      <c r="A73" s="663"/>
      <c r="B73" s="743"/>
      <c r="C73" s="737"/>
      <c r="D73" s="235" t="s">
        <v>185</v>
      </c>
      <c r="E73" s="240" t="s">
        <v>97</v>
      </c>
      <c r="F73" s="377">
        <v>0</v>
      </c>
      <c r="G73" s="381">
        <v>69120</v>
      </c>
      <c r="H73" s="237">
        <v>46.829999999999991</v>
      </c>
      <c r="I73" s="243">
        <f t="shared" si="1"/>
        <v>0</v>
      </c>
      <c r="J73" s="246">
        <v>3236889.5999999996</v>
      </c>
      <c r="K73" s="55"/>
    </row>
    <row r="74" spans="1:11" ht="25.95" customHeight="1">
      <c r="A74" s="663"/>
      <c r="B74" s="360" t="s">
        <v>198</v>
      </c>
      <c r="C74" s="314" t="s">
        <v>194</v>
      </c>
      <c r="D74" s="235" t="s">
        <v>186</v>
      </c>
      <c r="E74" s="240" t="s">
        <v>175</v>
      </c>
      <c r="F74" s="377">
        <f>6720+6720+6720</f>
        <v>20160</v>
      </c>
      <c r="G74" s="381">
        <v>114012</v>
      </c>
      <c r="H74" s="237">
        <v>44</v>
      </c>
      <c r="I74" s="243">
        <f t="shared" si="1"/>
        <v>887040</v>
      </c>
      <c r="J74" s="246">
        <f>5016528+443520+295680+295680+295680+158080</f>
        <v>6505168</v>
      </c>
      <c r="K74" s="55"/>
    </row>
    <row r="75" spans="1:11" ht="25.95" customHeight="1">
      <c r="A75" s="663"/>
      <c r="B75" s="743" t="s">
        <v>199</v>
      </c>
      <c r="C75" s="738" t="s">
        <v>193</v>
      </c>
      <c r="D75" s="235" t="s">
        <v>187</v>
      </c>
      <c r="E75" s="240" t="s">
        <v>179</v>
      </c>
      <c r="F75" s="377">
        <v>0</v>
      </c>
      <c r="G75" s="381">
        <v>20000</v>
      </c>
      <c r="H75" s="237">
        <v>40.01</v>
      </c>
      <c r="I75" s="243">
        <f t="shared" si="1"/>
        <v>0</v>
      </c>
      <c r="J75" s="246">
        <v>800200</v>
      </c>
      <c r="K75" s="55"/>
    </row>
    <row r="76" spans="1:11" ht="25.95" customHeight="1">
      <c r="A76" s="663"/>
      <c r="B76" s="743"/>
      <c r="C76" s="738"/>
      <c r="D76" s="235" t="s">
        <v>188</v>
      </c>
      <c r="E76" s="240" t="s">
        <v>176</v>
      </c>
      <c r="F76" s="377">
        <v>0</v>
      </c>
      <c r="G76" s="381">
        <v>42312</v>
      </c>
      <c r="H76" s="237">
        <v>39.179960317460321</v>
      </c>
      <c r="I76" s="243">
        <f t="shared" si="1"/>
        <v>0</v>
      </c>
      <c r="J76" s="246">
        <v>1657782.4809523812</v>
      </c>
      <c r="K76" s="55"/>
    </row>
    <row r="77" spans="1:11" ht="18.75" customHeight="1">
      <c r="A77" s="663"/>
      <c r="B77" s="361"/>
      <c r="C77" s="315"/>
      <c r="D77" s="311" t="s">
        <v>107</v>
      </c>
      <c r="E77" s="307"/>
      <c r="F77" s="378">
        <v>0</v>
      </c>
      <c r="G77" s="382">
        <v>810</v>
      </c>
      <c r="H77" s="320">
        <f>J77/G77</f>
        <v>32.809999999999995</v>
      </c>
      <c r="I77" s="243">
        <f t="shared" si="1"/>
        <v>0</v>
      </c>
      <c r="J77" s="248">
        <v>26576.1</v>
      </c>
    </row>
    <row r="78" spans="1:11" ht="18.75" customHeight="1">
      <c r="A78" s="663"/>
      <c r="B78" s="361"/>
      <c r="C78" s="754" t="s">
        <v>251</v>
      </c>
      <c r="D78" s="755"/>
      <c r="E78" s="307" t="s">
        <v>250</v>
      </c>
      <c r="F78" s="378">
        <f>25220+61840</f>
        <v>87060</v>
      </c>
      <c r="G78" s="382">
        <f>+F78</f>
        <v>87060</v>
      </c>
      <c r="H78" s="320">
        <f>+J78/G78</f>
        <v>10</v>
      </c>
      <c r="I78" s="243"/>
      <c r="J78" s="375">
        <f>252200+618400</f>
        <v>870600</v>
      </c>
    </row>
    <row r="79" spans="1:11" ht="18.75" customHeight="1">
      <c r="A79" s="663"/>
      <c r="B79" s="750" t="s">
        <v>108</v>
      </c>
      <c r="C79" s="751"/>
      <c r="D79" s="362" t="s">
        <v>109</v>
      </c>
      <c r="E79" s="363" t="s">
        <v>109</v>
      </c>
      <c r="F79" s="378">
        <v>3</v>
      </c>
      <c r="G79" s="382">
        <v>18</v>
      </c>
      <c r="H79" s="320"/>
      <c r="I79" s="243">
        <f>39450+29690+78900</f>
        <v>148040</v>
      </c>
      <c r="J79" s="359">
        <f>386020+29690+39450+29690+78900</f>
        <v>563750</v>
      </c>
    </row>
    <row r="80" spans="1:11" ht="18.75" customHeight="1" thickBot="1">
      <c r="A80" s="663"/>
      <c r="B80" s="752" t="s">
        <v>234</v>
      </c>
      <c r="C80" s="753"/>
      <c r="D80" s="753"/>
      <c r="E80" s="364" t="s">
        <v>235</v>
      </c>
      <c r="F80" s="379">
        <v>0</v>
      </c>
      <c r="G80" s="383">
        <v>1680</v>
      </c>
      <c r="H80" s="358">
        <f t="shared" ref="H80" si="2">J80/G80</f>
        <v>130</v>
      </c>
      <c r="I80" s="244">
        <v>0</v>
      </c>
      <c r="J80" s="384">
        <v>218400</v>
      </c>
    </row>
    <row r="81" spans="1:10" ht="18.75" customHeight="1" thickBot="1">
      <c r="A81" s="664"/>
      <c r="B81" s="740" t="s">
        <v>230</v>
      </c>
      <c r="C81" s="741"/>
      <c r="D81" s="741"/>
      <c r="E81" s="741"/>
      <c r="F81" s="741"/>
      <c r="G81" s="741"/>
      <c r="H81" s="741"/>
      <c r="I81" s="742"/>
      <c r="J81" s="385">
        <f>SUM(J65:J80)</f>
        <v>30616076.180952385</v>
      </c>
    </row>
    <row r="83" spans="1:10" ht="15" thickBot="1"/>
    <row r="84" spans="1:10" ht="18.600000000000001" thickBot="1">
      <c r="E84" s="735" t="s">
        <v>32</v>
      </c>
      <c r="F84" s="736"/>
      <c r="G84" s="56">
        <f>SUM(G30:G80)</f>
        <v>3225152</v>
      </c>
      <c r="H84" s="57">
        <f>SUM(H30:H77)</f>
        <v>47597.359160317465</v>
      </c>
      <c r="I84" s="163">
        <f>SUM(I20:I80)</f>
        <v>7257277.0999999996</v>
      </c>
      <c r="J84" s="163">
        <f>+J81+J64+J51</f>
        <v>98325429.570952386</v>
      </c>
    </row>
    <row r="90" spans="1:10">
      <c r="J90" s="349"/>
    </row>
    <row r="92" spans="1:10">
      <c r="J92" s="349"/>
    </row>
    <row r="97" ht="13.5" customHeight="1"/>
  </sheetData>
  <mergeCells count="48">
    <mergeCell ref="B64:I64"/>
    <mergeCell ref="B63:C63"/>
    <mergeCell ref="D63:E63"/>
    <mergeCell ref="D38:D43"/>
    <mergeCell ref="E56:E57"/>
    <mergeCell ref="C52:C54"/>
    <mergeCell ref="B52:B54"/>
    <mergeCell ref="E44:E45"/>
    <mergeCell ref="C36:C45"/>
    <mergeCell ref="D50:E50"/>
    <mergeCell ref="C55:C59"/>
    <mergeCell ref="B55:B59"/>
    <mergeCell ref="E84:F84"/>
    <mergeCell ref="C72:C73"/>
    <mergeCell ref="C75:C76"/>
    <mergeCell ref="C65:C66"/>
    <mergeCell ref="B81:I81"/>
    <mergeCell ref="B72:B73"/>
    <mergeCell ref="B75:B76"/>
    <mergeCell ref="C67:C70"/>
    <mergeCell ref="B65:B70"/>
    <mergeCell ref="B79:C79"/>
    <mergeCell ref="B80:D80"/>
    <mergeCell ref="C78:D78"/>
    <mergeCell ref="B13:J13"/>
    <mergeCell ref="B14:J14"/>
    <mergeCell ref="B18:B19"/>
    <mergeCell ref="C18:C19"/>
    <mergeCell ref="D18:D19"/>
    <mergeCell ref="E18:E19"/>
    <mergeCell ref="F18:G18"/>
    <mergeCell ref="E17:F17"/>
    <mergeCell ref="A65:A81"/>
    <mergeCell ref="A20:A51"/>
    <mergeCell ref="B51:I51"/>
    <mergeCell ref="A52:A64"/>
    <mergeCell ref="A18:A19"/>
    <mergeCell ref="B32:B35"/>
    <mergeCell ref="C32:C35"/>
    <mergeCell ref="B46:B47"/>
    <mergeCell ref="C46:C47"/>
    <mergeCell ref="B24:B30"/>
    <mergeCell ref="C24:C30"/>
    <mergeCell ref="B20:B23"/>
    <mergeCell ref="B36:B45"/>
    <mergeCell ref="H18:J18"/>
    <mergeCell ref="C20:C23"/>
    <mergeCell ref="D21:D23"/>
  </mergeCells>
  <pageMargins left="0.19685039370078741" right="0.19685039370078741" top="0.23622047244094491" bottom="0.47244094488188981" header="0.19685039370078741" footer="0.19685039370078741"/>
  <pageSetup paperSize="9" scale="22" orientation="landscape" verticalDpi="300" r:id="rId1"/>
  <headerFooter>
    <oddFooter>&amp;R&amp;"-,Gras"&amp;12&amp;KC00000DCGA-KDU &amp;D&amp;T</oddFooter>
  </headerFooter>
  <rowBreaks count="2" manualBreakCount="2">
    <brk id="87" max="9" man="1"/>
    <brk id="119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=</vt:lpstr>
      <vt:lpstr>Flash Journalier</vt:lpstr>
      <vt:lpstr>Accessoires</vt:lpstr>
      <vt:lpstr>Ventes</vt:lpstr>
      <vt:lpstr>'Flash Journalier'!Print_Area</vt:lpstr>
      <vt:lpstr>Ventes!Print_Area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Zakaria Belaribi</cp:lastModifiedBy>
  <cp:lastPrinted>2021-05-09T07:36:01Z</cp:lastPrinted>
  <dcterms:created xsi:type="dcterms:W3CDTF">2016-12-25T13:54:50Z</dcterms:created>
  <dcterms:modified xsi:type="dcterms:W3CDTF">2022-01-07T22:12:42Z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