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E739" lockStructure="1"/>
  <bookViews>
    <workbookView xWindow="-15" yWindow="5835" windowWidth="15210" windowHeight="3015" tabRatio="756"/>
  </bookViews>
  <sheets>
    <sheet name="Patrón Persona Física" sheetId="20" r:id="rId1"/>
    <sheet name="Cálculos RO" sheetId="19" state="hidden" r:id="rId2"/>
    <sheet name="IVRO Trabajador Independiente" sheetId="21" r:id="rId3"/>
    <sheet name="Cálculos IVRO" sheetId="22" state="hidden" r:id="rId4"/>
    <sheet name="IVRO Patrón Persona Física" sheetId="26" r:id="rId5"/>
    <sheet name="Cálculos IVRO 35" sheetId="25" state="hidden" r:id="rId6"/>
  </sheets>
  <definedNames>
    <definedName name="_xlnm._FilterDatabase" localSheetId="3" hidden="1">'Cálculos IVRO'!$A$1:$BL$33</definedName>
    <definedName name="_xlnm._FilterDatabase" localSheetId="5" hidden="1">'Cálculos IVRO 35'!$A$2:$BL$34</definedName>
    <definedName name="_xlnm._FilterDatabase" localSheetId="1" hidden="1">'Cálculos RO'!$A$2:$BL$34</definedName>
    <definedName name="_xlnm.Print_Area" localSheetId="4">'IVRO Patrón Persona Física'!$A$1:$J$27</definedName>
    <definedName name="_xlnm.Print_Area" localSheetId="2">'IVRO Trabajador Independiente'!$A$1:$J$24</definedName>
    <definedName name="_xlnm.Print_Area" localSheetId="0">'Patrón Persona Física'!$A$1:$J$30</definedName>
  </definedNames>
  <calcPr calcId="145621"/>
</workbook>
</file>

<file path=xl/calcChain.xml><?xml version="1.0" encoding="utf-8"?>
<calcChain xmlns="http://schemas.openxmlformats.org/spreadsheetml/2006/main">
  <c r="D2" i="22" l="1"/>
  <c r="D1" i="22"/>
  <c r="D2" i="25"/>
  <c r="D1" i="25"/>
  <c r="C5" i="21" l="1"/>
  <c r="C5" i="26"/>
  <c r="C25" i="26"/>
  <c r="C22" i="21"/>
  <c r="D15" i="25" l="1"/>
  <c r="F28" i="25"/>
  <c r="E28" i="25"/>
  <c r="D26" i="25"/>
  <c r="D32" i="25" s="1"/>
  <c r="D33" i="25" s="1"/>
  <c r="A26" i="25"/>
  <c r="A27" i="25" s="1"/>
  <c r="C17" i="25"/>
  <c r="C16" i="25"/>
  <c r="C27" i="25" l="1"/>
  <c r="A33" i="25"/>
  <c r="B27" i="25"/>
  <c r="B26" i="25"/>
  <c r="D27" i="25"/>
  <c r="A32" i="25"/>
  <c r="C26" i="25"/>
  <c r="G26" i="25"/>
  <c r="D26" i="22"/>
  <c r="D32" i="22" s="1"/>
  <c r="D33" i="22" s="1"/>
  <c r="A26" i="22"/>
  <c r="A27" i="22" s="1"/>
  <c r="F28" i="22"/>
  <c r="E28" i="22"/>
  <c r="C17" i="22"/>
  <c r="C16" i="22"/>
  <c r="I27" i="25" l="1"/>
  <c r="H27" i="25"/>
  <c r="O27" i="25"/>
  <c r="G27" i="25"/>
  <c r="N27" i="25"/>
  <c r="M27" i="25"/>
  <c r="L27" i="25"/>
  <c r="K27" i="25"/>
  <c r="J27" i="25"/>
  <c r="Q27" i="25"/>
  <c r="P27" i="25"/>
  <c r="B26" i="22"/>
  <c r="H26" i="22" s="1"/>
  <c r="B32" i="25"/>
  <c r="C32" i="25"/>
  <c r="Q26" i="25"/>
  <c r="M26" i="25"/>
  <c r="K26" i="25"/>
  <c r="I26" i="25"/>
  <c r="N26" i="25"/>
  <c r="L26" i="25"/>
  <c r="J26" i="25"/>
  <c r="H26" i="25"/>
  <c r="B33" i="25"/>
  <c r="C33" i="25"/>
  <c r="O26" i="25"/>
  <c r="P26" i="25"/>
  <c r="D28" i="25"/>
  <c r="A32" i="22"/>
  <c r="B32" i="22" s="1"/>
  <c r="K32" i="22" s="1"/>
  <c r="Q26" i="22"/>
  <c r="C27" i="22"/>
  <c r="A33" i="22"/>
  <c r="B27" i="22"/>
  <c r="D27" i="22"/>
  <c r="C26" i="22"/>
  <c r="G26" i="22"/>
  <c r="D15" i="19"/>
  <c r="H33" i="25" l="1"/>
  <c r="G33" i="25"/>
  <c r="K33" i="25"/>
  <c r="I33" i="25"/>
  <c r="I27" i="22"/>
  <c r="H27" i="22"/>
  <c r="H28" i="22" s="1"/>
  <c r="H32" i="22"/>
  <c r="Q27" i="22"/>
  <c r="Q28" i="22" s="1"/>
  <c r="P27" i="22"/>
  <c r="O27" i="22"/>
  <c r="G27" i="22"/>
  <c r="N27" i="22"/>
  <c r="M27" i="22"/>
  <c r="L27" i="22"/>
  <c r="K27" i="22"/>
  <c r="J27" i="22"/>
  <c r="I32" i="22"/>
  <c r="M32" i="22" s="1"/>
  <c r="C32" i="22"/>
  <c r="G32" i="22"/>
  <c r="J26" i="22"/>
  <c r="K26" i="22"/>
  <c r="M26" i="22"/>
  <c r="I26" i="22"/>
  <c r="L26" i="22"/>
  <c r="N26" i="22"/>
  <c r="S27" i="25"/>
  <c r="R27" i="25"/>
  <c r="P28" i="25"/>
  <c r="G21" i="26" s="1"/>
  <c r="H28" i="25"/>
  <c r="L28" i="25"/>
  <c r="F19" i="26" s="1"/>
  <c r="S26" i="25"/>
  <c r="I28" i="25"/>
  <c r="M28" i="25"/>
  <c r="G19" i="26" s="1"/>
  <c r="R26" i="25"/>
  <c r="O28" i="25"/>
  <c r="F21" i="26" s="1"/>
  <c r="J28" i="25"/>
  <c r="F18" i="26" s="1"/>
  <c r="N28" i="25"/>
  <c r="F20" i="26" s="1"/>
  <c r="H20" i="26" s="1"/>
  <c r="K28" i="25"/>
  <c r="G18" i="26" s="1"/>
  <c r="Q28" i="25"/>
  <c r="H32" i="25"/>
  <c r="K32" i="25"/>
  <c r="I32" i="25"/>
  <c r="G32" i="25"/>
  <c r="G28" i="25"/>
  <c r="F17" i="26" s="1"/>
  <c r="O26" i="22"/>
  <c r="P26" i="22"/>
  <c r="D28" i="22"/>
  <c r="B33" i="22"/>
  <c r="C33" i="22"/>
  <c r="A26" i="19"/>
  <c r="D26" i="19"/>
  <c r="E28" i="19"/>
  <c r="F28" i="19"/>
  <c r="L28" i="22" l="1"/>
  <c r="F17" i="21" s="1"/>
  <c r="L32" i="22"/>
  <c r="N32" i="22" s="1"/>
  <c r="K34" i="25"/>
  <c r="H34" i="25"/>
  <c r="F23" i="26" s="1"/>
  <c r="K33" i="22"/>
  <c r="K34" i="22" s="1"/>
  <c r="I33" i="22"/>
  <c r="H33" i="22"/>
  <c r="H34" i="22" s="1"/>
  <c r="F20" i="21" s="1"/>
  <c r="G33" i="22"/>
  <c r="J32" i="22"/>
  <c r="J28" i="22"/>
  <c r="F16" i="21" s="1"/>
  <c r="M28" i="22"/>
  <c r="G17" i="21" s="1"/>
  <c r="R26" i="22"/>
  <c r="S28" i="25"/>
  <c r="K28" i="22"/>
  <c r="G16" i="21" s="1"/>
  <c r="H18" i="26"/>
  <c r="L33" i="25"/>
  <c r="H19" i="26"/>
  <c r="T27" i="25"/>
  <c r="N28" i="22"/>
  <c r="L32" i="25"/>
  <c r="G34" i="25"/>
  <c r="H17" i="26"/>
  <c r="J32" i="25"/>
  <c r="I34" i="25"/>
  <c r="M32" i="25"/>
  <c r="J33" i="25"/>
  <c r="M33" i="25"/>
  <c r="R28" i="25"/>
  <c r="T26" i="25"/>
  <c r="H21" i="26"/>
  <c r="S27" i="22"/>
  <c r="R27" i="22"/>
  <c r="P28" i="22"/>
  <c r="G18" i="21" s="1"/>
  <c r="I28" i="22"/>
  <c r="G28" i="22"/>
  <c r="F15" i="21" s="1"/>
  <c r="H15" i="21" s="1"/>
  <c r="O28" i="22"/>
  <c r="F18" i="21" s="1"/>
  <c r="S26" i="22"/>
  <c r="G26" i="19"/>
  <c r="D32" i="19"/>
  <c r="D33" i="19" s="1"/>
  <c r="D27" i="19"/>
  <c r="G27" i="19" s="1"/>
  <c r="B26" i="19"/>
  <c r="A32" i="19"/>
  <c r="A27" i="19"/>
  <c r="B27" i="19" s="1"/>
  <c r="C26" i="19"/>
  <c r="H17" i="21" l="1"/>
  <c r="H16" i="21"/>
  <c r="Q27" i="19"/>
  <c r="M27" i="19"/>
  <c r="K27" i="19"/>
  <c r="I27" i="19"/>
  <c r="N27" i="19"/>
  <c r="L27" i="19"/>
  <c r="J27" i="19"/>
  <c r="H27" i="19"/>
  <c r="T28" i="25"/>
  <c r="N33" i="25"/>
  <c r="J34" i="25"/>
  <c r="L34" i="25"/>
  <c r="F22" i="26"/>
  <c r="G23" i="26"/>
  <c r="M34" i="25"/>
  <c r="N32" i="25"/>
  <c r="S28" i="22"/>
  <c r="H18" i="21"/>
  <c r="L33" i="22"/>
  <c r="G34" i="22"/>
  <c r="T26" i="22"/>
  <c r="J33" i="22"/>
  <c r="J34" i="22" s="1"/>
  <c r="M33" i="22"/>
  <c r="I34" i="22"/>
  <c r="T27" i="22"/>
  <c r="R28" i="22"/>
  <c r="D28" i="19"/>
  <c r="G28" i="19"/>
  <c r="F17" i="20" s="1"/>
  <c r="B32" i="19"/>
  <c r="C32" i="19"/>
  <c r="A33" i="19"/>
  <c r="C33" i="19" s="1"/>
  <c r="C27" i="19"/>
  <c r="O27" i="19" l="1"/>
  <c r="R27" i="19" s="1"/>
  <c r="P27" i="19"/>
  <c r="S27" i="19" s="1"/>
  <c r="N34" i="25"/>
  <c r="H23" i="26"/>
  <c r="G24" i="26"/>
  <c r="H22" i="26"/>
  <c r="F24" i="26"/>
  <c r="M34" i="22"/>
  <c r="G20" i="21"/>
  <c r="L34" i="22"/>
  <c r="F19" i="21"/>
  <c r="T28" i="22"/>
  <c r="N33" i="22"/>
  <c r="H17" i="20"/>
  <c r="H32" i="19"/>
  <c r="K32" i="19"/>
  <c r="G32" i="19"/>
  <c r="I32" i="19"/>
  <c r="M32" i="19" s="1"/>
  <c r="B33" i="19"/>
  <c r="H24" i="26" l="1"/>
  <c r="K33" i="19"/>
  <c r="K34" i="19" s="1"/>
  <c r="F26" i="20" s="1"/>
  <c r="H26" i="20" s="1"/>
  <c r="H33" i="19"/>
  <c r="H34" i="19" s="1"/>
  <c r="F25" i="20" s="1"/>
  <c r="I33" i="19"/>
  <c r="M33" i="19" s="1"/>
  <c r="G33" i="19"/>
  <c r="N34" i="22"/>
  <c r="H19" i="21"/>
  <c r="F21" i="21"/>
  <c r="H20" i="21"/>
  <c r="G21" i="21"/>
  <c r="L32" i="19"/>
  <c r="N32" i="19" s="1"/>
  <c r="J32" i="19"/>
  <c r="T27" i="19"/>
  <c r="H21" i="21" l="1"/>
  <c r="G34" i="19"/>
  <c r="F24" i="20" s="1"/>
  <c r="H24" i="20" s="1"/>
  <c r="L33" i="19"/>
  <c r="N33" i="19" s="1"/>
  <c r="J33" i="19"/>
  <c r="J34" i="19" s="1"/>
  <c r="I34" i="19"/>
  <c r="G25" i="20" s="1"/>
  <c r="H25" i="20" s="1"/>
  <c r="N26" i="19"/>
  <c r="N28" i="19" s="1"/>
  <c r="F21" i="20" s="1"/>
  <c r="H21" i="20" s="1"/>
  <c r="L26" i="19"/>
  <c r="L28" i="19" s="1"/>
  <c r="F20" i="20" s="1"/>
  <c r="J26" i="19"/>
  <c r="J28" i="19" s="1"/>
  <c r="F19" i="20" s="1"/>
  <c r="H26" i="19"/>
  <c r="H28" i="19" s="1"/>
  <c r="F18" i="20" s="1"/>
  <c r="Q26" i="19"/>
  <c r="Q28" i="19" s="1"/>
  <c r="F23" i="20" s="1"/>
  <c r="H23" i="20" s="1"/>
  <c r="M26" i="19"/>
  <c r="M28" i="19" s="1"/>
  <c r="G20" i="20" s="1"/>
  <c r="K26" i="19"/>
  <c r="K28" i="19" s="1"/>
  <c r="G19" i="20" s="1"/>
  <c r="I26" i="19"/>
  <c r="I28" i="19" s="1"/>
  <c r="G18" i="20" s="1"/>
  <c r="C16" i="19"/>
  <c r="C17" i="19"/>
  <c r="H19" i="20" l="1"/>
  <c r="H20" i="20"/>
  <c r="H18" i="20"/>
  <c r="M34" i="19"/>
  <c r="L34" i="19"/>
  <c r="P26" i="19"/>
  <c r="P28" i="19" s="1"/>
  <c r="G22" i="20" s="1"/>
  <c r="G27" i="20" s="1"/>
  <c r="O26" i="19"/>
  <c r="O28" i="19" s="1"/>
  <c r="F22" i="20" s="1"/>
  <c r="F27" i="20" s="1"/>
  <c r="H22" i="20" l="1"/>
  <c r="H27" i="20" s="1"/>
  <c r="N34" i="19"/>
  <c r="S26" i="19"/>
  <c r="S28" i="19" s="1"/>
  <c r="R26" i="19"/>
  <c r="R28" i="19" s="1"/>
  <c r="T26" i="19" l="1"/>
  <c r="T28" i="19" s="1"/>
</calcChain>
</file>

<file path=xl/sharedStrings.xml><?xml version="1.0" encoding="utf-8"?>
<sst xmlns="http://schemas.openxmlformats.org/spreadsheetml/2006/main" count="225" uniqueCount="65">
  <si>
    <t>Salario</t>
  </si>
  <si>
    <t>25 VSMDF</t>
  </si>
  <si>
    <t>Días</t>
  </si>
  <si>
    <t>Aus.</t>
  </si>
  <si>
    <t>Inc.</t>
  </si>
  <si>
    <t>C.F.</t>
  </si>
  <si>
    <t>R.T.</t>
  </si>
  <si>
    <t>G.P.S.</t>
  </si>
  <si>
    <t>Exc. Pat.</t>
  </si>
  <si>
    <t>Exc. Ob.</t>
  </si>
  <si>
    <t>P.D. Pat.</t>
  </si>
  <si>
    <t>G.M.P. Pat.</t>
  </si>
  <si>
    <t>I.V. Pat.</t>
  </si>
  <si>
    <t>P.D. Ob.</t>
  </si>
  <si>
    <t>G.M.P. Ob.</t>
  </si>
  <si>
    <t>I.V. Ob.</t>
  </si>
  <si>
    <t>Patronal</t>
  </si>
  <si>
    <t>Obrera</t>
  </si>
  <si>
    <t>S.M.D.F.</t>
  </si>
  <si>
    <t>Prima</t>
  </si>
  <si>
    <t>LÍMITE S.B.C.</t>
  </si>
  <si>
    <t>ART 28 Y 25 TRANS</t>
  </si>
  <si>
    <t>LÍMITE S.B.C. SUBSIDIO</t>
  </si>
  <si>
    <t>Retiro</t>
  </si>
  <si>
    <t>C.V. Pat.</t>
  </si>
  <si>
    <t>C.V. Obr.</t>
  </si>
  <si>
    <t>Total COP</t>
  </si>
  <si>
    <t>Aport. Pat. INFONAVIT</t>
  </si>
  <si>
    <t>20 VSMDF</t>
  </si>
  <si>
    <t>SUMA RCV</t>
  </si>
  <si>
    <t>Aportación</t>
  </si>
  <si>
    <t>TOTAL</t>
  </si>
  <si>
    <t>TOTAL RCV INFONAVIT</t>
  </si>
  <si>
    <t>Cesantía en Edad Avanzada y Vejez</t>
  </si>
  <si>
    <t>Tot. Pat.</t>
  </si>
  <si>
    <t>Tot. Obr.</t>
  </si>
  <si>
    <t>Cuota
Patronal</t>
  </si>
  <si>
    <t>Cuota
Obrera</t>
  </si>
  <si>
    <t>INFONAVIT</t>
  </si>
  <si>
    <t>Guarderías y Prestaciones Sociales</t>
  </si>
  <si>
    <t>Invalidez y Vida</t>
  </si>
  <si>
    <t>Riesgo de Trabajo</t>
  </si>
  <si>
    <t>Gastos Médicos Pensionados (Artículo 25)</t>
  </si>
  <si>
    <t>Cuota Fija</t>
  </si>
  <si>
    <t>Excedente 3 SMGDF</t>
  </si>
  <si>
    <t>Prestaciones en Dinero</t>
  </si>
  <si>
    <t>Incorporación Voluntaria al Régimen Obligatorio</t>
  </si>
  <si>
    <t>Salario Mínimo del DF:</t>
  </si>
  <si>
    <t>Régimen Obligatorio</t>
  </si>
  <si>
    <t>Concepto</t>
  </si>
  <si>
    <t>Suma</t>
  </si>
  <si>
    <t>Total a pagar bimestral</t>
  </si>
  <si>
    <t>Cálculo de cuotas para Patrón Persona Física por trabajador</t>
  </si>
  <si>
    <t>Cálculo de cuotas para Trabajador Independiente</t>
  </si>
  <si>
    <t>Cálculo de cuotas para Patrón Persona Física y su familia</t>
  </si>
  <si>
    <t>Beneficios en el Régimen de Incorporación a la Seguridad Social</t>
  </si>
  <si>
    <t>Salario Base de Cotización (diario):</t>
  </si>
  <si>
    <t>Prima de Riesgo de Trabajo (%):</t>
  </si>
  <si>
    <t>Gastos de Funeral</t>
  </si>
  <si>
    <t>Días cotizados en el bimestre:</t>
  </si>
  <si>
    <t>Días del bimestre:</t>
  </si>
  <si>
    <t>Subsidio</t>
  </si>
  <si>
    <t>UMA</t>
  </si>
  <si>
    <t>El cálculo de las cuotas se realiza considerando un beneficio del 50%.</t>
  </si>
  <si>
    <t>Durante el periodo fiscal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</si>
</sst>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0000%"/>
    <numFmt numFmtId="168" formatCode="_(* #,##0_);_(* \(#,##0\);_(* &quot;-&quot;??_);_(@_)"/>
    <numFmt numFmtId="169" formatCode="&quot;$&quot;#,##0.00"/>
  </numFmts>
  <fonts count="41" x14ac:knownFonts="1">
    <font>
      <sz val="12"/>
      <name val="Book Antiqu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22"/>
      <color rgb="FF008A2B"/>
      <name val="Arial"/>
      <family val="2"/>
    </font>
    <font>
      <b/>
      <sz val="20"/>
      <color rgb="FF00B05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color theme="0" tint="-0.499984740745262"/>
      <name val="Arial"/>
      <family val="2"/>
    </font>
    <font>
      <b/>
      <sz val="1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n">
        <color indexed="64"/>
      </bottom>
      <diagonal/>
    </border>
    <border>
      <left/>
      <right/>
      <top style="thick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ck">
        <color theme="0" tint="-0.499984740745262"/>
      </right>
      <top style="thick">
        <color theme="0" tint="-0.499984740745262"/>
      </top>
      <bottom style="thin">
        <color indexed="64"/>
      </bottom>
      <diagonal/>
    </border>
    <border>
      <left style="thick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ck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 tint="-0.499984740745262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/>
      <right style="medium">
        <color theme="0" tint="-0.499984740745262"/>
      </right>
      <top/>
      <bottom/>
      <diagonal/>
    </border>
  </borders>
  <cellStyleXfs count="126">
    <xf numFmtId="0" fontId="0" fillId="0" borderId="0"/>
    <xf numFmtId="165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9" applyNumberFormat="0" applyAlignment="0" applyProtection="0"/>
    <xf numFmtId="0" fontId="25" fillId="6" borderId="10" applyNumberFormat="0" applyAlignment="0" applyProtection="0"/>
    <xf numFmtId="0" fontId="26" fillId="6" borderId="9" applyNumberFormat="0" applyAlignment="0" applyProtection="0"/>
    <xf numFmtId="0" fontId="27" fillId="0" borderId="11" applyNumberFormat="0" applyFill="0" applyAlignment="0" applyProtection="0"/>
    <xf numFmtId="0" fontId="28" fillId="7" borderId="12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2" fillId="32" borderId="0" applyNumberFormat="0" applyBorder="0" applyAlignment="0" applyProtection="0"/>
    <xf numFmtId="16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13" applyNumberFormat="0" applyFont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3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14" fillId="33" borderId="0" xfId="0" applyFont="1" applyFill="1" applyAlignment="1" applyProtection="1">
      <alignment horizontal="centerContinuous"/>
      <protection hidden="1"/>
    </xf>
    <xf numFmtId="0" fontId="13" fillId="33" borderId="0" xfId="0" applyFont="1" applyFill="1" applyProtection="1">
      <protection hidden="1"/>
    </xf>
    <xf numFmtId="0" fontId="13" fillId="33" borderId="0" xfId="0" applyFont="1" applyFill="1" applyAlignment="1" applyProtection="1">
      <protection hidden="1"/>
    </xf>
    <xf numFmtId="0" fontId="13" fillId="33" borderId="3" xfId="25" applyFont="1" applyFill="1" applyBorder="1" applyAlignment="1" applyProtection="1">
      <alignment horizontal="centerContinuous" wrapText="1"/>
      <protection hidden="1"/>
    </xf>
    <xf numFmtId="164" fontId="14" fillId="33" borderId="3" xfId="11" applyFont="1" applyFill="1" applyBorder="1" applyAlignment="1" applyProtection="1">
      <protection hidden="1"/>
    </xf>
    <xf numFmtId="0" fontId="13" fillId="33" borderId="0" xfId="0" applyFont="1" applyFill="1" applyBorder="1" applyProtection="1">
      <protection hidden="1"/>
    </xf>
    <xf numFmtId="49" fontId="14" fillId="33" borderId="0" xfId="0" applyNumberFormat="1" applyFont="1" applyFill="1" applyAlignment="1" applyProtection="1">
      <protection hidden="1"/>
    </xf>
    <xf numFmtId="0" fontId="13" fillId="33" borderId="4" xfId="25" applyFont="1" applyFill="1" applyBorder="1" applyAlignment="1" applyProtection="1">
      <alignment horizontal="centerContinuous" wrapText="1"/>
      <protection hidden="1"/>
    </xf>
    <xf numFmtId="0" fontId="13" fillId="33" borderId="0" xfId="0" applyFont="1" applyFill="1" applyAlignment="1" applyProtection="1">
      <alignment horizontal="center"/>
      <protection hidden="1"/>
    </xf>
    <xf numFmtId="168" fontId="14" fillId="33" borderId="2" xfId="1" applyNumberFormat="1" applyFont="1" applyFill="1" applyBorder="1" applyAlignment="1" applyProtection="1">
      <protection hidden="1"/>
    </xf>
    <xf numFmtId="43" fontId="14" fillId="33" borderId="0" xfId="0" applyNumberFormat="1" applyFont="1" applyFill="1" applyBorder="1" applyAlignment="1" applyProtection="1">
      <protection hidden="1"/>
    </xf>
    <xf numFmtId="168" fontId="14" fillId="33" borderId="2" xfId="1" applyNumberFormat="1" applyFont="1" applyFill="1" applyBorder="1" applyAlignment="1" applyProtection="1">
      <alignment vertical="center"/>
      <protection hidden="1"/>
    </xf>
    <xf numFmtId="43" fontId="14" fillId="33" borderId="0" xfId="0" applyNumberFormat="1" applyFont="1" applyFill="1" applyBorder="1" applyAlignment="1" applyProtection="1">
      <alignment horizontal="center"/>
      <protection hidden="1"/>
    </xf>
    <xf numFmtId="43" fontId="13" fillId="33" borderId="0" xfId="0" applyNumberFormat="1" applyFont="1" applyFill="1" applyProtection="1">
      <protection hidden="1"/>
    </xf>
    <xf numFmtId="0" fontId="13" fillId="33" borderId="1" xfId="0" applyFont="1" applyFill="1" applyBorder="1" applyProtection="1">
      <protection hidden="1"/>
    </xf>
    <xf numFmtId="0" fontId="13" fillId="33" borderId="1" xfId="0" applyFont="1" applyFill="1" applyBorder="1" applyAlignment="1" applyProtection="1">
      <alignment horizontal="center"/>
      <protection hidden="1"/>
    </xf>
    <xf numFmtId="0" fontId="14" fillId="33" borderId="1" xfId="0" applyFont="1" applyFill="1" applyBorder="1" applyAlignment="1" applyProtection="1">
      <alignment horizontal="center"/>
      <protection hidden="1"/>
    </xf>
    <xf numFmtId="10" fontId="13" fillId="33" borderId="1" xfId="29" applyNumberFormat="1" applyFont="1" applyFill="1" applyBorder="1" applyAlignment="1" applyProtection="1">
      <alignment horizontal="right" indent="1"/>
      <protection hidden="1"/>
    </xf>
    <xf numFmtId="166" fontId="13" fillId="33" borderId="1" xfId="29" applyNumberFormat="1" applyFont="1" applyFill="1" applyBorder="1" applyAlignment="1" applyProtection="1">
      <alignment horizontal="right" indent="1"/>
      <protection hidden="1"/>
    </xf>
    <xf numFmtId="167" fontId="13" fillId="33" borderId="1" xfId="29" applyNumberFormat="1" applyFont="1" applyFill="1" applyBorder="1" applyAlignment="1" applyProtection="1">
      <alignment horizontal="right" indent="1"/>
      <protection hidden="1"/>
    </xf>
    <xf numFmtId="168" fontId="14" fillId="33" borderId="1" xfId="1" applyNumberFormat="1" applyFont="1" applyFill="1" applyBorder="1" applyAlignment="1" applyProtection="1">
      <alignment vertical="center"/>
      <protection hidden="1"/>
    </xf>
    <xf numFmtId="43" fontId="13" fillId="33" borderId="1" xfId="0" applyNumberFormat="1" applyFont="1" applyFill="1" applyBorder="1" applyAlignment="1" applyProtection="1">
      <alignment horizontal="center"/>
      <protection hidden="1"/>
    </xf>
    <xf numFmtId="9" fontId="13" fillId="33" borderId="1" xfId="29" applyFont="1" applyFill="1" applyBorder="1" applyProtection="1">
      <protection hidden="1"/>
    </xf>
    <xf numFmtId="0" fontId="0" fillId="33" borderId="0" xfId="0" applyFill="1" applyProtection="1">
      <protection hidden="1"/>
    </xf>
    <xf numFmtId="4" fontId="13" fillId="33" borderId="0" xfId="0" applyNumberFormat="1" applyFont="1" applyFill="1" applyProtection="1">
      <protection hidden="1"/>
    </xf>
    <xf numFmtId="0" fontId="14" fillId="33" borderId="5" xfId="0" applyFont="1" applyFill="1" applyBorder="1" applyAlignment="1" applyProtection="1">
      <alignment horizontal="center"/>
      <protection hidden="1"/>
    </xf>
    <xf numFmtId="4" fontId="13" fillId="33" borderId="1" xfId="0" applyNumberFormat="1" applyFont="1" applyFill="1" applyBorder="1" applyProtection="1">
      <protection hidden="1"/>
    </xf>
    <xf numFmtId="165" fontId="13" fillId="33" borderId="1" xfId="1" applyFont="1" applyFill="1" applyBorder="1" applyProtection="1">
      <protection hidden="1"/>
    </xf>
    <xf numFmtId="0" fontId="13" fillId="33" borderId="5" xfId="0" applyFont="1" applyFill="1" applyBorder="1" applyProtection="1">
      <protection hidden="1"/>
    </xf>
    <xf numFmtId="165" fontId="13" fillId="33" borderId="0" xfId="1" applyFont="1" applyFill="1" applyProtection="1">
      <protection hidden="1"/>
    </xf>
    <xf numFmtId="168" fontId="13" fillId="33" borderId="1" xfId="1" applyNumberFormat="1" applyFont="1" applyFill="1" applyBorder="1" applyProtection="1">
      <protection hidden="1"/>
    </xf>
    <xf numFmtId="165" fontId="13" fillId="33" borderId="5" xfId="1" applyFont="1" applyFill="1" applyBorder="1" applyProtection="1">
      <protection hidden="1"/>
    </xf>
    <xf numFmtId="0" fontId="14" fillId="33" borderId="0" xfId="0" applyFont="1" applyFill="1" applyBorder="1" applyAlignment="1" applyProtection="1">
      <alignment horizontal="center"/>
      <protection hidden="1"/>
    </xf>
    <xf numFmtId="0" fontId="14" fillId="33" borderId="1" xfId="0" applyFont="1" applyFill="1" applyBorder="1" applyProtection="1">
      <protection hidden="1"/>
    </xf>
    <xf numFmtId="43" fontId="13" fillId="33" borderId="1" xfId="0" applyNumberFormat="1" applyFont="1" applyFill="1" applyBorder="1" applyProtection="1">
      <protection hidden="1"/>
    </xf>
    <xf numFmtId="0" fontId="14" fillId="33" borderId="15" xfId="0" applyFont="1" applyFill="1" applyBorder="1" applyAlignment="1" applyProtection="1">
      <alignment horizontal="center"/>
      <protection hidden="1"/>
    </xf>
    <xf numFmtId="0" fontId="13" fillId="33" borderId="15" xfId="0" applyFont="1" applyFill="1" applyBorder="1" applyProtection="1">
      <protection hidden="1"/>
    </xf>
    <xf numFmtId="165" fontId="13" fillId="33" borderId="15" xfId="1" applyFont="1" applyFill="1" applyBorder="1" applyProtection="1">
      <protection hidden="1"/>
    </xf>
    <xf numFmtId="14" fontId="13" fillId="33" borderId="0" xfId="0" applyNumberFormat="1" applyFont="1" applyFill="1" applyBorder="1" applyProtection="1">
      <protection hidden="1"/>
    </xf>
    <xf numFmtId="0" fontId="0" fillId="0" borderId="0" xfId="0" applyProtection="1"/>
    <xf numFmtId="0" fontId="14" fillId="0" borderId="0" xfId="0" applyFont="1" applyFill="1" applyBorder="1" applyAlignment="1" applyProtection="1">
      <alignment horizontal="centerContinuous"/>
      <protection hidden="1"/>
    </xf>
    <xf numFmtId="168" fontId="14" fillId="0" borderId="0" xfId="0" applyNumberFormat="1" applyFont="1" applyFill="1" applyBorder="1" applyAlignment="1" applyProtection="1">
      <alignment horizontal="centerContinuous"/>
      <protection hidden="1"/>
    </xf>
    <xf numFmtId="0" fontId="13" fillId="0" borderId="0" xfId="0" applyFont="1" applyFill="1" applyBorder="1" applyProtection="1">
      <protection hidden="1"/>
    </xf>
    <xf numFmtId="0" fontId="33" fillId="0" borderId="0" xfId="0" applyFont="1" applyFill="1" applyBorder="1" applyAlignment="1" applyProtection="1">
      <alignment horizontal="left"/>
      <protection hidden="1"/>
    </xf>
    <xf numFmtId="169" fontId="34" fillId="0" borderId="0" xfId="0" applyNumberFormat="1" applyFont="1" applyFill="1" applyBorder="1" applyAlignment="1" applyProtection="1">
      <alignment horizontal="center" vertical="center"/>
      <protection hidden="1"/>
    </xf>
    <xf numFmtId="43" fontId="14" fillId="0" borderId="0" xfId="0" applyNumberFormat="1" applyFont="1" applyFill="1" applyBorder="1" applyAlignment="1" applyProtection="1">
      <protection hidden="1"/>
    </xf>
    <xf numFmtId="0" fontId="37" fillId="0" borderId="0" xfId="0" applyFont="1" applyFill="1" applyBorder="1" applyAlignment="1" applyProtection="1">
      <protection hidden="1"/>
    </xf>
    <xf numFmtId="0" fontId="33" fillId="0" borderId="0" xfId="0" applyFont="1" applyFill="1" applyBorder="1" applyAlignment="1" applyProtection="1">
      <protection hidden="1"/>
    </xf>
    <xf numFmtId="168" fontId="13" fillId="0" borderId="0" xfId="0" applyNumberFormat="1" applyFont="1" applyFill="1" applyBorder="1" applyProtection="1">
      <protection hidden="1"/>
    </xf>
    <xf numFmtId="169" fontId="38" fillId="0" borderId="0" xfId="0" applyNumberFormat="1" applyFont="1" applyFill="1" applyBorder="1" applyAlignment="1" applyProtection="1">
      <alignment horizontal="center" vertical="center"/>
      <protection hidden="1"/>
    </xf>
    <xf numFmtId="43" fontId="14" fillId="0" borderId="0" xfId="0" applyNumberFormat="1" applyFont="1" applyFill="1" applyBorder="1" applyAlignment="1" applyProtection="1">
      <alignment horizontal="center"/>
      <protection hidden="1"/>
    </xf>
    <xf numFmtId="1" fontId="38" fillId="0" borderId="0" xfId="0" applyNumberFormat="1" applyFont="1" applyFill="1" applyBorder="1" applyAlignment="1" applyProtection="1">
      <alignment horizontal="center" vertical="center"/>
      <protection hidden="1"/>
    </xf>
    <xf numFmtId="0" fontId="34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Protection="1">
      <protection hidden="1"/>
    </xf>
    <xf numFmtId="168" fontId="33" fillId="0" borderId="0" xfId="0" applyNumberFormat="1" applyFont="1" applyFill="1" applyBorder="1" applyProtection="1">
      <protection hidden="1"/>
    </xf>
    <xf numFmtId="0" fontId="39" fillId="34" borderId="22" xfId="0" applyFont="1" applyFill="1" applyBorder="1" applyAlignment="1" applyProtection="1">
      <alignment horizontal="center" vertical="center" wrapText="1"/>
      <protection hidden="1"/>
    </xf>
    <xf numFmtId="0" fontId="39" fillId="34" borderId="23" xfId="0" applyFont="1" applyFill="1" applyBorder="1" applyAlignment="1" applyProtection="1">
      <alignment horizontal="center" vertical="center" wrapText="1"/>
      <protection hidden="1"/>
    </xf>
    <xf numFmtId="169" fontId="37" fillId="0" borderId="1" xfId="1" applyNumberFormat="1" applyFont="1" applyFill="1" applyBorder="1" applyAlignment="1" applyProtection="1">
      <alignment horizontal="center" vertical="center"/>
      <protection hidden="1"/>
    </xf>
    <xf numFmtId="169" fontId="37" fillId="0" borderId="25" xfId="1" applyNumberFormat="1" applyFont="1" applyFill="1" applyBorder="1" applyAlignment="1" applyProtection="1">
      <alignment horizontal="center" vertical="center"/>
      <protection hidden="1"/>
    </xf>
    <xf numFmtId="169" fontId="37" fillId="35" borderId="1" xfId="1" applyNumberFormat="1" applyFont="1" applyFill="1" applyBorder="1" applyAlignment="1" applyProtection="1">
      <alignment horizontal="center" vertical="center"/>
      <protection hidden="1"/>
    </xf>
    <xf numFmtId="169" fontId="37" fillId="35" borderId="25" xfId="1" applyNumberFormat="1" applyFont="1" applyFill="1" applyBorder="1" applyAlignment="1" applyProtection="1">
      <alignment horizontal="center" vertical="center"/>
      <protection hidden="1"/>
    </xf>
    <xf numFmtId="169" fontId="40" fillId="36" borderId="28" xfId="1" applyNumberFormat="1" applyFont="1" applyFill="1" applyBorder="1" applyAlignment="1" applyProtection="1">
      <alignment horizontal="center" vertical="center"/>
      <protection hidden="1"/>
    </xf>
    <xf numFmtId="169" fontId="40" fillId="36" borderId="29" xfId="1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Fill="1" applyBorder="1" applyAlignment="1" applyProtection="1">
      <alignment horizontal="center"/>
      <protection hidden="1"/>
    </xf>
    <xf numFmtId="168" fontId="14" fillId="0" borderId="0" xfId="0" applyNumberFormat="1" applyFont="1" applyFill="1" applyBorder="1" applyAlignment="1" applyProtection="1">
      <alignment horizont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169" fontId="34" fillId="0" borderId="0" xfId="1" applyNumberFormat="1" applyFont="1" applyFill="1" applyBorder="1" applyProtection="1">
      <protection hidden="1"/>
    </xf>
    <xf numFmtId="0" fontId="14" fillId="0" borderId="0" xfId="0" applyNumberFormat="1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 applyProtection="1">
      <alignment horizontal="left"/>
      <protection hidden="1"/>
    </xf>
    <xf numFmtId="0" fontId="35" fillId="0" borderId="0" xfId="0" applyFont="1" applyFill="1" applyBorder="1" applyAlignment="1" applyProtection="1">
      <alignment horizontal="left" vertical="center" wrapText="1"/>
      <protection hidden="1"/>
    </xf>
    <xf numFmtId="0" fontId="0" fillId="0" borderId="0" xfId="0" applyFill="1" applyBorder="1" applyProtection="1">
      <protection hidden="1"/>
    </xf>
    <xf numFmtId="0" fontId="0" fillId="0" borderId="0" xfId="0" applyBorder="1" applyProtection="1"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34" fillId="0" borderId="0" xfId="0" applyNumberFormat="1" applyFont="1" applyFill="1" applyBorder="1" applyAlignment="1" applyProtection="1">
      <alignment horizontal="center" vertical="center"/>
      <protection hidden="1"/>
    </xf>
    <xf numFmtId="9" fontId="34" fillId="0" borderId="0" xfId="29" applyFont="1" applyFill="1" applyBorder="1" applyAlignment="1" applyProtection="1">
      <alignment horizontal="center" vertical="center"/>
      <protection hidden="1"/>
    </xf>
    <xf numFmtId="9" fontId="0" fillId="0" borderId="0" xfId="29" applyFont="1" applyProtection="1"/>
    <xf numFmtId="3" fontId="34" fillId="0" borderId="0" xfId="0" applyNumberFormat="1" applyFont="1" applyFill="1" applyBorder="1" applyAlignment="1" applyProtection="1">
      <alignment horizontal="center" vertical="center"/>
      <protection hidden="1"/>
    </xf>
    <xf numFmtId="3" fontId="0" fillId="0" borderId="0" xfId="0" applyNumberFormat="1" applyProtection="1"/>
    <xf numFmtId="0" fontId="0" fillId="0" borderId="0" xfId="29" applyNumberFormat="1" applyFont="1" applyProtection="1"/>
    <xf numFmtId="9" fontId="14" fillId="33" borderId="2" xfId="29" applyFont="1" applyFill="1" applyBorder="1" applyAlignment="1" applyProtection="1">
      <alignment vertical="center"/>
      <protection hidden="1"/>
    </xf>
    <xf numFmtId="0" fontId="35" fillId="0" borderId="0" xfId="0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Border="1" applyAlignment="1" applyProtection="1">
      <alignment horizontal="left"/>
      <protection hidden="1"/>
    </xf>
    <xf numFmtId="0" fontId="36" fillId="0" borderId="0" xfId="0" applyFont="1" applyFill="1" applyBorder="1" applyAlignment="1" applyProtection="1">
      <alignment horizontal="center" vertical="center"/>
      <protection hidden="1"/>
    </xf>
    <xf numFmtId="0" fontId="34" fillId="0" borderId="0" xfId="0" applyFont="1" applyFill="1" applyBorder="1" applyAlignment="1" applyProtection="1">
      <alignment horizontal="center" vertical="center"/>
      <protection hidden="1"/>
    </xf>
    <xf numFmtId="0" fontId="38" fillId="0" borderId="0" xfId="0" applyFont="1" applyFill="1" applyBorder="1" applyAlignment="1" applyProtection="1">
      <alignment horizontal="center" vertical="center"/>
      <protection hidden="1"/>
    </xf>
    <xf numFmtId="2" fontId="13" fillId="33" borderId="0" xfId="0" applyNumberFormat="1" applyFont="1" applyFill="1" applyProtection="1">
      <protection hidden="1"/>
    </xf>
    <xf numFmtId="0" fontId="13" fillId="0" borderId="0" xfId="0" applyFont="1" applyFill="1" applyBorder="1" applyAlignment="1" applyProtection="1">
      <alignment horizontal="left"/>
      <protection hidden="1"/>
    </xf>
    <xf numFmtId="0" fontId="39" fillId="34" borderId="19" xfId="0" applyFont="1" applyFill="1" applyBorder="1" applyAlignment="1" applyProtection="1">
      <alignment horizontal="left" vertical="center"/>
      <protection hidden="1"/>
    </xf>
    <xf numFmtId="0" fontId="39" fillId="34" borderId="20" xfId="0" applyFont="1" applyFill="1" applyBorder="1" applyAlignment="1" applyProtection="1">
      <alignment horizontal="left" vertical="center"/>
      <protection hidden="1"/>
    </xf>
    <xf numFmtId="0" fontId="39" fillId="34" borderId="21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center" vertical="center"/>
      <protection hidden="1"/>
    </xf>
    <xf numFmtId="0" fontId="37" fillId="0" borderId="24" xfId="0" applyFont="1" applyFill="1" applyBorder="1" applyAlignment="1" applyProtection="1">
      <alignment horizontal="left" vertical="center"/>
      <protection hidden="1"/>
    </xf>
    <xf numFmtId="0" fontId="37" fillId="0" borderId="16" xfId="0" applyFont="1" applyFill="1" applyBorder="1" applyAlignment="1" applyProtection="1">
      <alignment horizontal="left" vertical="center"/>
      <protection hidden="1"/>
    </xf>
    <xf numFmtId="0" fontId="37" fillId="0" borderId="5" xfId="0" applyFont="1" applyFill="1" applyBorder="1" applyAlignment="1" applyProtection="1">
      <alignment horizontal="left" vertical="center"/>
      <protection hidden="1"/>
    </xf>
    <xf numFmtId="0" fontId="37" fillId="35" borderId="26" xfId="0" applyFont="1" applyFill="1" applyBorder="1" applyAlignment="1" applyProtection="1">
      <alignment horizontal="left" vertical="center"/>
      <protection hidden="1"/>
    </xf>
    <xf numFmtId="0" fontId="37" fillId="35" borderId="1" xfId="0" applyFont="1" applyFill="1" applyBorder="1" applyAlignment="1" applyProtection="1">
      <alignment horizontal="left" vertical="center"/>
      <protection hidden="1"/>
    </xf>
    <xf numFmtId="0" fontId="37" fillId="0" borderId="0" xfId="0" applyFont="1" applyFill="1" applyBorder="1" applyAlignment="1" applyProtection="1">
      <alignment horizontal="left"/>
      <protection hidden="1"/>
    </xf>
    <xf numFmtId="0" fontId="37" fillId="0" borderId="33" xfId="0" applyFont="1" applyFill="1" applyBorder="1" applyAlignment="1" applyProtection="1">
      <alignment horizontal="left"/>
      <protection hidden="1"/>
    </xf>
    <xf numFmtId="0" fontId="37" fillId="0" borderId="0" xfId="0" applyFont="1" applyFill="1" applyBorder="1" applyAlignment="1" applyProtection="1">
      <protection hidden="1"/>
    </xf>
    <xf numFmtId="0" fontId="37" fillId="0" borderId="33" xfId="0" applyFont="1" applyFill="1" applyBorder="1" applyAlignment="1" applyProtection="1"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 applyProtection="1">
      <alignment horizontal="center" vertical="center"/>
      <protection hidden="1"/>
    </xf>
    <xf numFmtId="0" fontId="35" fillId="0" borderId="0" xfId="0" applyFont="1" applyFill="1" applyBorder="1" applyAlignment="1" applyProtection="1">
      <alignment horizontal="left" vertical="center" wrapText="1"/>
      <protection hidden="1"/>
    </xf>
    <xf numFmtId="0" fontId="40" fillId="36" borderId="27" xfId="0" applyFont="1" applyFill="1" applyBorder="1" applyAlignment="1" applyProtection="1">
      <alignment horizontal="left" vertical="center"/>
      <protection hidden="1"/>
    </xf>
    <xf numFmtId="0" fontId="40" fillId="36" borderId="28" xfId="0" applyFont="1" applyFill="1" applyBorder="1" applyAlignment="1" applyProtection="1">
      <alignment horizontal="left" vertical="center"/>
      <protection hidden="1"/>
    </xf>
    <xf numFmtId="169" fontId="38" fillId="0" borderId="17" xfId="0" applyNumberFormat="1" applyFont="1" applyFill="1" applyBorder="1" applyAlignment="1" applyProtection="1">
      <alignment horizontal="center" vertical="center"/>
      <protection locked="0" hidden="1"/>
    </xf>
    <xf numFmtId="169" fontId="38" fillId="0" borderId="18" xfId="0" applyNumberFormat="1" applyFont="1" applyFill="1" applyBorder="1" applyAlignment="1" applyProtection="1">
      <alignment horizontal="center" vertical="center"/>
      <protection locked="0" hidden="1"/>
    </xf>
    <xf numFmtId="1" fontId="38" fillId="0" borderId="17" xfId="0" applyNumberFormat="1" applyFont="1" applyFill="1" applyBorder="1" applyAlignment="1" applyProtection="1">
      <alignment horizontal="center" vertical="center"/>
      <protection locked="0" hidden="1"/>
    </xf>
    <xf numFmtId="1" fontId="38" fillId="0" borderId="18" xfId="0" applyNumberFormat="1" applyFont="1" applyFill="1" applyBorder="1" applyAlignment="1" applyProtection="1">
      <alignment horizontal="center" vertical="center"/>
      <protection locked="0" hidden="1"/>
    </xf>
    <xf numFmtId="0" fontId="38" fillId="0" borderId="17" xfId="0" applyFont="1" applyFill="1" applyBorder="1" applyAlignment="1" applyProtection="1">
      <alignment horizontal="center" vertical="center"/>
      <protection locked="0" hidden="1"/>
    </xf>
    <xf numFmtId="0" fontId="38" fillId="0" borderId="18" xfId="0" applyFont="1" applyFill="1" applyBorder="1" applyAlignment="1" applyProtection="1">
      <alignment horizontal="center" vertical="center"/>
      <protection locked="0" hidden="1"/>
    </xf>
    <xf numFmtId="0" fontId="37" fillId="0" borderId="24" xfId="0" applyFont="1" applyFill="1" applyBorder="1" applyAlignment="1" applyProtection="1">
      <alignment horizontal="left" vertical="center" wrapText="1"/>
      <protection hidden="1"/>
    </xf>
    <xf numFmtId="0" fontId="37" fillId="35" borderId="26" xfId="0" applyFont="1" applyFill="1" applyBorder="1" applyAlignment="1" applyProtection="1">
      <alignment horizontal="left" vertical="center" wrapText="1"/>
      <protection hidden="1"/>
    </xf>
    <xf numFmtId="168" fontId="13" fillId="33" borderId="15" xfId="1" applyNumberFormat="1" applyFont="1" applyFill="1" applyBorder="1" applyAlignment="1" applyProtection="1">
      <alignment horizontal="center"/>
      <protection hidden="1"/>
    </xf>
    <xf numFmtId="168" fontId="13" fillId="33" borderId="16" xfId="1" applyNumberFormat="1" applyFont="1" applyFill="1" applyBorder="1" applyAlignment="1" applyProtection="1">
      <alignment horizontal="center"/>
      <protection hidden="1"/>
    </xf>
    <xf numFmtId="168" fontId="13" fillId="33" borderId="5" xfId="1" applyNumberFormat="1" applyFont="1" applyFill="1" applyBorder="1" applyAlignment="1" applyProtection="1">
      <alignment horizontal="center"/>
      <protection hidden="1"/>
    </xf>
    <xf numFmtId="169" fontId="38" fillId="0" borderId="17" xfId="0" applyNumberFormat="1" applyFont="1" applyFill="1" applyBorder="1" applyAlignment="1" applyProtection="1">
      <alignment horizontal="center" vertical="center"/>
      <protection hidden="1"/>
    </xf>
    <xf numFmtId="169" fontId="38" fillId="0" borderId="18" xfId="0" applyNumberFormat="1" applyFont="1" applyFill="1" applyBorder="1" applyAlignment="1" applyProtection="1">
      <alignment horizontal="center" vertical="center"/>
      <protection hidden="1"/>
    </xf>
    <xf numFmtId="0" fontId="40" fillId="36" borderId="30" xfId="0" applyFont="1" applyFill="1" applyBorder="1" applyAlignment="1" applyProtection="1">
      <alignment horizontal="left" vertical="center"/>
      <protection hidden="1"/>
    </xf>
    <xf numFmtId="0" fontId="40" fillId="36" borderId="31" xfId="0" applyFont="1" applyFill="1" applyBorder="1" applyAlignment="1" applyProtection="1">
      <alignment horizontal="left" vertical="center"/>
      <protection hidden="1"/>
    </xf>
    <xf numFmtId="0" fontId="40" fillId="36" borderId="32" xfId="0" applyFont="1" applyFill="1" applyBorder="1" applyAlignment="1" applyProtection="1">
      <alignment horizontal="left" vertical="center"/>
      <protection hidden="1"/>
    </xf>
    <xf numFmtId="0" fontId="34" fillId="0" borderId="0" xfId="0" applyFont="1" applyFill="1" applyBorder="1" applyAlignment="1" applyProtection="1">
      <alignment horizontal="center" vertical="center"/>
      <protection hidden="1"/>
    </xf>
    <xf numFmtId="0" fontId="37" fillId="35" borderId="24" xfId="0" applyFont="1" applyFill="1" applyBorder="1" applyAlignment="1" applyProtection="1">
      <alignment horizontal="left" vertical="center"/>
      <protection hidden="1"/>
    </xf>
    <xf numFmtId="0" fontId="37" fillId="35" borderId="16" xfId="0" applyFont="1" applyFill="1" applyBorder="1" applyAlignment="1" applyProtection="1">
      <alignment horizontal="left" vertical="center"/>
      <protection hidden="1"/>
    </xf>
    <xf numFmtId="0" fontId="37" fillId="35" borderId="5" xfId="0" applyFont="1" applyFill="1" applyBorder="1" applyAlignment="1" applyProtection="1">
      <alignment horizontal="left" vertical="center"/>
      <protection hidden="1"/>
    </xf>
    <xf numFmtId="0" fontId="37" fillId="0" borderId="16" xfId="0" applyFont="1" applyFill="1" applyBorder="1" applyAlignment="1" applyProtection="1">
      <alignment horizontal="left" vertical="center" wrapText="1"/>
      <protection hidden="1"/>
    </xf>
    <xf numFmtId="0" fontId="37" fillId="0" borderId="5" xfId="0" applyFont="1" applyFill="1" applyBorder="1" applyAlignment="1" applyProtection="1">
      <alignment horizontal="left" vertical="center" wrapText="1"/>
      <protection hidden="1"/>
    </xf>
    <xf numFmtId="0" fontId="37" fillId="35" borderId="24" xfId="0" applyFont="1" applyFill="1" applyBorder="1" applyAlignment="1" applyProtection="1">
      <alignment horizontal="left" vertical="center" wrapText="1"/>
      <protection hidden="1"/>
    </xf>
    <xf numFmtId="0" fontId="37" fillId="35" borderId="16" xfId="0" applyFont="1" applyFill="1" applyBorder="1" applyAlignment="1" applyProtection="1">
      <alignment horizontal="left" vertical="center" wrapText="1"/>
      <protection hidden="1"/>
    </xf>
    <xf numFmtId="0" fontId="37" fillId="35" borderId="5" xfId="0" applyFont="1" applyFill="1" applyBorder="1" applyAlignment="1" applyProtection="1">
      <alignment horizontal="left" vertical="center" wrapText="1"/>
      <protection hidden="1"/>
    </xf>
  </cellXfs>
  <cellStyles count="126">
    <cellStyle name="20% - Énfasis1" xfId="55" builtinId="30" customBuiltin="1"/>
    <cellStyle name="20% - Énfasis1 2" xfId="93"/>
    <cellStyle name="20% - Énfasis2" xfId="59" builtinId="34" customBuiltin="1"/>
    <cellStyle name="20% - Énfasis2 2" xfId="95"/>
    <cellStyle name="20% - Énfasis3" xfId="63" builtinId="38" customBuiltin="1"/>
    <cellStyle name="20% - Énfasis3 2" xfId="97"/>
    <cellStyle name="20% - Énfasis4" xfId="67" builtinId="42" customBuiltin="1"/>
    <cellStyle name="20% - Énfasis4 2" xfId="99"/>
    <cellStyle name="20% - Énfasis5" xfId="71" builtinId="46" customBuiltin="1"/>
    <cellStyle name="20% - Énfasis5 2" xfId="101"/>
    <cellStyle name="20% - Énfasis6" xfId="75" builtinId="50" customBuiltin="1"/>
    <cellStyle name="20% - Énfasis6 2" xfId="103"/>
    <cellStyle name="40% - Énfasis1" xfId="56" builtinId="31" customBuiltin="1"/>
    <cellStyle name="40% - Énfasis1 2" xfId="94"/>
    <cellStyle name="40% - Énfasis2" xfId="60" builtinId="35" customBuiltin="1"/>
    <cellStyle name="40% - Énfasis2 2" xfId="96"/>
    <cellStyle name="40% - Énfasis3" xfId="64" builtinId="39" customBuiltin="1"/>
    <cellStyle name="40% - Énfasis3 2" xfId="98"/>
    <cellStyle name="40% - Énfasis4" xfId="68" builtinId="43" customBuiltin="1"/>
    <cellStyle name="40% - Énfasis4 2" xfId="100"/>
    <cellStyle name="40% - Énfasis5" xfId="72" builtinId="47" customBuiltin="1"/>
    <cellStyle name="40% - Énfasis5 2" xfId="102"/>
    <cellStyle name="40% - Énfasis6" xfId="76" builtinId="51" customBuiltin="1"/>
    <cellStyle name="40% - Énfasis6 2" xfId="104"/>
    <cellStyle name="60% - Énfasis1" xfId="57" builtinId="32" customBuiltin="1"/>
    <cellStyle name="60% - Énfasis2" xfId="61" builtinId="36" customBuiltin="1"/>
    <cellStyle name="60% - Énfasis3" xfId="65" builtinId="40" customBuiltin="1"/>
    <cellStyle name="60% - Énfasis4" xfId="69" builtinId="44" customBuiltin="1"/>
    <cellStyle name="60% - Énfasis5" xfId="73" builtinId="48" customBuiltin="1"/>
    <cellStyle name="60% - Énfasis6" xfId="77" builtinId="52" customBuiltin="1"/>
    <cellStyle name="Buena" xfId="43" builtinId="26" customBuiltin="1"/>
    <cellStyle name="Cálculo" xfId="48" builtinId="22" customBuiltin="1"/>
    <cellStyle name="Celda de comprobación" xfId="50" builtinId="23" customBuiltin="1"/>
    <cellStyle name="Celda vinculada" xfId="49" builtinId="24" customBuiltin="1"/>
    <cellStyle name="Encabezado 4" xfId="42" builtinId="19" customBuiltin="1"/>
    <cellStyle name="Énfasis1" xfId="54" builtinId="29" customBuiltin="1"/>
    <cellStyle name="Énfasis2" xfId="58" builtinId="33" customBuiltin="1"/>
    <cellStyle name="Énfasis3" xfId="62" builtinId="37" customBuiltin="1"/>
    <cellStyle name="Énfasis4" xfId="66" builtinId="41" customBuiltin="1"/>
    <cellStyle name="Énfasis5" xfId="70" builtinId="45" customBuiltin="1"/>
    <cellStyle name="Énfasis6" xfId="74" builtinId="49" customBuiltin="1"/>
    <cellStyle name="Entrada" xfId="46" builtinId="20" customBuiltin="1"/>
    <cellStyle name="Incorrecto" xfId="44" builtinId="27" customBuiltin="1"/>
    <cellStyle name="Millares" xfId="1" builtinId="3"/>
    <cellStyle name="Millares 10" xfId="35"/>
    <cellStyle name="Millares 10 2" xfId="119"/>
    <cellStyle name="Millares 11" xfId="37"/>
    <cellStyle name="Millares 11 2" xfId="121"/>
    <cellStyle name="Millares 12" xfId="123"/>
    <cellStyle name="Millares 13" xfId="125"/>
    <cellStyle name="Millares 2" xfId="2"/>
    <cellStyle name="Millares 2 2" xfId="3"/>
    <cellStyle name="Millares 2 3" xfId="4"/>
    <cellStyle name="Millares 3" xfId="5"/>
    <cellStyle name="Millares 3 2" xfId="6"/>
    <cellStyle name="Millares 3 3" xfId="82"/>
    <cellStyle name="Millares 4" xfId="7"/>
    <cellStyle name="Millares 4 2" xfId="84"/>
    <cellStyle name="Millares 5" xfId="8"/>
    <cellStyle name="Millares 5 2" xfId="86"/>
    <cellStyle name="Millares 6" xfId="9"/>
    <cellStyle name="Millares 6 2" xfId="107"/>
    <cellStyle name="Millares 7" xfId="10"/>
    <cellStyle name="Millares 7 2" xfId="109"/>
    <cellStyle name="Millares 8" xfId="31"/>
    <cellStyle name="Millares 8 2" xfId="115"/>
    <cellStyle name="Millares 9" xfId="33"/>
    <cellStyle name="Millares 9 2" xfId="117"/>
    <cellStyle name="Moneda" xfId="11" builtinId="4"/>
    <cellStyle name="Moneda 2" xfId="12"/>
    <cellStyle name="Moneda 2 2" xfId="89"/>
    <cellStyle name="Moneda 2 3" xfId="105"/>
    <cellStyle name="Moneda 2 4" xfId="112"/>
    <cellStyle name="Moneda 2 5" xfId="78"/>
    <cellStyle name="Moneda 3" xfId="13"/>
    <cellStyle name="Moneda 3 2" xfId="14"/>
    <cellStyle name="Moneda 3 3" xfId="79"/>
    <cellStyle name="Moneda 4" xfId="15"/>
    <cellStyle name="Moneda 4 2" xfId="110"/>
    <cellStyle name="Neutral" xfId="45" builtinId="28" customBuiltin="1"/>
    <cellStyle name="Normal" xfId="0" builtinId="0"/>
    <cellStyle name="Normal 10" xfId="34"/>
    <cellStyle name="Normal 10 2" xfId="116"/>
    <cellStyle name="Normal 11" xfId="36"/>
    <cellStyle name="Normal 11 2" xfId="118"/>
    <cellStyle name="Normal 12" xfId="120"/>
    <cellStyle name="Normal 13" xfId="122"/>
    <cellStyle name="Normal 14" xfId="124"/>
    <cellStyle name="Normal 2" xfId="16"/>
    <cellStyle name="Normal 2 2" xfId="17"/>
    <cellStyle name="Normal 2 2 2" xfId="90"/>
    <cellStyle name="Normal 2 3" xfId="106"/>
    <cellStyle name="Normal 2 4" xfId="113"/>
    <cellStyle name="Normal 2 5" xfId="80"/>
    <cellStyle name="Normal 3" xfId="18"/>
    <cellStyle name="Normal 3 2" xfId="19"/>
    <cellStyle name="Normal 3 3" xfId="81"/>
    <cellStyle name="Normal 4" xfId="20"/>
    <cellStyle name="Normal 4 2" xfId="21"/>
    <cellStyle name="Normal 4 3" xfId="83"/>
    <cellStyle name="Normal 5" xfId="22"/>
    <cellStyle name="Normal 5 2" xfId="85"/>
    <cellStyle name="Normal 6" xfId="23"/>
    <cellStyle name="Normal 6 2" xfId="87"/>
    <cellStyle name="Normal 7" xfId="24"/>
    <cellStyle name="Normal 7 2" xfId="91"/>
    <cellStyle name="Normal 8" xfId="30"/>
    <cellStyle name="Normal 8 2" xfId="108"/>
    <cellStyle name="Normal 9" xfId="32"/>
    <cellStyle name="Normal 9 2" xfId="114"/>
    <cellStyle name="Normal_PRIMA DE ASEGURAMIENTO" xfId="25"/>
    <cellStyle name="Notas 2" xfId="88"/>
    <cellStyle name="Notas 3" xfId="92"/>
    <cellStyle name="Porcentaje" xfId="29" builtinId="5"/>
    <cellStyle name="Porcentaje 2" xfId="26"/>
    <cellStyle name="Porcentaje 2 2" xfId="27"/>
    <cellStyle name="Porcentaje 3" xfId="28"/>
    <cellStyle name="Porcentaje 3 2" xfId="111"/>
    <cellStyle name="Salida" xfId="47" builtinId="21" customBuiltin="1"/>
    <cellStyle name="Texto de advertencia" xfId="51" builtinId="11" customBuiltin="1"/>
    <cellStyle name="Texto explicativo" xfId="52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otal" xfId="5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27214</xdr:rowOff>
    </xdr:from>
    <xdr:to>
      <xdr:col>10</xdr:col>
      <xdr:colOff>0</xdr:colOff>
      <xdr:row>29</xdr:row>
      <xdr:rowOff>1899214</xdr:rowOff>
    </xdr:to>
    <xdr:pic>
      <xdr:nvPicPr>
        <xdr:cNvPr id="3" name="Picture 3" descr="C:\Users\Ali\AppData\Local\Microsoft\Windows\Temporary Internet Files\Content.Outlook\2LT9K72F\crezcamos2c (3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714" b="13840"/>
        <a:stretch/>
      </xdr:blipFill>
      <xdr:spPr bwMode="auto">
        <a:xfrm>
          <a:off x="0" y="11742964"/>
          <a:ext cx="8967107" cy="18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54428</xdr:colOff>
      <xdr:row>3</xdr:row>
      <xdr:rowOff>176892</xdr:rowOff>
    </xdr:from>
    <xdr:to>
      <xdr:col>8</xdr:col>
      <xdr:colOff>398690</xdr:colOff>
      <xdr:row>28</xdr:row>
      <xdr:rowOff>190501</xdr:rowOff>
    </xdr:to>
    <xdr:sp macro="" textlink="">
      <xdr:nvSpPr>
        <xdr:cNvPr id="4" name="3 Rectángulo redondeado"/>
        <xdr:cNvSpPr/>
      </xdr:nvSpPr>
      <xdr:spPr>
        <a:xfrm>
          <a:off x="489857" y="1564821"/>
          <a:ext cx="8005083" cy="10123716"/>
        </a:xfrm>
        <a:prstGeom prst="roundRect">
          <a:avLst>
            <a:gd name="adj" fmla="val 3989"/>
          </a:avLst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7</xdr:col>
      <xdr:colOff>163286</xdr:colOff>
      <xdr:row>10</xdr:row>
      <xdr:rowOff>149678</xdr:rowOff>
    </xdr:from>
    <xdr:to>
      <xdr:col>7</xdr:col>
      <xdr:colOff>1267725</xdr:colOff>
      <xdr:row>14</xdr:row>
      <xdr:rowOff>171020</xdr:rowOff>
    </xdr:to>
    <xdr:pic>
      <xdr:nvPicPr>
        <xdr:cNvPr id="5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786" t="42207" r="19730" b="53179"/>
        <a:stretch/>
      </xdr:blipFill>
      <xdr:spPr bwMode="auto">
        <a:xfrm>
          <a:off x="6830786" y="3497035"/>
          <a:ext cx="1104439" cy="8785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217712</xdr:colOff>
      <xdr:row>8</xdr:row>
      <xdr:rowOff>231324</xdr:rowOff>
    </xdr:from>
    <xdr:to>
      <xdr:col>7</xdr:col>
      <xdr:colOff>1220423</xdr:colOff>
      <xdr:row>12</xdr:row>
      <xdr:rowOff>183645</xdr:rowOff>
    </xdr:to>
    <xdr:pic>
      <xdr:nvPicPr>
        <xdr:cNvPr id="2" name="Picture 4" descr="C:\Users\Ali\AppData\Local\Microsoft\Windows\Temporary Internet Files\Content.Outlook\2LT9K72F\crezcamos2b (3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99" t="40151" r="20431" b="56175"/>
        <a:stretch/>
      </xdr:blipFill>
      <xdr:spPr bwMode="auto">
        <a:xfrm>
          <a:off x="6885212" y="2843895"/>
          <a:ext cx="1002711" cy="86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10729</xdr:rowOff>
    </xdr:from>
    <xdr:to>
      <xdr:col>10</xdr:col>
      <xdr:colOff>0</xdr:colOff>
      <xdr:row>24</xdr:row>
      <xdr:rowOff>0</xdr:rowOff>
    </xdr:to>
    <xdr:pic>
      <xdr:nvPicPr>
        <xdr:cNvPr id="3" name="Picture 3" descr="C:\Users\Ali\AppData\Local\Microsoft\Windows\Temporary Internet Files\Content.Outlook\2LT9K72F\crezcamos2c (3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714" b="13840"/>
        <a:stretch/>
      </xdr:blipFill>
      <xdr:spPr bwMode="auto">
        <a:xfrm>
          <a:off x="0" y="8964229"/>
          <a:ext cx="8967107" cy="1880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54432</xdr:colOff>
      <xdr:row>3</xdr:row>
      <xdr:rowOff>180975</xdr:rowOff>
    </xdr:from>
    <xdr:to>
      <xdr:col>8</xdr:col>
      <xdr:colOff>400011</xdr:colOff>
      <xdr:row>22</xdr:row>
      <xdr:rowOff>163286</xdr:rowOff>
    </xdr:to>
    <xdr:sp macro="" textlink="">
      <xdr:nvSpPr>
        <xdr:cNvPr id="4" name="3 Rectángulo redondeado"/>
        <xdr:cNvSpPr/>
      </xdr:nvSpPr>
      <xdr:spPr>
        <a:xfrm>
          <a:off x="489861" y="1568904"/>
          <a:ext cx="8006400" cy="7343775"/>
        </a:xfrm>
        <a:prstGeom prst="roundRect">
          <a:avLst>
            <a:gd name="adj" fmla="val 3989"/>
          </a:avLst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13607</xdr:rowOff>
    </xdr:from>
    <xdr:to>
      <xdr:col>10</xdr:col>
      <xdr:colOff>0</xdr:colOff>
      <xdr:row>26</xdr:row>
      <xdr:rowOff>1894271</xdr:rowOff>
    </xdr:to>
    <xdr:pic>
      <xdr:nvPicPr>
        <xdr:cNvPr id="2" name="Picture 3" descr="C:\Users\Ali\AppData\Local\Microsoft\Windows\Temporary Internet Files\Content.Outlook\2LT9K72F\crezcamos2c (3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714" b="13840"/>
        <a:stretch/>
      </xdr:blipFill>
      <xdr:spPr bwMode="auto">
        <a:xfrm>
          <a:off x="0" y="9729107"/>
          <a:ext cx="8967107" cy="1880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54432</xdr:colOff>
      <xdr:row>3</xdr:row>
      <xdr:rowOff>176901</xdr:rowOff>
    </xdr:from>
    <xdr:to>
      <xdr:col>8</xdr:col>
      <xdr:colOff>400011</xdr:colOff>
      <xdr:row>26</xdr:row>
      <xdr:rowOff>0</xdr:rowOff>
    </xdr:to>
    <xdr:sp macro="" textlink="">
      <xdr:nvSpPr>
        <xdr:cNvPr id="6" name="5 Rectángulo redondeado"/>
        <xdr:cNvSpPr/>
      </xdr:nvSpPr>
      <xdr:spPr>
        <a:xfrm>
          <a:off x="489861" y="1564830"/>
          <a:ext cx="8006400" cy="8395599"/>
        </a:xfrm>
        <a:prstGeom prst="roundRect">
          <a:avLst>
            <a:gd name="adj" fmla="val 3989"/>
          </a:avLst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7</xdr:col>
      <xdr:colOff>163285</xdr:colOff>
      <xdr:row>10</xdr:row>
      <xdr:rowOff>149677</xdr:rowOff>
    </xdr:from>
    <xdr:to>
      <xdr:col>7</xdr:col>
      <xdr:colOff>1267724</xdr:colOff>
      <xdr:row>14</xdr:row>
      <xdr:rowOff>171019</xdr:rowOff>
    </xdr:to>
    <xdr:pic>
      <xdr:nvPicPr>
        <xdr:cNvPr id="7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786" t="42207" r="19730" b="53179"/>
        <a:stretch/>
      </xdr:blipFill>
      <xdr:spPr bwMode="auto">
        <a:xfrm>
          <a:off x="6830785" y="3497034"/>
          <a:ext cx="1104439" cy="8785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N31"/>
  <sheetViews>
    <sheetView showGridLines="0" tabSelected="1" zoomScale="70" zoomScaleNormal="70" workbookViewId="0">
      <selection activeCell="F7" sqref="F7:G7"/>
    </sheetView>
  </sheetViews>
  <sheetFormatPr baseColWidth="10" defaultColWidth="0" defaultRowHeight="15.75" zeroHeight="1" x14ac:dyDescent="0.25"/>
  <cols>
    <col min="1" max="2" width="5.625" style="72" customWidth="1"/>
    <col min="3" max="3" width="16.5" style="72" customWidth="1"/>
    <col min="4" max="5" width="11" style="72" customWidth="1"/>
    <col min="6" max="8" width="18.75" style="72" customWidth="1"/>
    <col min="9" max="10" width="5.625" style="72" customWidth="1"/>
    <col min="11" max="14" width="0" style="40" hidden="1" customWidth="1"/>
    <col min="15" max="16384" width="11" style="40" hidden="1"/>
  </cols>
  <sheetData>
    <row r="1" spans="1:14" ht="30" customHeight="1" x14ac:dyDescent="0.25">
      <c r="A1" s="103" t="s">
        <v>55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4" ht="30" customHeight="1" x14ac:dyDescent="0.25">
      <c r="A2" s="103" t="s">
        <v>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4" ht="30" customHeight="1" x14ac:dyDescent="0.25">
      <c r="A3" s="103" t="s">
        <v>52</v>
      </c>
      <c r="B3" s="103"/>
      <c r="C3" s="103"/>
      <c r="D3" s="103"/>
      <c r="E3" s="103"/>
      <c r="F3" s="103"/>
      <c r="G3" s="103"/>
      <c r="H3" s="103"/>
      <c r="I3" s="103"/>
      <c r="J3" s="103"/>
    </row>
    <row r="4" spans="1:14" ht="26.1" customHeigh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</row>
    <row r="5" spans="1:14" ht="26.1" customHeight="1" x14ac:dyDescent="0.25">
      <c r="A5" s="71"/>
      <c r="B5" s="64"/>
      <c r="C5" s="91" t="s">
        <v>64</v>
      </c>
      <c r="D5" s="91"/>
      <c r="E5" s="91"/>
      <c r="F5" s="91"/>
      <c r="G5" s="91"/>
      <c r="H5" s="91"/>
      <c r="I5" s="65"/>
      <c r="J5" s="71"/>
    </row>
    <row r="6" spans="1:14" ht="26.1" customHeight="1" thickBot="1" x14ac:dyDescent="0.3">
      <c r="A6" s="71"/>
      <c r="B6" s="64"/>
      <c r="C6" s="83"/>
      <c r="D6" s="83"/>
      <c r="E6" s="83"/>
      <c r="F6" s="83"/>
      <c r="G6" s="83"/>
      <c r="H6" s="83"/>
      <c r="I6" s="65"/>
      <c r="J6" s="71"/>
    </row>
    <row r="7" spans="1:14" ht="20.100000000000001" customHeight="1" thickBot="1" x14ac:dyDescent="0.3">
      <c r="A7" s="71"/>
      <c r="B7" s="43"/>
      <c r="C7" s="97" t="s">
        <v>56</v>
      </c>
      <c r="D7" s="97"/>
      <c r="E7" s="98"/>
      <c r="F7" s="106">
        <v>88.36</v>
      </c>
      <c r="G7" s="107"/>
      <c r="H7" s="74"/>
      <c r="I7" s="64"/>
      <c r="J7" s="71"/>
      <c r="K7" s="76"/>
    </row>
    <row r="8" spans="1:14" ht="20.100000000000001" customHeight="1" thickBot="1" x14ac:dyDescent="0.3">
      <c r="A8" s="71"/>
      <c r="B8" s="43"/>
      <c r="C8" s="44"/>
      <c r="D8" s="44"/>
      <c r="E8" s="44"/>
      <c r="F8" s="45"/>
      <c r="G8" s="45"/>
      <c r="H8" s="75"/>
      <c r="I8" s="64"/>
      <c r="J8" s="71"/>
    </row>
    <row r="9" spans="1:14" ht="20.100000000000001" customHeight="1" thickBot="1" x14ac:dyDescent="0.3">
      <c r="A9" s="71"/>
      <c r="B9" s="46"/>
      <c r="C9" s="99" t="s">
        <v>59</v>
      </c>
      <c r="D9" s="99"/>
      <c r="E9" s="100"/>
      <c r="F9" s="108">
        <v>61</v>
      </c>
      <c r="G9" s="109"/>
      <c r="H9" s="77"/>
      <c r="I9" s="49"/>
      <c r="J9" s="71"/>
      <c r="N9" s="79"/>
    </row>
    <row r="10" spans="1:14" ht="20.100000000000001" customHeight="1" thickBot="1" x14ac:dyDescent="0.3">
      <c r="A10" s="71"/>
      <c r="B10" s="46"/>
      <c r="C10" s="82"/>
      <c r="D10" s="82"/>
      <c r="E10" s="44"/>
      <c r="F10" s="50"/>
      <c r="G10" s="50"/>
      <c r="H10" s="84"/>
      <c r="I10" s="49"/>
      <c r="J10" s="71"/>
    </row>
    <row r="11" spans="1:14" ht="20.100000000000001" customHeight="1" thickBot="1" x14ac:dyDescent="0.3">
      <c r="A11" s="71"/>
      <c r="B11" s="51"/>
      <c r="C11" s="97" t="s">
        <v>57</v>
      </c>
      <c r="D11" s="97"/>
      <c r="E11" s="98"/>
      <c r="F11" s="110">
        <v>0.5</v>
      </c>
      <c r="G11" s="111"/>
      <c r="H11" s="84"/>
      <c r="I11" s="49"/>
      <c r="J11" s="71"/>
    </row>
    <row r="12" spans="1:14" ht="15.95" customHeight="1" x14ac:dyDescent="0.25">
      <c r="A12" s="71"/>
      <c r="B12" s="51"/>
      <c r="C12" s="82"/>
      <c r="D12" s="82"/>
      <c r="E12" s="48"/>
      <c r="F12" s="85"/>
      <c r="G12" s="85"/>
      <c r="H12" s="84"/>
      <c r="I12" s="49"/>
      <c r="J12" s="71"/>
    </row>
    <row r="13" spans="1:14" ht="15.95" customHeight="1" x14ac:dyDescent="0.25">
      <c r="A13" s="71"/>
      <c r="B13" s="51"/>
      <c r="C13" s="101"/>
      <c r="D13" s="101"/>
      <c r="E13" s="101"/>
      <c r="F13" s="102"/>
      <c r="G13" s="102"/>
      <c r="H13" s="84"/>
      <c r="I13" s="49"/>
      <c r="J13" s="71"/>
    </row>
    <row r="14" spans="1:14" ht="15.95" customHeight="1" x14ac:dyDescent="0.25">
      <c r="A14" s="71"/>
      <c r="B14" s="51"/>
      <c r="C14" s="82"/>
      <c r="D14" s="82"/>
      <c r="E14" s="48"/>
      <c r="F14" s="85"/>
      <c r="G14" s="85"/>
      <c r="H14" s="84"/>
      <c r="I14" s="49"/>
      <c r="J14" s="71"/>
    </row>
    <row r="15" spans="1:14" ht="15.95" customHeight="1" thickBot="1" x14ac:dyDescent="0.3">
      <c r="A15" s="71"/>
      <c r="B15" s="51"/>
      <c r="C15" s="54"/>
      <c r="D15" s="54"/>
      <c r="E15" s="54"/>
      <c r="F15" s="54"/>
      <c r="G15" s="54"/>
      <c r="H15" s="55"/>
      <c r="I15" s="49"/>
      <c r="J15" s="71"/>
    </row>
    <row r="16" spans="1:14" ht="45" customHeight="1" thickTop="1" x14ac:dyDescent="0.25">
      <c r="A16" s="71"/>
      <c r="B16" s="51"/>
      <c r="C16" s="88" t="s">
        <v>49</v>
      </c>
      <c r="D16" s="89"/>
      <c r="E16" s="90"/>
      <c r="F16" s="56" t="s">
        <v>36</v>
      </c>
      <c r="G16" s="56" t="s">
        <v>37</v>
      </c>
      <c r="H16" s="57" t="s">
        <v>50</v>
      </c>
      <c r="I16" s="49"/>
      <c r="J16" s="71"/>
    </row>
    <row r="17" spans="1:13" ht="39" customHeight="1" x14ac:dyDescent="0.25">
      <c r="A17" s="71"/>
      <c r="B17" s="51"/>
      <c r="C17" s="92" t="s">
        <v>43</v>
      </c>
      <c r="D17" s="93"/>
      <c r="E17" s="94"/>
      <c r="F17" s="58">
        <f>+'Cálculos RO'!G28</f>
        <v>501.495</v>
      </c>
      <c r="G17" s="58">
        <v>0</v>
      </c>
      <c r="H17" s="59">
        <f t="shared" ref="H17:H23" si="0">+G17+F17</f>
        <v>501.495</v>
      </c>
      <c r="I17" s="49"/>
      <c r="J17" s="71"/>
      <c r="L17" s="78"/>
      <c r="M17" s="78"/>
    </row>
    <row r="18" spans="1:13" ht="39" customHeight="1" x14ac:dyDescent="0.25">
      <c r="A18" s="71"/>
      <c r="B18" s="51"/>
      <c r="C18" s="95" t="s">
        <v>44</v>
      </c>
      <c r="D18" s="96"/>
      <c r="E18" s="96"/>
      <c r="F18" s="60">
        <f>+'Cálculos RO'!H28</f>
        <v>0</v>
      </c>
      <c r="G18" s="60">
        <f>+'Cálculos RO'!I28</f>
        <v>0</v>
      </c>
      <c r="H18" s="61">
        <f t="shared" si="0"/>
        <v>0</v>
      </c>
      <c r="I18" s="49"/>
      <c r="J18" s="71"/>
    </row>
    <row r="19" spans="1:13" ht="39" customHeight="1" x14ac:dyDescent="0.25">
      <c r="A19" s="71"/>
      <c r="B19" s="51"/>
      <c r="C19" s="112" t="s">
        <v>45</v>
      </c>
      <c r="D19" s="93"/>
      <c r="E19" s="94"/>
      <c r="F19" s="58">
        <f>+'Cálculos RO'!J28</f>
        <v>18.864999999999998</v>
      </c>
      <c r="G19" s="58">
        <f>+'Cálculos RO'!K28</f>
        <v>6.7350000000000003</v>
      </c>
      <c r="H19" s="59">
        <f t="shared" si="0"/>
        <v>25.599999999999998</v>
      </c>
      <c r="I19" s="49"/>
      <c r="J19" s="71"/>
    </row>
    <row r="20" spans="1:13" ht="39" customHeight="1" x14ac:dyDescent="0.25">
      <c r="A20" s="71"/>
      <c r="B20" s="51"/>
      <c r="C20" s="113" t="s">
        <v>42</v>
      </c>
      <c r="D20" s="96"/>
      <c r="E20" s="96"/>
      <c r="F20" s="60">
        <f>+'Cálculos RO'!L28</f>
        <v>28.295000000000002</v>
      </c>
      <c r="G20" s="60">
        <f>+'Cálculos RO'!M28</f>
        <v>10.105</v>
      </c>
      <c r="H20" s="61">
        <f t="shared" si="0"/>
        <v>38.400000000000006</v>
      </c>
      <c r="I20" s="49"/>
      <c r="J20" s="71"/>
    </row>
    <row r="21" spans="1:13" ht="39" customHeight="1" x14ac:dyDescent="0.25">
      <c r="A21" s="71"/>
      <c r="B21" s="51"/>
      <c r="C21" s="112" t="s">
        <v>41</v>
      </c>
      <c r="D21" s="93"/>
      <c r="E21" s="94"/>
      <c r="F21" s="58">
        <f>+'Cálculos RO'!N28</f>
        <v>13.475</v>
      </c>
      <c r="G21" s="58">
        <v>0</v>
      </c>
      <c r="H21" s="59">
        <f t="shared" si="0"/>
        <v>13.475</v>
      </c>
      <c r="I21" s="49"/>
      <c r="J21" s="71"/>
    </row>
    <row r="22" spans="1:13" ht="39" customHeight="1" x14ac:dyDescent="0.25">
      <c r="A22" s="71"/>
      <c r="B22" s="51"/>
      <c r="C22" s="95" t="s">
        <v>40</v>
      </c>
      <c r="D22" s="96"/>
      <c r="E22" s="96"/>
      <c r="F22" s="60">
        <f>+'Cálculos RO'!O28</f>
        <v>47.16</v>
      </c>
      <c r="G22" s="60">
        <f>+'Cálculos RO'!P28</f>
        <v>16.844999999999999</v>
      </c>
      <c r="H22" s="61">
        <f t="shared" si="0"/>
        <v>64.004999999999995</v>
      </c>
      <c r="I22" s="49"/>
      <c r="J22" s="71"/>
    </row>
    <row r="23" spans="1:13" ht="39" customHeight="1" x14ac:dyDescent="0.25">
      <c r="A23" s="71"/>
      <c r="B23" s="51"/>
      <c r="C23" s="112" t="s">
        <v>39</v>
      </c>
      <c r="D23" s="93"/>
      <c r="E23" s="94"/>
      <c r="F23" s="58">
        <f>+'Cálculos RO'!Q28</f>
        <v>26.95</v>
      </c>
      <c r="G23" s="58">
        <v>0</v>
      </c>
      <c r="H23" s="59">
        <f t="shared" si="0"/>
        <v>26.95</v>
      </c>
      <c r="I23" s="49"/>
      <c r="J23" s="71"/>
    </row>
    <row r="24" spans="1:13" ht="39" customHeight="1" x14ac:dyDescent="0.25">
      <c r="A24" s="71"/>
      <c r="B24" s="51"/>
      <c r="C24" s="95" t="s">
        <v>23</v>
      </c>
      <c r="D24" s="96"/>
      <c r="E24" s="96"/>
      <c r="F24" s="60">
        <f>'Cálculos RO'!G34</f>
        <v>53.9</v>
      </c>
      <c r="G24" s="60">
        <v>0</v>
      </c>
      <c r="H24" s="61">
        <f>F24+G24</f>
        <v>53.9</v>
      </c>
      <c r="I24" s="49"/>
      <c r="J24" s="71"/>
    </row>
    <row r="25" spans="1:13" ht="39" customHeight="1" x14ac:dyDescent="0.25">
      <c r="A25" s="71"/>
      <c r="B25" s="51"/>
      <c r="C25" s="112" t="s">
        <v>33</v>
      </c>
      <c r="D25" s="93"/>
      <c r="E25" s="94"/>
      <c r="F25" s="58">
        <f>'Cálculos RO'!H34</f>
        <v>84.89</v>
      </c>
      <c r="G25" s="58">
        <f>'Cálculos RO'!I34</f>
        <v>30.32</v>
      </c>
      <c r="H25" s="59">
        <f>F25+G25</f>
        <v>115.21000000000001</v>
      </c>
      <c r="I25" s="49"/>
      <c r="J25" s="71"/>
    </row>
    <row r="26" spans="1:13" ht="39" customHeight="1" x14ac:dyDescent="0.25">
      <c r="A26" s="71"/>
      <c r="B26" s="51"/>
      <c r="C26" s="95" t="s">
        <v>38</v>
      </c>
      <c r="D26" s="96"/>
      <c r="E26" s="96"/>
      <c r="F26" s="60">
        <f>'Cálculos RO'!K34</f>
        <v>134.75</v>
      </c>
      <c r="G26" s="60">
        <v>0</v>
      </c>
      <c r="H26" s="61">
        <f>F26+G26</f>
        <v>134.75</v>
      </c>
      <c r="I26" s="43"/>
      <c r="J26" s="71"/>
    </row>
    <row r="27" spans="1:13" ht="39" customHeight="1" thickBot="1" x14ac:dyDescent="0.3">
      <c r="A27" s="71"/>
      <c r="B27" s="43"/>
      <c r="C27" s="104" t="s">
        <v>51</v>
      </c>
      <c r="D27" s="105"/>
      <c r="E27" s="105"/>
      <c r="F27" s="62">
        <f>SUM(F17:F26)</f>
        <v>909.78</v>
      </c>
      <c r="G27" s="62">
        <f>SUM(G17:G26)</f>
        <v>64.004999999999995</v>
      </c>
      <c r="H27" s="63">
        <f>SUM(H17:H26)</f>
        <v>973.78500000000008</v>
      </c>
      <c r="I27" s="43"/>
      <c r="J27" s="71"/>
    </row>
    <row r="28" spans="1:13" ht="16.5" thickTop="1" x14ac:dyDescent="0.25">
      <c r="A28" s="71"/>
      <c r="B28" s="43"/>
      <c r="C28" s="43" t="s">
        <v>63</v>
      </c>
      <c r="D28" s="43"/>
      <c r="E28" s="43"/>
      <c r="F28" s="43"/>
      <c r="G28" s="43"/>
      <c r="H28" s="43"/>
      <c r="I28" s="43"/>
      <c r="J28" s="71"/>
    </row>
    <row r="29" spans="1:13" ht="20.100000000000001" customHeight="1" x14ac:dyDescent="0.25">
      <c r="A29" s="71"/>
      <c r="B29" s="43"/>
      <c r="C29" s="43"/>
      <c r="D29" s="43"/>
      <c r="E29" s="43"/>
      <c r="F29" s="43"/>
      <c r="G29" s="43"/>
      <c r="H29" s="43"/>
      <c r="I29" s="43"/>
      <c r="J29" s="71"/>
    </row>
    <row r="30" spans="1:13" ht="150" customHeight="1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</row>
    <row r="31" spans="1:13" hidden="1" x14ac:dyDescent="0.25"/>
  </sheetData>
  <sheetProtection password="E15B" sheet="1" objects="1" scenarios="1"/>
  <mergeCells count="24">
    <mergeCell ref="A1:J1"/>
    <mergeCell ref="A2:J2"/>
    <mergeCell ref="A3:J3"/>
    <mergeCell ref="C27:E27"/>
    <mergeCell ref="F7:G7"/>
    <mergeCell ref="F9:G9"/>
    <mergeCell ref="F11:G11"/>
    <mergeCell ref="C21:E21"/>
    <mergeCell ref="C22:E22"/>
    <mergeCell ref="C23:E23"/>
    <mergeCell ref="C24:E24"/>
    <mergeCell ref="C25:E25"/>
    <mergeCell ref="C26:E26"/>
    <mergeCell ref="C20:E20"/>
    <mergeCell ref="C11:E11"/>
    <mergeCell ref="C19:E19"/>
    <mergeCell ref="C16:E16"/>
    <mergeCell ref="C5:H5"/>
    <mergeCell ref="C17:E17"/>
    <mergeCell ref="C18:E18"/>
    <mergeCell ref="C7:E7"/>
    <mergeCell ref="C9:E9"/>
    <mergeCell ref="C13:E13"/>
    <mergeCell ref="F13:G13"/>
  </mergeCells>
  <dataValidations disablePrompts="1" count="6">
    <dataValidation type="decimal" allowBlank="1" showInputMessage="1" showErrorMessage="1" sqref="G12 G14 F12:F14">
      <formula1>0.5</formula1>
      <formula2>15</formula2>
    </dataValidation>
    <dataValidation type="decimal" allowBlank="1" showInputMessage="1" showErrorMessage="1" sqref="F8:G8">
      <formula1>66.45</formula1>
      <formula2>1752.5</formula2>
    </dataValidation>
    <dataValidation type="whole" allowBlank="1" showInputMessage="1" showErrorMessage="1" sqref="F10:G10">
      <formula1>1</formula1>
      <formula2>62</formula2>
    </dataValidation>
    <dataValidation type="whole" allowBlank="1" showInputMessage="1" showErrorMessage="1" error="El número de días cotizados durante el bimestre debe ser mayor o igual a 1 y menor o igual a 62." sqref="F9:G9">
      <formula1>1</formula1>
      <formula2>62</formula2>
    </dataValidation>
    <dataValidation type="decimal" allowBlank="1" showInputMessage="1" showErrorMessage="1" error="El valor mínimo de la prima del seguro de riesgos de trabajo debe ser de 0.5 y el valor máximo de 15." sqref="F11:G11">
      <formula1>0.5</formula1>
      <formula2>15</formula2>
    </dataValidation>
    <dataValidation type="decimal" allowBlank="1" showInputMessage="1" showErrorMessage="1" error="El salario base de cotización diario debe estar entre $88.36 y $2,015.00" sqref="F7:G7">
      <formula1>88.36</formula1>
      <formula2>2015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BL34"/>
  <sheetViews>
    <sheetView zoomScaleNormal="100" workbookViewId="0"/>
  </sheetViews>
  <sheetFormatPr baseColWidth="10" defaultColWidth="11" defaultRowHeight="12.75" x14ac:dyDescent="0.2"/>
  <cols>
    <col min="1" max="1" width="19.5" style="2" customWidth="1"/>
    <col min="2" max="2" width="8.875" style="2" bestFit="1" customWidth="1"/>
    <col min="3" max="3" width="16.25" style="2" bestFit="1" customWidth="1"/>
    <col min="4" max="4" width="9.625" style="2" customWidth="1"/>
    <col min="5" max="5" width="4.25" style="2" bestFit="1" customWidth="1"/>
    <col min="6" max="6" width="7.5" style="2" bestFit="1" customWidth="1"/>
    <col min="7" max="7" width="8.125" style="6" bestFit="1" customWidth="1"/>
    <col min="8" max="8" width="7.875" style="6" bestFit="1" customWidth="1"/>
    <col min="9" max="9" width="8" style="6" bestFit="1" customWidth="1"/>
    <col min="10" max="11" width="9.5" style="6" bestFit="1" customWidth="1"/>
    <col min="12" max="12" width="9.75" style="6" bestFit="1" customWidth="1"/>
    <col min="13" max="13" width="9.375" style="2" bestFit="1" customWidth="1"/>
    <col min="14" max="14" width="19.5" style="2" customWidth="1"/>
    <col min="15" max="15" width="8.125" style="2" bestFit="1" customWidth="1"/>
    <col min="16" max="17" width="6.75" style="2" bestFit="1" customWidth="1"/>
    <col min="18" max="18" width="9" style="2" bestFit="1" customWidth="1"/>
    <col min="19" max="19" width="8.125" style="2" bestFit="1" customWidth="1"/>
    <col min="20" max="20" width="8.875" style="2" bestFit="1" customWidth="1"/>
    <col min="21" max="16384" width="11" style="2"/>
  </cols>
  <sheetData>
    <row r="1" spans="1:64" ht="19.5" customHeight="1" thickBot="1" x14ac:dyDescent="0.25">
      <c r="A1" s="4" t="s">
        <v>18</v>
      </c>
      <c r="D1" s="5">
        <v>88.36</v>
      </c>
    </row>
    <row r="2" spans="1:64" ht="20.100000000000001" customHeight="1" thickBot="1" x14ac:dyDescent="0.25">
      <c r="A2" s="4" t="s">
        <v>62</v>
      </c>
      <c r="C2" s="3"/>
      <c r="D2" s="5">
        <v>80.599999999999994</v>
      </c>
      <c r="E2" s="6"/>
      <c r="F2" s="86"/>
      <c r="N2" s="1"/>
      <c r="O2" s="1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1"/>
      <c r="AI2" s="7"/>
      <c r="AJ2" s="7"/>
      <c r="AK2" s="7"/>
      <c r="AL2" s="7"/>
      <c r="AM2" s="1"/>
      <c r="AN2" s="7"/>
      <c r="AO2" s="7"/>
      <c r="AP2" s="7"/>
      <c r="AQ2" s="7"/>
      <c r="AR2" s="1"/>
      <c r="AS2" s="7"/>
      <c r="AT2" s="7"/>
      <c r="AU2" s="7"/>
      <c r="AV2" s="7"/>
      <c r="AW2" s="1"/>
      <c r="AX2" s="7"/>
      <c r="AY2" s="7"/>
      <c r="AZ2" s="7"/>
      <c r="BA2" s="7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20.100000000000001" customHeight="1" thickBot="1" x14ac:dyDescent="0.25">
      <c r="A3" s="8" t="s">
        <v>20</v>
      </c>
      <c r="C3" s="9"/>
      <c r="D3" s="10">
        <v>25</v>
      </c>
      <c r="E3" s="11"/>
    </row>
    <row r="4" spans="1:64" ht="20.100000000000001" customHeight="1" thickBot="1" x14ac:dyDescent="0.25">
      <c r="A4" s="8" t="s">
        <v>22</v>
      </c>
      <c r="C4" s="9"/>
      <c r="D4" s="12">
        <v>3</v>
      </c>
      <c r="E4" s="13"/>
    </row>
    <row r="5" spans="1:64" ht="20.100000000000001" customHeight="1" thickBot="1" x14ac:dyDescent="0.25">
      <c r="A5" s="8" t="s">
        <v>61</v>
      </c>
      <c r="D5" s="80">
        <v>0.5</v>
      </c>
    </row>
    <row r="6" spans="1:64" x14ac:dyDescent="0.2">
      <c r="S6" s="14"/>
      <c r="T6" s="14"/>
    </row>
    <row r="7" spans="1:64" x14ac:dyDescent="0.2">
      <c r="A7" s="15"/>
      <c r="B7" s="15"/>
      <c r="C7" s="16"/>
      <c r="D7" s="17" t="s">
        <v>19</v>
      </c>
      <c r="S7" s="14"/>
      <c r="T7" s="14"/>
    </row>
    <row r="8" spans="1:64" x14ac:dyDescent="0.2">
      <c r="A8" s="15" t="s">
        <v>5</v>
      </c>
      <c r="B8" s="15"/>
      <c r="C8" s="16"/>
      <c r="D8" s="18">
        <v>0.20399999999999999</v>
      </c>
      <c r="S8" s="14"/>
      <c r="T8" s="14"/>
    </row>
    <row r="9" spans="1:64" x14ac:dyDescent="0.2">
      <c r="A9" s="15" t="s">
        <v>8</v>
      </c>
      <c r="B9" s="15"/>
      <c r="C9" s="16"/>
      <c r="D9" s="18">
        <v>1.1000000000000001E-2</v>
      </c>
      <c r="S9" s="14"/>
      <c r="T9" s="14"/>
    </row>
    <row r="10" spans="1:64" x14ac:dyDescent="0.2">
      <c r="A10" s="15" t="s">
        <v>9</v>
      </c>
      <c r="B10" s="15"/>
      <c r="C10" s="16"/>
      <c r="D10" s="18">
        <v>4.0000000000000001E-3</v>
      </c>
      <c r="S10" s="14"/>
      <c r="T10" s="14"/>
    </row>
    <row r="11" spans="1:64" x14ac:dyDescent="0.2">
      <c r="A11" s="15" t="s">
        <v>10</v>
      </c>
      <c r="B11" s="15"/>
      <c r="C11" s="16"/>
      <c r="D11" s="18">
        <v>6.9999999999999993E-3</v>
      </c>
      <c r="S11" s="14"/>
      <c r="T11" s="14"/>
    </row>
    <row r="12" spans="1:64" x14ac:dyDescent="0.2">
      <c r="A12" s="15" t="s">
        <v>13</v>
      </c>
      <c r="B12" s="15"/>
      <c r="C12" s="16"/>
      <c r="D12" s="18">
        <v>2.5000000000000001E-3</v>
      </c>
      <c r="S12" s="14"/>
      <c r="T12" s="14"/>
    </row>
    <row r="13" spans="1:64" x14ac:dyDescent="0.2">
      <c r="A13" s="15" t="s">
        <v>11</v>
      </c>
      <c r="B13" s="15"/>
      <c r="C13" s="16"/>
      <c r="D13" s="18">
        <v>1.0500000000000001E-2</v>
      </c>
    </row>
    <row r="14" spans="1:64" x14ac:dyDescent="0.2">
      <c r="A14" s="15" t="s">
        <v>14</v>
      </c>
      <c r="B14" s="15"/>
      <c r="C14" s="16"/>
      <c r="D14" s="19">
        <v>3.7499999999999999E-3</v>
      </c>
    </row>
    <row r="15" spans="1:64" x14ac:dyDescent="0.2">
      <c r="A15" s="15" t="s">
        <v>6</v>
      </c>
      <c r="B15" s="15"/>
      <c r="C15" s="16"/>
      <c r="D15" s="20">
        <f>'Patrón Persona Física'!F11/100</f>
        <v>5.0000000000000001E-3</v>
      </c>
    </row>
    <row r="16" spans="1:64" x14ac:dyDescent="0.2">
      <c r="A16" s="15" t="s">
        <v>12</v>
      </c>
      <c r="B16" s="21">
        <v>25</v>
      </c>
      <c r="C16" s="22">
        <f>+B16*D2</f>
        <v>2014.9999999999998</v>
      </c>
      <c r="D16" s="18">
        <v>1.7500000000000002E-2</v>
      </c>
      <c r="H16" s="39"/>
    </row>
    <row r="17" spans="1:21" x14ac:dyDescent="0.2">
      <c r="A17" s="15" t="s">
        <v>15</v>
      </c>
      <c r="B17" s="21">
        <v>25</v>
      </c>
      <c r="C17" s="22">
        <f>+B16*D2</f>
        <v>2014.9999999999998</v>
      </c>
      <c r="D17" s="19">
        <v>6.2500000000000003E-3</v>
      </c>
      <c r="H17" s="39"/>
    </row>
    <row r="18" spans="1:21" x14ac:dyDescent="0.2">
      <c r="A18" s="15" t="s">
        <v>7</v>
      </c>
      <c r="B18" s="15"/>
      <c r="C18" s="15"/>
      <c r="D18" s="18">
        <v>0.01</v>
      </c>
      <c r="H18" s="39"/>
    </row>
    <row r="19" spans="1:21" x14ac:dyDescent="0.2">
      <c r="A19" s="15" t="s">
        <v>23</v>
      </c>
      <c r="B19" s="15"/>
      <c r="C19" s="15"/>
      <c r="D19" s="18">
        <v>0.02</v>
      </c>
      <c r="H19" s="39"/>
    </row>
    <row r="20" spans="1:21" x14ac:dyDescent="0.2">
      <c r="A20" s="15" t="s">
        <v>24</v>
      </c>
      <c r="B20" s="15"/>
      <c r="C20" s="15"/>
      <c r="D20" s="18">
        <v>3.15E-2</v>
      </c>
      <c r="H20" s="39"/>
    </row>
    <row r="21" spans="1:21" x14ac:dyDescent="0.2">
      <c r="A21" s="15" t="s">
        <v>25</v>
      </c>
      <c r="B21" s="15"/>
      <c r="C21" s="15"/>
      <c r="D21" s="18">
        <v>1.125E-2</v>
      </c>
      <c r="H21" s="39"/>
    </row>
    <row r="22" spans="1:21" x14ac:dyDescent="0.2">
      <c r="A22" s="15" t="s">
        <v>27</v>
      </c>
      <c r="B22" s="15"/>
      <c r="C22" s="15"/>
      <c r="D22" s="23">
        <v>0.05</v>
      </c>
      <c r="H22" s="39"/>
    </row>
    <row r="23" spans="1:21" ht="15.75" x14ac:dyDescent="0.25">
      <c r="A23" s="24"/>
      <c r="B23" s="24"/>
      <c r="C23" s="24"/>
      <c r="D23" s="24"/>
      <c r="H23" s="39"/>
    </row>
    <row r="24" spans="1:21" ht="15.75" x14ac:dyDescent="0.25">
      <c r="A24" s="24"/>
      <c r="B24" s="24"/>
      <c r="C24" s="24"/>
      <c r="D24" s="24"/>
      <c r="E24" s="25"/>
    </row>
    <row r="25" spans="1:21" x14ac:dyDescent="0.2">
      <c r="A25" s="17" t="s">
        <v>0</v>
      </c>
      <c r="B25" s="17" t="s">
        <v>1</v>
      </c>
      <c r="C25" s="17" t="s">
        <v>21</v>
      </c>
      <c r="D25" s="17" t="s">
        <v>2</v>
      </c>
      <c r="E25" s="26" t="s">
        <v>3</v>
      </c>
      <c r="F25" s="36" t="s">
        <v>4</v>
      </c>
      <c r="G25" s="17" t="s">
        <v>5</v>
      </c>
      <c r="H25" s="17" t="s">
        <v>8</v>
      </c>
      <c r="I25" s="17" t="s">
        <v>9</v>
      </c>
      <c r="J25" s="17" t="s">
        <v>10</v>
      </c>
      <c r="K25" s="17" t="s">
        <v>13</v>
      </c>
      <c r="L25" s="17" t="s">
        <v>11</v>
      </c>
      <c r="M25" s="17" t="s">
        <v>14</v>
      </c>
      <c r="N25" s="17" t="s">
        <v>6</v>
      </c>
      <c r="O25" s="17" t="s">
        <v>12</v>
      </c>
      <c r="P25" s="17" t="s">
        <v>15</v>
      </c>
      <c r="Q25" s="17" t="s">
        <v>7</v>
      </c>
      <c r="R25" s="17" t="s">
        <v>16</v>
      </c>
      <c r="S25" s="17" t="s">
        <v>17</v>
      </c>
      <c r="T25" s="17" t="s">
        <v>26</v>
      </c>
    </row>
    <row r="26" spans="1:21" x14ac:dyDescent="0.2">
      <c r="A26" s="27">
        <f>'Patrón Persona Física'!F7</f>
        <v>88.36</v>
      </c>
      <c r="B26" s="28">
        <f>IF(A26&gt;($B$16*$D$2),$B$16*$D$2,A26)</f>
        <v>88.36</v>
      </c>
      <c r="C26" s="28">
        <f>IF(A26&gt;($B$16*$D$2),$B$16*$D$2,A26)</f>
        <v>88.36</v>
      </c>
      <c r="D26" s="15">
        <f>'Patrón Persona Física'!F9</f>
        <v>61</v>
      </c>
      <c r="E26" s="29">
        <v>0</v>
      </c>
      <c r="F26" s="37">
        <v>0</v>
      </c>
      <c r="G26" s="28">
        <f>ROUND($D$2*(D26-F26)*$D$8,2)</f>
        <v>1002.99</v>
      </c>
      <c r="H26" s="28">
        <f>ROUND(IF(B26&gt;(3*$D$2),((B26-(3*$D$2))*(D26-F26)*$D$9),0),2)</f>
        <v>0</v>
      </c>
      <c r="I26" s="28">
        <f>ROUND(IF(B26&gt;(3*$D$2),((B26-(3*$D$2))*(D26-F26)*$D$10),0),2)</f>
        <v>0</v>
      </c>
      <c r="J26" s="28">
        <f>ROUND(B26*(D26-F26)*$D$11,2)</f>
        <v>37.729999999999997</v>
      </c>
      <c r="K26" s="28">
        <f>ROUND(B26*(D26-F26)*$D$12,2)</f>
        <v>13.47</v>
      </c>
      <c r="L26" s="28">
        <f>ROUND(B26*(D26-F26)*$D$13,2)</f>
        <v>56.59</v>
      </c>
      <c r="M26" s="28">
        <f>ROUND(B26*(D26-F26)*$D$14,2)</f>
        <v>20.21</v>
      </c>
      <c r="N26" s="28">
        <f>ROUND(B26*(D26-(E26+F26))*$D$15,2)</f>
        <v>26.95</v>
      </c>
      <c r="O26" s="28">
        <f>ROUND(C26*(D26-(E26+F26))*$D$16,2)</f>
        <v>94.32</v>
      </c>
      <c r="P26" s="28">
        <f>ROUND(C26*(D26-(E26+F26))*$D$17,2)</f>
        <v>33.69</v>
      </c>
      <c r="Q26" s="28">
        <f>ROUND(B26*(D26-(E26+F26))*$D$18,2)</f>
        <v>53.9</v>
      </c>
      <c r="R26" s="28">
        <f>G26+H26+J26+L26+N26+O26+Q26</f>
        <v>1272.48</v>
      </c>
      <c r="S26" s="28">
        <f>I26+K26+M26+P26</f>
        <v>67.37</v>
      </c>
      <c r="T26" s="28">
        <f>R26+S26</f>
        <v>1339.85</v>
      </c>
      <c r="U26" s="30"/>
    </row>
    <row r="27" spans="1:21" x14ac:dyDescent="0.2">
      <c r="A27" s="27">
        <f>A26</f>
        <v>88.36</v>
      </c>
      <c r="B27" s="28">
        <f>IF(A27&gt;($D$4*$D$2),$D$4*$D$2,A27)</f>
        <v>88.36</v>
      </c>
      <c r="C27" s="28">
        <f>IF(A27&gt;($D$4*$D$2),$D$4*$D$2,A27)</f>
        <v>88.36</v>
      </c>
      <c r="D27" s="15">
        <f>D26</f>
        <v>61</v>
      </c>
      <c r="E27" s="29">
        <v>0</v>
      </c>
      <c r="F27" s="37">
        <v>0</v>
      </c>
      <c r="G27" s="28">
        <f>ROUND($D$2*(D27-F27)*$D$8,2)*D5</f>
        <v>501.495</v>
      </c>
      <c r="H27" s="28">
        <f>ROUND(IF(B27&gt;(3*$D$2),((B27-(3*$D$2))*(D27-F27)*$D$9),0),2)*D5</f>
        <v>0</v>
      </c>
      <c r="I27" s="28">
        <f>ROUND(IF(B27&gt;(3*$D$2),((B27-(3*$D$2))*(D27-F27)*$D$10),0),2)*D5</f>
        <v>0</v>
      </c>
      <c r="J27" s="28">
        <f>ROUND(B27*(D27-F27)*$D$11,2)*D5</f>
        <v>18.864999999999998</v>
      </c>
      <c r="K27" s="28">
        <f>ROUND(B27*(D27-F27)*$D$12,2)*D5</f>
        <v>6.7350000000000003</v>
      </c>
      <c r="L27" s="28">
        <f>ROUND(B27*(D27-F27)*$D$13,2)*D5</f>
        <v>28.295000000000002</v>
      </c>
      <c r="M27" s="28">
        <f>ROUND(B27*(D27-F27)*$D$14,2)*D5</f>
        <v>10.105</v>
      </c>
      <c r="N27" s="28">
        <f>ROUND(B27*(D27-(E27+F27))*$D$15,2)*D5</f>
        <v>13.475</v>
      </c>
      <c r="O27" s="28">
        <f>ROUND(C27*(D27-(E27+F27))*$D$16,2)*D5</f>
        <v>47.16</v>
      </c>
      <c r="P27" s="28">
        <f>ROUND(C27*(D27-(E27+F27))*$D$17,2)*D5</f>
        <v>16.844999999999999</v>
      </c>
      <c r="Q27" s="28">
        <f>ROUND(B27*(D27-(E27+F27))*$D$18,2)*D5</f>
        <v>26.95</v>
      </c>
      <c r="R27" s="28">
        <f>G27+H27+J27+L27+N27+O27+Q27</f>
        <v>636.24</v>
      </c>
      <c r="S27" s="28">
        <f>I27+K27+M27+P27</f>
        <v>33.685000000000002</v>
      </c>
      <c r="T27" s="28">
        <f>R27+S27</f>
        <v>669.92499999999995</v>
      </c>
      <c r="U27" s="30"/>
    </row>
    <row r="28" spans="1:21" x14ac:dyDescent="0.2">
      <c r="A28" s="114" t="s">
        <v>31</v>
      </c>
      <c r="B28" s="115"/>
      <c r="C28" s="116"/>
      <c r="D28" s="31">
        <f>D27</f>
        <v>61</v>
      </c>
      <c r="E28" s="32">
        <f>SUM(E26:E27)</f>
        <v>0</v>
      </c>
      <c r="F28" s="38">
        <f>SUM(F26:F27)</f>
        <v>0</v>
      </c>
      <c r="G28" s="28">
        <f>G26-G27</f>
        <v>501.495</v>
      </c>
      <c r="H28" s="28">
        <f t="shared" ref="H28:T28" si="0">H26-H27</f>
        <v>0</v>
      </c>
      <c r="I28" s="28">
        <f t="shared" si="0"/>
        <v>0</v>
      </c>
      <c r="J28" s="28">
        <f t="shared" si="0"/>
        <v>18.864999999999998</v>
      </c>
      <c r="K28" s="28">
        <f t="shared" si="0"/>
        <v>6.7350000000000003</v>
      </c>
      <c r="L28" s="28">
        <f t="shared" si="0"/>
        <v>28.295000000000002</v>
      </c>
      <c r="M28" s="28">
        <f t="shared" si="0"/>
        <v>10.105</v>
      </c>
      <c r="N28" s="28">
        <f t="shared" si="0"/>
        <v>13.475</v>
      </c>
      <c r="O28" s="28">
        <f t="shared" si="0"/>
        <v>47.16</v>
      </c>
      <c r="P28" s="28">
        <f t="shared" si="0"/>
        <v>16.844999999999999</v>
      </c>
      <c r="Q28" s="28">
        <f t="shared" si="0"/>
        <v>26.95</v>
      </c>
      <c r="R28" s="28">
        <f t="shared" si="0"/>
        <v>636.24</v>
      </c>
      <c r="S28" s="28">
        <f t="shared" si="0"/>
        <v>33.685000000000002</v>
      </c>
      <c r="T28" s="28">
        <f t="shared" si="0"/>
        <v>669.92499999999995</v>
      </c>
      <c r="U28" s="30"/>
    </row>
    <row r="29" spans="1:21" x14ac:dyDescent="0.2"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1" spans="1:21" x14ac:dyDescent="0.2">
      <c r="A31" s="17" t="s">
        <v>0</v>
      </c>
      <c r="B31" s="17" t="s">
        <v>1</v>
      </c>
      <c r="C31" s="17" t="s">
        <v>28</v>
      </c>
      <c r="D31" s="17" t="s">
        <v>2</v>
      </c>
      <c r="E31" s="17" t="s">
        <v>3</v>
      </c>
      <c r="F31" s="36" t="s">
        <v>4</v>
      </c>
      <c r="G31" s="17" t="s">
        <v>23</v>
      </c>
      <c r="H31" s="17" t="s">
        <v>24</v>
      </c>
      <c r="I31" s="17" t="s">
        <v>25</v>
      </c>
      <c r="J31" s="17" t="s">
        <v>29</v>
      </c>
      <c r="K31" s="17" t="s">
        <v>30</v>
      </c>
      <c r="L31" s="17" t="s">
        <v>34</v>
      </c>
      <c r="M31" s="17" t="s">
        <v>35</v>
      </c>
      <c r="N31" s="34" t="s">
        <v>32</v>
      </c>
    </row>
    <row r="32" spans="1:21" x14ac:dyDescent="0.2">
      <c r="A32" s="35">
        <f>A26</f>
        <v>88.36</v>
      </c>
      <c r="B32" s="28">
        <f>IF(A32&gt;($B$16*$D$2),$B$16*$D$2,A32)</f>
        <v>88.36</v>
      </c>
      <c r="C32" s="28">
        <f>IF(A32&gt;($D$3*$D$2),$D$3*$D$2,A32)</f>
        <v>88.36</v>
      </c>
      <c r="D32" s="15">
        <f>D26</f>
        <v>61</v>
      </c>
      <c r="E32" s="15">
        <v>0</v>
      </c>
      <c r="F32" s="37">
        <v>0</v>
      </c>
      <c r="G32" s="28">
        <f>ROUND(B32*(D32-E32)*D$19,2)</f>
        <v>107.8</v>
      </c>
      <c r="H32" s="28">
        <f>ROUND(B32*(D32-(E32+F32))*D$20,2)</f>
        <v>169.78</v>
      </c>
      <c r="I32" s="28">
        <f>ROUND(B32*(D32-(E32+F32))*D$21,2)</f>
        <v>60.64</v>
      </c>
      <c r="J32" s="28">
        <f>+I32+H32+G32</f>
        <v>338.22</v>
      </c>
      <c r="K32" s="28">
        <f>ROUND(B32*(D32-E32)*D$22,2)</f>
        <v>269.5</v>
      </c>
      <c r="L32" s="28">
        <f>G32+H32+K32</f>
        <v>547.07999999999993</v>
      </c>
      <c r="M32" s="28">
        <f>I32</f>
        <v>60.64</v>
      </c>
      <c r="N32" s="35">
        <f>L32+M32</f>
        <v>607.71999999999991</v>
      </c>
    </row>
    <row r="33" spans="1:14" x14ac:dyDescent="0.2">
      <c r="A33" s="35">
        <f>A27</f>
        <v>88.36</v>
      </c>
      <c r="B33" s="28">
        <f>IF(A33&gt;($D$4*$D$2),$D$4*$D$2,A33)</f>
        <v>88.36</v>
      </c>
      <c r="C33" s="28">
        <f>IF(A33&gt;($D$4*$D$2),$D$4*$D$2,A33)</f>
        <v>88.36</v>
      </c>
      <c r="D33" s="15">
        <f>D32</f>
        <v>61</v>
      </c>
      <c r="E33" s="15">
        <v>0</v>
      </c>
      <c r="F33" s="37">
        <v>0</v>
      </c>
      <c r="G33" s="28">
        <f>ROUND(B33*(D33-E33)*D$19,2)*D5</f>
        <v>53.9</v>
      </c>
      <c r="H33" s="28">
        <f>ROUND(B33*(D33-(E33+F33))*D$20,2)*D5</f>
        <v>84.89</v>
      </c>
      <c r="I33" s="28">
        <f>ROUND(B33*(D33-(E33+F33))*D$21,2)*D5</f>
        <v>30.32</v>
      </c>
      <c r="J33" s="28">
        <f>+I33+H33+G33</f>
        <v>169.11</v>
      </c>
      <c r="K33" s="28">
        <f>ROUND(B33*(D33-E33)*D$22,2)*D5</f>
        <v>134.75</v>
      </c>
      <c r="L33" s="28">
        <f>G33+H33+K33</f>
        <v>273.53999999999996</v>
      </c>
      <c r="M33" s="28">
        <f>I33</f>
        <v>30.32</v>
      </c>
      <c r="N33" s="35">
        <f>L33+M33</f>
        <v>303.85999999999996</v>
      </c>
    </row>
    <row r="34" spans="1:14" x14ac:dyDescent="0.2">
      <c r="A34" s="15"/>
      <c r="B34" s="15"/>
      <c r="C34" s="15"/>
      <c r="D34" s="15"/>
      <c r="E34" s="15"/>
      <c r="F34" s="37"/>
      <c r="G34" s="35">
        <f>G32-G33</f>
        <v>53.9</v>
      </c>
      <c r="H34" s="35">
        <f>H32-H33</f>
        <v>84.89</v>
      </c>
      <c r="I34" s="35">
        <f>I32-I33</f>
        <v>30.32</v>
      </c>
      <c r="J34" s="35">
        <f>J32-J33</f>
        <v>169.11</v>
      </c>
      <c r="K34" s="35">
        <f>K32-K33</f>
        <v>134.75</v>
      </c>
      <c r="L34" s="28">
        <f>G34+H34+K34</f>
        <v>273.53999999999996</v>
      </c>
      <c r="M34" s="28">
        <f>I34</f>
        <v>30.32</v>
      </c>
      <c r="N34" s="35">
        <f>L34+M34</f>
        <v>303.85999999999996</v>
      </c>
    </row>
  </sheetData>
  <sheetProtection password="E15B" sheet="1" objects="1" scenarios="1" selectLockedCells="1" selectUnlockedCells="1"/>
  <mergeCells count="1">
    <mergeCell ref="A28:C28"/>
  </mergeCells>
  <phoneticPr fontId="0" type="noConversion"/>
  <printOptions horizontalCentered="1" verticalCentered="1"/>
  <pageMargins left="0.27559055118110237" right="0.23622047244094491" top="0.51181102362204722" bottom="0.47244094488188981" header="0.51181102362204722" footer="0.51181102362204722"/>
  <pageSetup scale="14" orientation="portrait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J29"/>
  <sheetViews>
    <sheetView showGridLines="0" zoomScale="70" zoomScaleNormal="70" workbookViewId="0">
      <selection activeCell="F9" sqref="F9:G9"/>
    </sheetView>
  </sheetViews>
  <sheetFormatPr baseColWidth="10" defaultColWidth="0" defaultRowHeight="15.75" zeroHeight="1" x14ac:dyDescent="0.25"/>
  <cols>
    <col min="1" max="2" width="5.625" style="40" customWidth="1"/>
    <col min="3" max="3" width="16.5" style="40" customWidth="1"/>
    <col min="4" max="5" width="11" style="40" customWidth="1"/>
    <col min="6" max="8" width="18.75" style="40" customWidth="1"/>
    <col min="9" max="10" width="5.625" style="40" customWidth="1"/>
    <col min="11" max="16384" width="11" style="40" hidden="1"/>
  </cols>
  <sheetData>
    <row r="1" spans="1:10" ht="30" customHeight="1" x14ac:dyDescent="0.25">
      <c r="A1" s="103" t="s">
        <v>55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30" customHeight="1" x14ac:dyDescent="0.25">
      <c r="A2" s="103" t="s">
        <v>46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30" customHeight="1" x14ac:dyDescent="0.25">
      <c r="A3" s="103" t="s">
        <v>53</v>
      </c>
      <c r="B3" s="103"/>
      <c r="C3" s="103"/>
      <c r="D3" s="103"/>
      <c r="E3" s="103"/>
      <c r="F3" s="103"/>
      <c r="G3" s="103"/>
      <c r="H3" s="103"/>
      <c r="I3" s="103"/>
      <c r="J3" s="103"/>
    </row>
    <row r="4" spans="1:10" ht="26.1" customHeight="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</row>
    <row r="5" spans="1:10" ht="26.1" customHeight="1" x14ac:dyDescent="0.25">
      <c r="A5" s="71"/>
      <c r="B5" s="41"/>
      <c r="C5" s="91" t="str">
        <f>'Patrón Persona Física'!C5:H5</f>
        <v>Durante el periodo fiscal 2018</v>
      </c>
      <c r="D5" s="91"/>
      <c r="E5" s="91"/>
      <c r="F5" s="91"/>
      <c r="G5" s="91"/>
      <c r="H5" s="91"/>
      <c r="I5" s="42"/>
      <c r="J5" s="71"/>
    </row>
    <row r="6" spans="1:10" ht="26.1" customHeight="1" thickBot="1" x14ac:dyDescent="0.3">
      <c r="A6" s="71"/>
      <c r="B6" s="41"/>
      <c r="C6" s="66"/>
      <c r="D6" s="66"/>
      <c r="E6" s="66"/>
      <c r="F6" s="66"/>
      <c r="G6" s="66"/>
      <c r="H6" s="66"/>
      <c r="I6" s="42"/>
      <c r="J6" s="71"/>
    </row>
    <row r="7" spans="1:10" ht="20.100000000000001" customHeight="1" thickBot="1" x14ac:dyDescent="0.3">
      <c r="A7" s="71"/>
      <c r="B7" s="43"/>
      <c r="C7" s="97" t="s">
        <v>47</v>
      </c>
      <c r="D7" s="97"/>
      <c r="E7" s="73"/>
      <c r="F7" s="117">
        <v>88.36</v>
      </c>
      <c r="G7" s="118"/>
      <c r="H7" s="53"/>
      <c r="I7" s="41"/>
      <c r="J7" s="71"/>
    </row>
    <row r="8" spans="1:10" ht="20.100000000000001" customHeight="1" thickBot="1" x14ac:dyDescent="0.3">
      <c r="A8" s="71"/>
      <c r="B8" s="43"/>
      <c r="C8" s="44"/>
      <c r="D8" s="44"/>
      <c r="E8" s="44"/>
      <c r="F8" s="45"/>
      <c r="G8" s="45"/>
      <c r="H8" s="53"/>
      <c r="I8" s="41"/>
      <c r="J8" s="71"/>
    </row>
    <row r="9" spans="1:10" ht="20.100000000000001" customHeight="1" thickBot="1" x14ac:dyDescent="0.3">
      <c r="A9" s="71"/>
      <c r="B9" s="46"/>
      <c r="C9" s="47" t="s">
        <v>60</v>
      </c>
      <c r="D9" s="47"/>
      <c r="E9" s="48"/>
      <c r="F9" s="108">
        <v>61</v>
      </c>
      <c r="G9" s="109"/>
      <c r="H9" s="53"/>
      <c r="I9" s="49"/>
      <c r="J9" s="71"/>
    </row>
    <row r="10" spans="1:10" ht="18" x14ac:dyDescent="0.25">
      <c r="A10" s="71"/>
      <c r="B10" s="46"/>
      <c r="C10" s="47"/>
      <c r="D10" s="47"/>
      <c r="E10" s="48"/>
      <c r="F10" s="52"/>
      <c r="G10" s="52"/>
      <c r="H10" s="53"/>
      <c r="I10" s="49"/>
      <c r="J10" s="71"/>
    </row>
    <row r="11" spans="1:10" ht="18" x14ac:dyDescent="0.25">
      <c r="A11" s="71"/>
      <c r="B11" s="46"/>
      <c r="C11" s="47"/>
      <c r="D11" s="47"/>
      <c r="E11" s="48"/>
      <c r="F11" s="52"/>
      <c r="G11" s="52"/>
      <c r="H11" s="53"/>
      <c r="I11" s="49"/>
      <c r="J11" s="71"/>
    </row>
    <row r="12" spans="1:10" ht="15.95" customHeight="1" x14ac:dyDescent="0.25">
      <c r="A12" s="71"/>
      <c r="B12" s="51"/>
      <c r="C12" s="54"/>
      <c r="D12" s="54"/>
      <c r="E12" s="54"/>
      <c r="F12" s="122"/>
      <c r="G12" s="122"/>
      <c r="H12" s="53"/>
      <c r="I12" s="49"/>
      <c r="J12" s="71"/>
    </row>
    <row r="13" spans="1:10" ht="15.95" customHeight="1" thickBot="1" x14ac:dyDescent="0.3">
      <c r="A13" s="71"/>
      <c r="B13" s="51"/>
      <c r="C13" s="54"/>
      <c r="D13" s="54"/>
      <c r="E13" s="54"/>
      <c r="F13" s="54"/>
      <c r="G13" s="54"/>
      <c r="H13" s="55"/>
      <c r="I13" s="49"/>
      <c r="J13" s="71"/>
    </row>
    <row r="14" spans="1:10" ht="45" customHeight="1" thickTop="1" x14ac:dyDescent="0.25">
      <c r="A14" s="71"/>
      <c r="B14" s="51"/>
      <c r="C14" s="88" t="s">
        <v>49</v>
      </c>
      <c r="D14" s="89"/>
      <c r="E14" s="90"/>
      <c r="F14" s="56" t="s">
        <v>36</v>
      </c>
      <c r="G14" s="56" t="s">
        <v>37</v>
      </c>
      <c r="H14" s="57" t="s">
        <v>50</v>
      </c>
      <c r="I14" s="49"/>
      <c r="J14" s="71"/>
    </row>
    <row r="15" spans="1:10" ht="45" customHeight="1" x14ac:dyDescent="0.25">
      <c r="A15" s="71"/>
      <c r="B15" s="51"/>
      <c r="C15" s="92" t="s">
        <v>43</v>
      </c>
      <c r="D15" s="93"/>
      <c r="E15" s="94"/>
      <c r="F15" s="58">
        <f>+'Cálculos IVRO'!G28</f>
        <v>501.495</v>
      </c>
      <c r="G15" s="58">
        <v>0</v>
      </c>
      <c r="H15" s="59">
        <f>+G15+F15</f>
        <v>501.495</v>
      </c>
      <c r="I15" s="49"/>
      <c r="J15" s="71"/>
    </row>
    <row r="16" spans="1:10" ht="45" customHeight="1" x14ac:dyDescent="0.25">
      <c r="A16" s="71"/>
      <c r="B16" s="51"/>
      <c r="C16" s="123" t="s">
        <v>58</v>
      </c>
      <c r="D16" s="124"/>
      <c r="E16" s="125"/>
      <c r="F16" s="60">
        <f>+'Cálculos IVRO'!J28</f>
        <v>3.7749999999999999</v>
      </c>
      <c r="G16" s="60">
        <f>+'Cálculos IVRO'!K28</f>
        <v>1.345</v>
      </c>
      <c r="H16" s="61">
        <f>+G16+F16</f>
        <v>5.12</v>
      </c>
      <c r="I16" s="49"/>
      <c r="J16" s="71"/>
    </row>
    <row r="17" spans="1:10" ht="45" customHeight="1" x14ac:dyDescent="0.25">
      <c r="A17" s="71"/>
      <c r="B17" s="51"/>
      <c r="C17" s="112" t="s">
        <v>42</v>
      </c>
      <c r="D17" s="126"/>
      <c r="E17" s="127"/>
      <c r="F17" s="58">
        <f>+'Cálculos IVRO'!L28</f>
        <v>28.295000000000002</v>
      </c>
      <c r="G17" s="58">
        <f>+'Cálculos IVRO'!M28</f>
        <v>10.105</v>
      </c>
      <c r="H17" s="59">
        <f>+G17+F17</f>
        <v>38.400000000000006</v>
      </c>
      <c r="I17" s="49"/>
      <c r="J17" s="71"/>
    </row>
    <row r="18" spans="1:10" ht="45" customHeight="1" x14ac:dyDescent="0.25">
      <c r="A18" s="71"/>
      <c r="B18" s="51"/>
      <c r="C18" s="128" t="s">
        <v>40</v>
      </c>
      <c r="D18" s="129"/>
      <c r="E18" s="130"/>
      <c r="F18" s="60">
        <f>+'Cálculos IVRO'!O28</f>
        <v>47.16</v>
      </c>
      <c r="G18" s="60">
        <f>+'Cálculos IVRO'!P28</f>
        <v>16.844999999999999</v>
      </c>
      <c r="H18" s="61">
        <f>+G18+F18</f>
        <v>64.004999999999995</v>
      </c>
      <c r="I18" s="49"/>
      <c r="J18" s="71"/>
    </row>
    <row r="19" spans="1:10" ht="45" customHeight="1" x14ac:dyDescent="0.25">
      <c r="A19" s="71"/>
      <c r="B19" s="51"/>
      <c r="C19" s="112" t="s">
        <v>23</v>
      </c>
      <c r="D19" s="126"/>
      <c r="E19" s="127"/>
      <c r="F19" s="58">
        <f>'Cálculos IVRO'!G34</f>
        <v>53.9</v>
      </c>
      <c r="G19" s="58">
        <v>0</v>
      </c>
      <c r="H19" s="59">
        <f>F19+G19</f>
        <v>53.9</v>
      </c>
      <c r="I19" s="49"/>
      <c r="J19" s="71"/>
    </row>
    <row r="20" spans="1:10" ht="45" customHeight="1" x14ac:dyDescent="0.25">
      <c r="A20" s="71"/>
      <c r="B20" s="51"/>
      <c r="C20" s="123" t="s">
        <v>33</v>
      </c>
      <c r="D20" s="124"/>
      <c r="E20" s="125"/>
      <c r="F20" s="60">
        <f>'Cálculos IVRO'!H34</f>
        <v>84.89</v>
      </c>
      <c r="G20" s="60">
        <f>'Cálculos IVRO'!I34</f>
        <v>30.32</v>
      </c>
      <c r="H20" s="61">
        <f>F20+G20</f>
        <v>115.21000000000001</v>
      </c>
      <c r="I20" s="49"/>
      <c r="J20" s="71"/>
    </row>
    <row r="21" spans="1:10" ht="45" customHeight="1" thickBot="1" x14ac:dyDescent="0.3">
      <c r="A21" s="71"/>
      <c r="B21" s="43"/>
      <c r="C21" s="119" t="s">
        <v>51</v>
      </c>
      <c r="D21" s="120"/>
      <c r="E21" s="121"/>
      <c r="F21" s="62">
        <f>SUM(F15:F20)</f>
        <v>719.51499999999987</v>
      </c>
      <c r="G21" s="62">
        <f>SUM(G15:G20)</f>
        <v>58.615000000000002</v>
      </c>
      <c r="H21" s="63">
        <f>SUM(H15:H20)</f>
        <v>778.13</v>
      </c>
      <c r="I21" s="43"/>
      <c r="J21" s="71"/>
    </row>
    <row r="22" spans="1:10" ht="16.5" thickTop="1" x14ac:dyDescent="0.25">
      <c r="A22" s="71"/>
      <c r="B22" s="43"/>
      <c r="C22" s="87" t="str">
        <f>'Patrón Persona Física'!C28</f>
        <v>El cálculo de las cuotas se realiza considerando un beneficio del 50%.</v>
      </c>
      <c r="D22" s="44"/>
      <c r="E22" s="44"/>
      <c r="F22" s="67"/>
      <c r="G22" s="67"/>
      <c r="H22" s="67"/>
      <c r="I22" s="43"/>
      <c r="J22" s="71"/>
    </row>
    <row r="23" spans="1:10" x14ac:dyDescent="0.25">
      <c r="A23" s="71"/>
      <c r="B23" s="43"/>
      <c r="C23" s="43"/>
      <c r="D23" s="43"/>
      <c r="E23" s="43"/>
      <c r="F23" s="43"/>
      <c r="G23" s="43"/>
      <c r="H23" s="43"/>
      <c r="I23" s="43"/>
      <c r="J23" s="71"/>
    </row>
    <row r="24" spans="1:10" ht="149.25" customHeight="1" x14ac:dyDescent="0.25">
      <c r="A24" s="71"/>
      <c r="B24" s="43"/>
      <c r="C24" s="43"/>
      <c r="D24" s="43"/>
      <c r="E24" s="43"/>
      <c r="F24" s="43"/>
      <c r="G24" s="43"/>
      <c r="H24" s="43"/>
      <c r="I24" s="43"/>
      <c r="J24" s="71"/>
    </row>
    <row r="25" spans="1:10" hidden="1" x14ac:dyDescent="0.25"/>
    <row r="26" spans="1:10" hidden="1" x14ac:dyDescent="0.25"/>
    <row r="27" spans="1:10" hidden="1" x14ac:dyDescent="0.25"/>
    <row r="28" spans="1:10" hidden="1" x14ac:dyDescent="0.25"/>
    <row r="29" spans="1:10" hidden="1" x14ac:dyDescent="0.25"/>
  </sheetData>
  <sheetProtection password="F995" sheet="1" objects="1" scenarios="1"/>
  <mergeCells count="16">
    <mergeCell ref="F9:G9"/>
    <mergeCell ref="C21:E21"/>
    <mergeCell ref="F12:G12"/>
    <mergeCell ref="C15:E15"/>
    <mergeCell ref="C16:E16"/>
    <mergeCell ref="C17:E17"/>
    <mergeCell ref="C18:E18"/>
    <mergeCell ref="C19:E19"/>
    <mergeCell ref="C20:E20"/>
    <mergeCell ref="C14:E14"/>
    <mergeCell ref="C5:H5"/>
    <mergeCell ref="F7:G7"/>
    <mergeCell ref="A1:J1"/>
    <mergeCell ref="A2:J2"/>
    <mergeCell ref="A3:J3"/>
    <mergeCell ref="C7:D7"/>
  </mergeCells>
  <dataValidations count="3">
    <dataValidation type="decimal" allowBlank="1" showInputMessage="1" showErrorMessage="1" sqref="F8">
      <formula1>66.45</formula1>
      <formula2>1752.5</formula2>
    </dataValidation>
    <dataValidation type="whole" allowBlank="1" showInputMessage="1" showErrorMessage="1" sqref="F10:G11">
      <formula1>1</formula1>
      <formula2>62</formula2>
    </dataValidation>
    <dataValidation type="whole" allowBlank="1" showInputMessage="1" showErrorMessage="1" errorTitle="Días cotizados en el bimestre" error="El valor mínimo de días cotizados durante un bimestre es de 28 y el valor máximo de 62." sqref="F9:G9">
      <formula1>28</formula1>
      <formula2>62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BL34"/>
  <sheetViews>
    <sheetView zoomScaleNormal="100" workbookViewId="0"/>
  </sheetViews>
  <sheetFormatPr baseColWidth="10" defaultColWidth="11" defaultRowHeight="12.75" x14ac:dyDescent="0.2"/>
  <cols>
    <col min="1" max="1" width="19.5" style="2" customWidth="1"/>
    <col min="2" max="2" width="8.875" style="2" bestFit="1" customWidth="1"/>
    <col min="3" max="3" width="16.25" style="2" bestFit="1" customWidth="1"/>
    <col min="4" max="4" width="9.625" style="2" customWidth="1"/>
    <col min="5" max="5" width="4.25" style="2" bestFit="1" customWidth="1"/>
    <col min="6" max="6" width="4.125" style="2" bestFit="1" customWidth="1"/>
    <col min="7" max="7" width="8.125" style="6" bestFit="1" customWidth="1"/>
    <col min="8" max="8" width="7.875" style="6" bestFit="1" customWidth="1"/>
    <col min="9" max="9" width="8" style="6" bestFit="1" customWidth="1"/>
    <col min="10" max="11" width="9.5" style="6" bestFit="1" customWidth="1"/>
    <col min="12" max="12" width="9.75" style="6" bestFit="1" customWidth="1"/>
    <col min="13" max="13" width="9.375" style="2" bestFit="1" customWidth="1"/>
    <col min="14" max="14" width="19.5" style="2" customWidth="1"/>
    <col min="15" max="15" width="7.125" style="2" bestFit="1" customWidth="1"/>
    <col min="16" max="17" width="6.75" style="2" bestFit="1" customWidth="1"/>
    <col min="18" max="18" width="8.125" style="2" bestFit="1" customWidth="1"/>
    <col min="19" max="19" width="6.75" style="2" bestFit="1" customWidth="1"/>
    <col min="20" max="20" width="8.875" style="2" bestFit="1" customWidth="1"/>
    <col min="21" max="16384" width="11" style="2"/>
  </cols>
  <sheetData>
    <row r="1" spans="1:64" ht="20.100000000000001" customHeight="1" thickBot="1" x14ac:dyDescent="0.25">
      <c r="A1" s="4" t="s">
        <v>18</v>
      </c>
      <c r="D1" s="5">
        <f>'Cálculos RO'!D1</f>
        <v>88.36</v>
      </c>
      <c r="E1" s="6"/>
      <c r="N1" s="1"/>
      <c r="O1" s="1"/>
      <c r="P1" s="1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1"/>
      <c r="AI1" s="7"/>
      <c r="AJ1" s="7"/>
      <c r="AK1" s="7"/>
      <c r="AL1" s="7"/>
      <c r="AM1" s="1"/>
      <c r="AN1" s="7"/>
      <c r="AO1" s="7"/>
      <c r="AP1" s="7"/>
      <c r="AQ1" s="7"/>
      <c r="AR1" s="1"/>
      <c r="AS1" s="7"/>
      <c r="AT1" s="7"/>
      <c r="AU1" s="7"/>
      <c r="AV1" s="7"/>
      <c r="AW1" s="1"/>
      <c r="AX1" s="7"/>
      <c r="AY1" s="7"/>
      <c r="AZ1" s="7"/>
      <c r="BA1" s="7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20.100000000000001" customHeight="1" thickBot="1" x14ac:dyDescent="0.25">
      <c r="A2" s="4" t="s">
        <v>62</v>
      </c>
      <c r="C2" s="3"/>
      <c r="D2" s="5">
        <f>'Cálculos RO'!D2</f>
        <v>80.599999999999994</v>
      </c>
      <c r="E2" s="11"/>
    </row>
    <row r="3" spans="1:64" ht="20.100000000000001" customHeight="1" thickBot="1" x14ac:dyDescent="0.25">
      <c r="A3" s="8" t="s">
        <v>20</v>
      </c>
      <c r="C3" s="9"/>
      <c r="D3" s="10">
        <v>25</v>
      </c>
      <c r="E3" s="13"/>
    </row>
    <row r="4" spans="1:64" ht="20.100000000000001" customHeight="1" thickBot="1" x14ac:dyDescent="0.25">
      <c r="A4" s="8" t="s">
        <v>22</v>
      </c>
      <c r="C4" s="9"/>
      <c r="D4" s="12">
        <v>3</v>
      </c>
    </row>
    <row r="5" spans="1:64" ht="19.5" customHeight="1" thickBot="1" x14ac:dyDescent="0.25">
      <c r="A5" s="8" t="s">
        <v>61</v>
      </c>
      <c r="D5" s="80">
        <v>0.5</v>
      </c>
      <c r="S5" s="14"/>
      <c r="T5" s="14"/>
    </row>
    <row r="6" spans="1:64" x14ac:dyDescent="0.2">
      <c r="S6" s="14"/>
      <c r="T6" s="14"/>
    </row>
    <row r="7" spans="1:64" x14ac:dyDescent="0.2">
      <c r="A7" s="15"/>
      <c r="B7" s="15"/>
      <c r="C7" s="16"/>
      <c r="D7" s="17" t="s">
        <v>19</v>
      </c>
      <c r="S7" s="14"/>
      <c r="T7" s="14"/>
    </row>
    <row r="8" spans="1:64" x14ac:dyDescent="0.2">
      <c r="A8" s="15" t="s">
        <v>5</v>
      </c>
      <c r="B8" s="15"/>
      <c r="C8" s="16"/>
      <c r="D8" s="18">
        <v>0.20399999999999999</v>
      </c>
      <c r="S8" s="14"/>
      <c r="T8" s="14"/>
    </row>
    <row r="9" spans="1:64" x14ac:dyDescent="0.2">
      <c r="A9" s="15" t="s">
        <v>8</v>
      </c>
      <c r="B9" s="15"/>
      <c r="C9" s="16"/>
      <c r="D9" s="18">
        <v>1.1000000000000001E-2</v>
      </c>
      <c r="S9" s="14"/>
      <c r="T9" s="14"/>
    </row>
    <row r="10" spans="1:64" x14ac:dyDescent="0.2">
      <c r="A10" s="15" t="s">
        <v>9</v>
      </c>
      <c r="B10" s="15"/>
      <c r="C10" s="16"/>
      <c r="D10" s="18">
        <v>4.0000000000000001E-3</v>
      </c>
      <c r="S10" s="14"/>
      <c r="T10" s="14"/>
    </row>
    <row r="11" spans="1:64" x14ac:dyDescent="0.2">
      <c r="A11" s="15" t="s">
        <v>10</v>
      </c>
      <c r="B11" s="15"/>
      <c r="C11" s="16"/>
      <c r="D11" s="18">
        <v>1.4E-3</v>
      </c>
      <c r="S11" s="14"/>
      <c r="T11" s="14"/>
    </row>
    <row r="12" spans="1:64" x14ac:dyDescent="0.2">
      <c r="A12" s="15" t="s">
        <v>13</v>
      </c>
      <c r="B12" s="15"/>
      <c r="C12" s="16"/>
      <c r="D12" s="18">
        <v>5.0000000000000001E-4</v>
      </c>
    </row>
    <row r="13" spans="1:64" x14ac:dyDescent="0.2">
      <c r="A13" s="15" t="s">
        <v>11</v>
      </c>
      <c r="B13" s="15"/>
      <c r="C13" s="16"/>
      <c r="D13" s="18">
        <v>1.0500000000000001E-2</v>
      </c>
    </row>
    <row r="14" spans="1:64" x14ac:dyDescent="0.2">
      <c r="A14" s="15" t="s">
        <v>14</v>
      </c>
      <c r="B14" s="15"/>
      <c r="C14" s="16"/>
      <c r="D14" s="19">
        <v>3.7499999999999999E-3</v>
      </c>
    </row>
    <row r="15" spans="1:64" x14ac:dyDescent="0.2">
      <c r="A15" s="15" t="s">
        <v>6</v>
      </c>
      <c r="B15" s="15"/>
      <c r="C15" s="16"/>
      <c r="D15" s="20">
        <v>0</v>
      </c>
      <c r="H15" s="39"/>
    </row>
    <row r="16" spans="1:64" x14ac:dyDescent="0.2">
      <c r="A16" s="15" t="s">
        <v>12</v>
      </c>
      <c r="B16" s="21">
        <v>25</v>
      </c>
      <c r="C16" s="22">
        <f>+B16*D2</f>
        <v>2014.9999999999998</v>
      </c>
      <c r="D16" s="18">
        <v>1.7500000000000002E-2</v>
      </c>
      <c r="H16" s="39"/>
    </row>
    <row r="17" spans="1:21" x14ac:dyDescent="0.2">
      <c r="A17" s="15" t="s">
        <v>15</v>
      </c>
      <c r="B17" s="21">
        <v>25</v>
      </c>
      <c r="C17" s="22">
        <f>+B16*D2</f>
        <v>2014.9999999999998</v>
      </c>
      <c r="D17" s="19">
        <v>6.2500000000000003E-3</v>
      </c>
      <c r="H17" s="39"/>
    </row>
    <row r="18" spans="1:21" x14ac:dyDescent="0.2">
      <c r="A18" s="15" t="s">
        <v>7</v>
      </c>
      <c r="B18" s="15"/>
      <c r="C18" s="15"/>
      <c r="D18" s="18">
        <v>0</v>
      </c>
      <c r="H18" s="39"/>
    </row>
    <row r="19" spans="1:21" x14ac:dyDescent="0.2">
      <c r="A19" s="15" t="s">
        <v>23</v>
      </c>
      <c r="B19" s="15"/>
      <c r="C19" s="15"/>
      <c r="D19" s="18">
        <v>0.02</v>
      </c>
      <c r="H19" s="39"/>
    </row>
    <row r="20" spans="1:21" x14ac:dyDescent="0.2">
      <c r="A20" s="15" t="s">
        <v>24</v>
      </c>
      <c r="B20" s="15"/>
      <c r="C20" s="15"/>
      <c r="D20" s="18">
        <v>3.15E-2</v>
      </c>
      <c r="H20" s="39"/>
    </row>
    <row r="21" spans="1:21" x14ac:dyDescent="0.2">
      <c r="A21" s="15" t="s">
        <v>25</v>
      </c>
      <c r="B21" s="15"/>
      <c r="C21" s="15"/>
      <c r="D21" s="18">
        <v>1.125E-2</v>
      </c>
      <c r="H21" s="39"/>
    </row>
    <row r="22" spans="1:21" x14ac:dyDescent="0.2">
      <c r="A22" s="15" t="s">
        <v>27</v>
      </c>
      <c r="B22" s="15"/>
      <c r="C22" s="15"/>
      <c r="D22" s="23">
        <v>0</v>
      </c>
      <c r="H22" s="39"/>
    </row>
    <row r="23" spans="1:21" ht="15.75" x14ac:dyDescent="0.25">
      <c r="A23" s="24"/>
      <c r="B23" s="24"/>
      <c r="C23" s="24"/>
      <c r="D23" s="24"/>
      <c r="E23" s="25"/>
    </row>
    <row r="24" spans="1:21" ht="15.75" x14ac:dyDescent="0.25">
      <c r="A24" s="24"/>
      <c r="B24" s="24"/>
      <c r="C24" s="24"/>
      <c r="D24" s="24"/>
      <c r="E24" s="25"/>
    </row>
    <row r="25" spans="1:21" x14ac:dyDescent="0.2">
      <c r="A25" s="17" t="s">
        <v>0</v>
      </c>
      <c r="B25" s="17" t="s">
        <v>1</v>
      </c>
      <c r="C25" s="17" t="s">
        <v>21</v>
      </c>
      <c r="D25" s="17" t="s">
        <v>2</v>
      </c>
      <c r="E25" s="26" t="s">
        <v>3</v>
      </c>
      <c r="F25" s="36" t="s">
        <v>4</v>
      </c>
      <c r="G25" s="17" t="s">
        <v>5</v>
      </c>
      <c r="H25" s="17" t="s">
        <v>8</v>
      </c>
      <c r="I25" s="17" t="s">
        <v>9</v>
      </c>
      <c r="J25" s="17" t="s">
        <v>10</v>
      </c>
      <c r="K25" s="17" t="s">
        <v>13</v>
      </c>
      <c r="L25" s="17" t="s">
        <v>11</v>
      </c>
      <c r="M25" s="17" t="s">
        <v>14</v>
      </c>
      <c r="N25" s="17" t="s">
        <v>6</v>
      </c>
      <c r="O25" s="17" t="s">
        <v>12</v>
      </c>
      <c r="P25" s="17" t="s">
        <v>15</v>
      </c>
      <c r="Q25" s="17" t="s">
        <v>7</v>
      </c>
      <c r="R25" s="17" t="s">
        <v>16</v>
      </c>
      <c r="S25" s="17" t="s">
        <v>17</v>
      </c>
      <c r="T25" s="17" t="s">
        <v>26</v>
      </c>
      <c r="U25" s="30"/>
    </row>
    <row r="26" spans="1:21" x14ac:dyDescent="0.2">
      <c r="A26" s="27">
        <f>'IVRO Trabajador Independiente'!F7</f>
        <v>88.36</v>
      </c>
      <c r="B26" s="28">
        <f>IF(A26&gt;($B$16*$D$2),$B$16*$D$2,A26)</f>
        <v>88.36</v>
      </c>
      <c r="C26" s="28">
        <f>IF(A26&gt;($B$16*$D$2),$B$16*$D$2,A26)</f>
        <v>88.36</v>
      </c>
      <c r="D26" s="15">
        <f>'IVRO Trabajador Independiente'!F9</f>
        <v>61</v>
      </c>
      <c r="E26" s="29">
        <v>0</v>
      </c>
      <c r="F26" s="37">
        <v>0</v>
      </c>
      <c r="G26" s="28">
        <f>ROUND($D$2*(D26-F26)*$D$8,2)</f>
        <v>1002.99</v>
      </c>
      <c r="H26" s="28">
        <f>ROUND(IF(B26&gt;(3*$D$2),((B26-(3*$D$2))*(D26-F26)*$D$9),0),2)</f>
        <v>0</v>
      </c>
      <c r="I26" s="28">
        <f>ROUND(IF(B26&gt;(3*$D$2),((B26-(3*$D$2))*(D26-F26)*$D$10),0),2)</f>
        <v>0</v>
      </c>
      <c r="J26" s="28">
        <f>ROUND(B26*(D26-F26)*$D$11,2)</f>
        <v>7.55</v>
      </c>
      <c r="K26" s="28">
        <f>ROUND(B26*(D26-F26)*$D$12,2)</f>
        <v>2.69</v>
      </c>
      <c r="L26" s="28">
        <f>ROUND(B26*(D26-F26)*$D$13,2)</f>
        <v>56.59</v>
      </c>
      <c r="M26" s="28">
        <f>ROUND(B26*(D26-F26)*$D$14,2)</f>
        <v>20.21</v>
      </c>
      <c r="N26" s="28">
        <f>ROUND(B26*(D26-(E26+F26))*$D$15,2)</f>
        <v>0</v>
      </c>
      <c r="O26" s="28">
        <f>ROUND(C26*(D26-(E26+F26))*$D$16,2)</f>
        <v>94.32</v>
      </c>
      <c r="P26" s="28">
        <f>ROUND(C26*(D26-(E26+F26))*$D$17,2)</f>
        <v>33.69</v>
      </c>
      <c r="Q26" s="28">
        <f>ROUND(B26*(D26-(E26+F26))*$D$18,2)</f>
        <v>0</v>
      </c>
      <c r="R26" s="28">
        <f>G26+H26+J26+L26+N26+O26+Q26</f>
        <v>1161.4499999999998</v>
      </c>
      <c r="S26" s="28">
        <f>I26+K26+M26+P26</f>
        <v>56.59</v>
      </c>
      <c r="T26" s="28">
        <f>R26+S26</f>
        <v>1218.0399999999997</v>
      </c>
      <c r="U26" s="30"/>
    </row>
    <row r="27" spans="1:21" x14ac:dyDescent="0.2">
      <c r="A27" s="27">
        <f>A26</f>
        <v>88.36</v>
      </c>
      <c r="B27" s="28">
        <f>IF(A27&gt;($D$4*$D$2),$D$4*$D$2,A27)</f>
        <v>88.36</v>
      </c>
      <c r="C27" s="28">
        <f>IF(A27&gt;($D$4*$D$2),$D$4*$D$2,A27)</f>
        <v>88.36</v>
      </c>
      <c r="D27" s="15">
        <f>D26</f>
        <v>61</v>
      </c>
      <c r="E27" s="29">
        <v>0</v>
      </c>
      <c r="F27" s="37">
        <v>0</v>
      </c>
      <c r="G27" s="28">
        <f>ROUND($D$2*(D27-F27)*$D$8,2)*$D$5</f>
        <v>501.495</v>
      </c>
      <c r="H27" s="28">
        <f>ROUND(IF(B27&gt;(3*$D$2),((B27-(3*$D$2))*(D27-F27)*$D$9),0),2)*$D$5</f>
        <v>0</v>
      </c>
      <c r="I27" s="28">
        <f>ROUND(IF(B27&gt;(3*$D$2),((B27-(3*$D$2))*(D27-F27)*$D$10),0),2)*$D$5</f>
        <v>0</v>
      </c>
      <c r="J27" s="28">
        <f>ROUND(B27*(D27-F27)*$D$11,2)*$D$5</f>
        <v>3.7749999999999999</v>
      </c>
      <c r="K27" s="28">
        <f>ROUND(B27*(D27-F27)*$D$12,2)*$D$5</f>
        <v>1.345</v>
      </c>
      <c r="L27" s="28">
        <f>ROUND(B27*(D27-F27)*$D$13,2)*$D$5</f>
        <v>28.295000000000002</v>
      </c>
      <c r="M27" s="28">
        <f>ROUND(B27*(D27-F27)*$D$14,2)*$D$5</f>
        <v>10.105</v>
      </c>
      <c r="N27" s="28">
        <f>ROUND(B27*(D27-(E27+F27))*$D$15,2)*$D$5</f>
        <v>0</v>
      </c>
      <c r="O27" s="28">
        <f>ROUND(C27*(D27-(E27+F27))*$D$16,2)*$D$5</f>
        <v>47.16</v>
      </c>
      <c r="P27" s="28">
        <f>ROUND(C27*(D27-(E27+F27))*$D$17,2)*$D$5</f>
        <v>16.844999999999999</v>
      </c>
      <c r="Q27" s="28">
        <f>ROUND(B27*(D27-(E27+F27))*$D$18,2)*$D$5</f>
        <v>0</v>
      </c>
      <c r="R27" s="28">
        <f>G27+H27+J27+L27+N27+O27+Q27</f>
        <v>580.72499999999991</v>
      </c>
      <c r="S27" s="28">
        <f>I27+K27+M27+P27</f>
        <v>28.295000000000002</v>
      </c>
      <c r="T27" s="28">
        <f>R27+S27</f>
        <v>609.01999999999987</v>
      </c>
      <c r="U27" s="30"/>
    </row>
    <row r="28" spans="1:21" x14ac:dyDescent="0.2">
      <c r="A28" s="114" t="s">
        <v>31</v>
      </c>
      <c r="B28" s="115"/>
      <c r="C28" s="116"/>
      <c r="D28" s="31">
        <f>D27</f>
        <v>61</v>
      </c>
      <c r="E28" s="32">
        <f>SUM(E26:E27)</f>
        <v>0</v>
      </c>
      <c r="F28" s="38">
        <f>SUM(F26:F27)</f>
        <v>0</v>
      </c>
      <c r="G28" s="28">
        <f>G26-G27</f>
        <v>501.495</v>
      </c>
      <c r="H28" s="28">
        <f t="shared" ref="H28:T28" si="0">H26-H27</f>
        <v>0</v>
      </c>
      <c r="I28" s="28">
        <f t="shared" si="0"/>
        <v>0</v>
      </c>
      <c r="J28" s="28">
        <f t="shared" si="0"/>
        <v>3.7749999999999999</v>
      </c>
      <c r="K28" s="28">
        <f t="shared" si="0"/>
        <v>1.345</v>
      </c>
      <c r="L28" s="28">
        <f t="shared" si="0"/>
        <v>28.295000000000002</v>
      </c>
      <c r="M28" s="28">
        <f t="shared" si="0"/>
        <v>10.105</v>
      </c>
      <c r="N28" s="28">
        <f t="shared" si="0"/>
        <v>0</v>
      </c>
      <c r="O28" s="28">
        <f t="shared" si="0"/>
        <v>47.16</v>
      </c>
      <c r="P28" s="28">
        <f t="shared" si="0"/>
        <v>16.844999999999999</v>
      </c>
      <c r="Q28" s="28">
        <f t="shared" si="0"/>
        <v>0</v>
      </c>
      <c r="R28" s="28">
        <f t="shared" si="0"/>
        <v>580.72499999999991</v>
      </c>
      <c r="S28" s="28">
        <f t="shared" si="0"/>
        <v>28.295000000000002</v>
      </c>
      <c r="T28" s="28">
        <f t="shared" si="0"/>
        <v>609.01999999999987</v>
      </c>
    </row>
    <row r="29" spans="1:21" x14ac:dyDescent="0.2"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1" spans="1:21" x14ac:dyDescent="0.2">
      <c r="A31" s="17" t="s">
        <v>0</v>
      </c>
      <c r="B31" s="17" t="s">
        <v>1</v>
      </c>
      <c r="C31" s="17" t="s">
        <v>28</v>
      </c>
      <c r="D31" s="17" t="s">
        <v>2</v>
      </c>
      <c r="E31" s="17" t="s">
        <v>3</v>
      </c>
      <c r="F31" s="36" t="s">
        <v>4</v>
      </c>
      <c r="G31" s="17" t="s">
        <v>23</v>
      </c>
      <c r="H31" s="17" t="s">
        <v>24</v>
      </c>
      <c r="I31" s="17" t="s">
        <v>25</v>
      </c>
      <c r="J31" s="17" t="s">
        <v>29</v>
      </c>
      <c r="K31" s="17" t="s">
        <v>30</v>
      </c>
      <c r="L31" s="17" t="s">
        <v>34</v>
      </c>
      <c r="M31" s="17" t="s">
        <v>35</v>
      </c>
      <c r="N31" s="34" t="s">
        <v>32</v>
      </c>
    </row>
    <row r="32" spans="1:21" x14ac:dyDescent="0.2">
      <c r="A32" s="35">
        <f>A26</f>
        <v>88.36</v>
      </c>
      <c r="B32" s="28">
        <f>IF(A32&gt;($B$16*$D$2),$B$16*$D$2,A32)</f>
        <v>88.36</v>
      </c>
      <c r="C32" s="28">
        <f>IF(A32&gt;($D$3*$D$2),$D$3*$D$2,A32)</f>
        <v>88.36</v>
      </c>
      <c r="D32" s="15">
        <f>D26</f>
        <v>61</v>
      </c>
      <c r="E32" s="15">
        <v>0</v>
      </c>
      <c r="F32" s="37">
        <v>0</v>
      </c>
      <c r="G32" s="28">
        <f>ROUND(B32*(D32-E32)*D$19,2)</f>
        <v>107.8</v>
      </c>
      <c r="H32" s="28">
        <f>ROUND(B32*(D32-(E32+F32))*D$20,2)</f>
        <v>169.78</v>
      </c>
      <c r="I32" s="28">
        <f>ROUND(B32*(D32-(E32+F32))*D$21,2)</f>
        <v>60.64</v>
      </c>
      <c r="J32" s="28">
        <f>+I32+H32+G32</f>
        <v>338.22</v>
      </c>
      <c r="K32" s="28">
        <f>ROUND(B32*(D32-E32)*D$22,2)</f>
        <v>0</v>
      </c>
      <c r="L32" s="28">
        <f>G32+H32+K32</f>
        <v>277.58</v>
      </c>
      <c r="M32" s="28">
        <f>I32</f>
        <v>60.64</v>
      </c>
      <c r="N32" s="35">
        <f>L32+M32</f>
        <v>338.21999999999997</v>
      </c>
    </row>
    <row r="33" spans="1:14" x14ac:dyDescent="0.2">
      <c r="A33" s="35">
        <f>A27</f>
        <v>88.36</v>
      </c>
      <c r="B33" s="28">
        <f>IF(A33&gt;($D$4*$D$2),$D$4*$D$2,A33)</f>
        <v>88.36</v>
      </c>
      <c r="C33" s="28">
        <f>IF(A33&gt;($D$4*$D$2),$D$4*$D$2,A33)</f>
        <v>88.36</v>
      </c>
      <c r="D33" s="15">
        <f>D32</f>
        <v>61</v>
      </c>
      <c r="E33" s="15">
        <v>0</v>
      </c>
      <c r="F33" s="37">
        <v>0</v>
      </c>
      <c r="G33" s="28">
        <f>ROUND(B33*(D33-E33)*D$19,2)*$D$5</f>
        <v>53.9</v>
      </c>
      <c r="H33" s="28">
        <f>ROUND(B33*(D33-(E33+F33))*D$20,2)*$D$5</f>
        <v>84.89</v>
      </c>
      <c r="I33" s="28">
        <f>ROUND(B33*(D33-(E33+F33))*D$21,2)*$D$5</f>
        <v>30.32</v>
      </c>
      <c r="J33" s="28">
        <f>+I33+H33+G33</f>
        <v>169.11</v>
      </c>
      <c r="K33" s="28">
        <f>ROUND(B33*(D33-E33)*D$22,2)*$D$5</f>
        <v>0</v>
      </c>
      <c r="L33" s="28">
        <f>G33+H33+K33</f>
        <v>138.79</v>
      </c>
      <c r="M33" s="28">
        <f>I33</f>
        <v>30.32</v>
      </c>
      <c r="N33" s="35">
        <f>L33+M33</f>
        <v>169.10999999999999</v>
      </c>
    </row>
    <row r="34" spans="1:14" x14ac:dyDescent="0.2">
      <c r="A34" s="15"/>
      <c r="B34" s="15"/>
      <c r="C34" s="15"/>
      <c r="D34" s="15"/>
      <c r="E34" s="15"/>
      <c r="F34" s="37"/>
      <c r="G34" s="35">
        <f>G32-G33</f>
        <v>53.9</v>
      </c>
      <c r="H34" s="35">
        <f>H32-H33</f>
        <v>84.89</v>
      </c>
      <c r="I34" s="35">
        <f>I32-I33</f>
        <v>30.32</v>
      </c>
      <c r="J34" s="35">
        <f>J32-J33</f>
        <v>169.11</v>
      </c>
      <c r="K34" s="35">
        <f>K32-K33</f>
        <v>0</v>
      </c>
      <c r="L34" s="28">
        <f>G34+H34+K34</f>
        <v>138.79</v>
      </c>
      <c r="M34" s="28">
        <f>I34</f>
        <v>30.32</v>
      </c>
      <c r="N34" s="35">
        <f>L34+M34</f>
        <v>169.10999999999999</v>
      </c>
    </row>
  </sheetData>
  <sheetProtection password="F995" sheet="1" objects="1" scenarios="1" selectLockedCells="1" selectUnlockedCells="1"/>
  <mergeCells count="1">
    <mergeCell ref="A28:C28"/>
  </mergeCells>
  <printOptions horizontalCentered="1" verticalCentered="1"/>
  <pageMargins left="0.27559055118110237" right="0.23622047244094491" top="0.51181102362204722" bottom="0.47244094488188981" header="0.51181102362204722" footer="0.51181102362204722"/>
  <pageSetup scale="14" orientation="portrait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J28"/>
  <sheetViews>
    <sheetView showGridLines="0" zoomScale="70" zoomScaleNormal="70" workbookViewId="0">
      <selection activeCell="F9" sqref="F9:G9"/>
    </sheetView>
  </sheetViews>
  <sheetFormatPr baseColWidth="10" defaultColWidth="0" defaultRowHeight="15.75" zeroHeight="1" x14ac:dyDescent="0.25"/>
  <cols>
    <col min="1" max="2" width="5.625" style="40" customWidth="1"/>
    <col min="3" max="3" width="16.5" style="40" customWidth="1"/>
    <col min="4" max="5" width="11" style="40" customWidth="1"/>
    <col min="6" max="8" width="18.75" style="40" customWidth="1"/>
    <col min="9" max="10" width="5.625" style="40" customWidth="1"/>
    <col min="11" max="16384" width="11" style="40" hidden="1"/>
  </cols>
  <sheetData>
    <row r="1" spans="1:10" ht="30" customHeight="1" x14ac:dyDescent="0.25">
      <c r="A1" s="103" t="s">
        <v>55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30" customHeight="1" x14ac:dyDescent="0.25">
      <c r="A2" s="103" t="s">
        <v>46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30" customHeight="1" x14ac:dyDescent="0.25">
      <c r="A3" s="103" t="s">
        <v>54</v>
      </c>
      <c r="B3" s="103"/>
      <c r="C3" s="103"/>
      <c r="D3" s="103"/>
      <c r="E3" s="103"/>
      <c r="F3" s="103"/>
      <c r="G3" s="103"/>
      <c r="H3" s="103"/>
      <c r="I3" s="103"/>
      <c r="J3" s="103"/>
    </row>
    <row r="4" spans="1:10" ht="26.1" customHeight="1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</row>
    <row r="5" spans="1:10" ht="26.1" customHeight="1" x14ac:dyDescent="0.25">
      <c r="A5" s="71"/>
      <c r="B5" s="41"/>
      <c r="C5" s="91" t="str">
        <f>'Patrón Persona Física'!C5:H5</f>
        <v>Durante el periodo fiscal 2018</v>
      </c>
      <c r="D5" s="91"/>
      <c r="E5" s="91"/>
      <c r="F5" s="91"/>
      <c r="G5" s="91"/>
      <c r="H5" s="91"/>
      <c r="I5" s="42"/>
      <c r="J5" s="71"/>
    </row>
    <row r="6" spans="1:10" ht="26.1" customHeight="1" thickBot="1" x14ac:dyDescent="0.3">
      <c r="A6" s="71"/>
      <c r="B6" s="41"/>
      <c r="C6" s="66"/>
      <c r="D6" s="66"/>
      <c r="E6" s="66"/>
      <c r="F6" s="66"/>
      <c r="G6" s="66"/>
      <c r="H6" s="66"/>
      <c r="I6" s="42"/>
      <c r="J6" s="71"/>
    </row>
    <row r="7" spans="1:10" ht="20.100000000000001" customHeight="1" thickBot="1" x14ac:dyDescent="0.3">
      <c r="A7" s="71"/>
      <c r="B7" s="43"/>
      <c r="C7" s="97" t="s">
        <v>47</v>
      </c>
      <c r="D7" s="97"/>
      <c r="E7" s="69"/>
      <c r="F7" s="117">
        <v>88.36</v>
      </c>
      <c r="G7" s="118"/>
      <c r="H7" s="53"/>
      <c r="I7" s="41"/>
      <c r="J7" s="71"/>
    </row>
    <row r="8" spans="1:10" ht="20.100000000000001" customHeight="1" thickBot="1" x14ac:dyDescent="0.3">
      <c r="A8" s="71"/>
      <c r="B8" s="43"/>
      <c r="C8" s="44"/>
      <c r="D8" s="44"/>
      <c r="E8" s="44"/>
      <c r="F8" s="45"/>
      <c r="G8" s="45"/>
      <c r="H8" s="53"/>
      <c r="I8" s="41"/>
      <c r="J8" s="71"/>
    </row>
    <row r="9" spans="1:10" ht="20.100000000000001" customHeight="1" thickBot="1" x14ac:dyDescent="0.3">
      <c r="A9" s="71"/>
      <c r="B9" s="46"/>
      <c r="C9" s="47" t="s">
        <v>60</v>
      </c>
      <c r="D9" s="47"/>
      <c r="E9" s="48"/>
      <c r="F9" s="108">
        <v>61</v>
      </c>
      <c r="G9" s="109"/>
      <c r="H9" s="53"/>
      <c r="I9" s="49"/>
      <c r="J9" s="71"/>
    </row>
    <row r="10" spans="1:10" ht="20.100000000000001" customHeight="1" thickBot="1" x14ac:dyDescent="0.3">
      <c r="A10" s="71"/>
      <c r="B10" s="46"/>
      <c r="C10" s="69"/>
      <c r="D10" s="69"/>
      <c r="E10" s="44"/>
      <c r="F10" s="50"/>
      <c r="G10" s="50"/>
      <c r="H10" s="53"/>
      <c r="I10" s="49"/>
      <c r="J10" s="71"/>
    </row>
    <row r="11" spans="1:10" ht="20.100000000000001" customHeight="1" thickBot="1" x14ac:dyDescent="0.3">
      <c r="A11" s="71"/>
      <c r="B11" s="51"/>
      <c r="C11" s="97" t="s">
        <v>57</v>
      </c>
      <c r="D11" s="97"/>
      <c r="E11" s="98"/>
      <c r="F11" s="110">
        <v>0.5</v>
      </c>
      <c r="G11" s="111"/>
      <c r="H11" s="53"/>
      <c r="I11" s="49"/>
      <c r="J11" s="71"/>
    </row>
    <row r="12" spans="1:10" x14ac:dyDescent="0.25">
      <c r="A12" s="71"/>
      <c r="B12" s="51"/>
      <c r="C12" s="54"/>
      <c r="D12" s="54"/>
      <c r="E12" s="54"/>
      <c r="F12" s="53"/>
      <c r="G12" s="53"/>
      <c r="H12" s="53"/>
      <c r="I12" s="49"/>
      <c r="J12" s="71"/>
    </row>
    <row r="13" spans="1:10" x14ac:dyDescent="0.25">
      <c r="A13" s="71"/>
      <c r="B13" s="51"/>
      <c r="C13" s="54"/>
      <c r="D13" s="54"/>
      <c r="E13" s="54"/>
      <c r="F13" s="53"/>
      <c r="G13" s="53"/>
      <c r="H13" s="53"/>
      <c r="I13" s="49"/>
      <c r="J13" s="71"/>
    </row>
    <row r="14" spans="1:10" x14ac:dyDescent="0.25">
      <c r="A14" s="71"/>
      <c r="B14" s="51"/>
      <c r="C14" s="54"/>
      <c r="D14" s="54"/>
      <c r="E14" s="54"/>
      <c r="F14" s="53"/>
      <c r="G14" s="53"/>
      <c r="H14" s="53"/>
      <c r="I14" s="49"/>
      <c r="J14" s="71"/>
    </row>
    <row r="15" spans="1:10" ht="15.95" customHeight="1" thickBot="1" x14ac:dyDescent="0.3">
      <c r="A15" s="71"/>
      <c r="B15" s="51"/>
      <c r="C15" s="54"/>
      <c r="D15" s="54"/>
      <c r="E15" s="54"/>
      <c r="F15" s="54"/>
      <c r="G15" s="54"/>
      <c r="H15" s="55"/>
      <c r="I15" s="49"/>
      <c r="J15" s="71"/>
    </row>
    <row r="16" spans="1:10" ht="45" customHeight="1" thickTop="1" x14ac:dyDescent="0.25">
      <c r="A16" s="71"/>
      <c r="B16" s="51"/>
      <c r="C16" s="88" t="s">
        <v>49</v>
      </c>
      <c r="D16" s="89"/>
      <c r="E16" s="90"/>
      <c r="F16" s="56" t="s">
        <v>36</v>
      </c>
      <c r="G16" s="56" t="s">
        <v>37</v>
      </c>
      <c r="H16" s="57" t="s">
        <v>50</v>
      </c>
      <c r="I16" s="49"/>
      <c r="J16" s="71"/>
    </row>
    <row r="17" spans="1:10" ht="45" customHeight="1" x14ac:dyDescent="0.25">
      <c r="A17" s="71"/>
      <c r="B17" s="68"/>
      <c r="C17" s="92" t="s">
        <v>43</v>
      </c>
      <c r="D17" s="93"/>
      <c r="E17" s="94"/>
      <c r="F17" s="58">
        <f>+'Cálculos IVRO 35'!G28</f>
        <v>501.495</v>
      </c>
      <c r="G17" s="58">
        <v>0</v>
      </c>
      <c r="H17" s="59">
        <f>+G17+F17</f>
        <v>501.495</v>
      </c>
      <c r="I17" s="49"/>
      <c r="J17" s="71"/>
    </row>
    <row r="18" spans="1:10" ht="45" customHeight="1" x14ac:dyDescent="0.25">
      <c r="A18" s="71"/>
      <c r="B18" s="68"/>
      <c r="C18" s="95" t="s">
        <v>58</v>
      </c>
      <c r="D18" s="96"/>
      <c r="E18" s="96"/>
      <c r="F18" s="60">
        <f>+'Cálculos IVRO 35'!J28</f>
        <v>3.7749999999999999</v>
      </c>
      <c r="G18" s="60">
        <f>+'Cálculos IVRO 35'!K28</f>
        <v>1.345</v>
      </c>
      <c r="H18" s="61">
        <f>+G18+F18</f>
        <v>5.12</v>
      </c>
      <c r="I18" s="49"/>
      <c r="J18" s="71"/>
    </row>
    <row r="19" spans="1:10" ht="45" customHeight="1" x14ac:dyDescent="0.25">
      <c r="A19" s="71"/>
      <c r="B19" s="68"/>
      <c r="C19" s="112" t="s">
        <v>42</v>
      </c>
      <c r="D19" s="93"/>
      <c r="E19" s="94"/>
      <c r="F19" s="58">
        <f>+'Cálculos IVRO 35'!L28</f>
        <v>28.295000000000002</v>
      </c>
      <c r="G19" s="58">
        <f>+'Cálculos IVRO 35'!M28</f>
        <v>10.105</v>
      </c>
      <c r="H19" s="59">
        <f>+G19+F19</f>
        <v>38.400000000000006</v>
      </c>
      <c r="I19" s="49"/>
      <c r="J19" s="71"/>
    </row>
    <row r="20" spans="1:10" ht="45" customHeight="1" x14ac:dyDescent="0.25">
      <c r="A20" s="71"/>
      <c r="B20" s="68"/>
      <c r="C20" s="113" t="s">
        <v>41</v>
      </c>
      <c r="D20" s="96"/>
      <c r="E20" s="96"/>
      <c r="F20" s="60">
        <f>+'Cálculos IVRO 35'!N28</f>
        <v>13.475</v>
      </c>
      <c r="G20" s="60">
        <v>0</v>
      </c>
      <c r="H20" s="61">
        <f>+G20+F20</f>
        <v>13.475</v>
      </c>
      <c r="I20" s="49"/>
      <c r="J20" s="71"/>
    </row>
    <row r="21" spans="1:10" ht="45" customHeight="1" x14ac:dyDescent="0.25">
      <c r="A21" s="71"/>
      <c r="B21" s="68"/>
      <c r="C21" s="112" t="s">
        <v>40</v>
      </c>
      <c r="D21" s="93"/>
      <c r="E21" s="94"/>
      <c r="F21" s="58">
        <f>+'Cálculos IVRO 35'!O28</f>
        <v>47.16</v>
      </c>
      <c r="G21" s="58">
        <f>+'Cálculos IVRO 35'!P28</f>
        <v>16.844999999999999</v>
      </c>
      <c r="H21" s="59">
        <f>+G21+F21</f>
        <v>64.004999999999995</v>
      </c>
      <c r="I21" s="49"/>
      <c r="J21" s="71"/>
    </row>
    <row r="22" spans="1:10" ht="45" customHeight="1" x14ac:dyDescent="0.25">
      <c r="A22" s="71"/>
      <c r="B22" s="68"/>
      <c r="C22" s="95" t="s">
        <v>23</v>
      </c>
      <c r="D22" s="96"/>
      <c r="E22" s="96"/>
      <c r="F22" s="60">
        <f>'Cálculos IVRO 35'!G34</f>
        <v>53.9</v>
      </c>
      <c r="G22" s="60">
        <v>0</v>
      </c>
      <c r="H22" s="61">
        <f>F22+G22</f>
        <v>53.9</v>
      </c>
      <c r="I22" s="49"/>
      <c r="J22" s="71"/>
    </row>
    <row r="23" spans="1:10" ht="45" customHeight="1" x14ac:dyDescent="0.25">
      <c r="A23" s="71"/>
      <c r="B23" s="68"/>
      <c r="C23" s="112" t="s">
        <v>33</v>
      </c>
      <c r="D23" s="93"/>
      <c r="E23" s="94"/>
      <c r="F23" s="58">
        <f>'Cálculos IVRO 35'!H34</f>
        <v>84.89</v>
      </c>
      <c r="G23" s="58">
        <f>'Cálculos IVRO 35'!I34</f>
        <v>30.32</v>
      </c>
      <c r="H23" s="59">
        <f>F23+G23</f>
        <v>115.21000000000001</v>
      </c>
      <c r="I23" s="49"/>
      <c r="J23" s="71"/>
    </row>
    <row r="24" spans="1:10" ht="45" customHeight="1" thickBot="1" x14ac:dyDescent="0.3">
      <c r="A24" s="71"/>
      <c r="B24" s="43"/>
      <c r="C24" s="104" t="s">
        <v>51</v>
      </c>
      <c r="D24" s="105"/>
      <c r="E24" s="105"/>
      <c r="F24" s="62">
        <f>SUM(F17:F23)</f>
        <v>732.9899999999999</v>
      </c>
      <c r="G24" s="62">
        <f>SUM(G17:G23)</f>
        <v>58.615000000000002</v>
      </c>
      <c r="H24" s="63">
        <f>SUM(H17:H23)</f>
        <v>791.60500000000002</v>
      </c>
      <c r="I24" s="43"/>
      <c r="J24" s="71"/>
    </row>
    <row r="25" spans="1:10" ht="16.5" thickTop="1" x14ac:dyDescent="0.25">
      <c r="A25" s="71"/>
      <c r="B25" s="43"/>
      <c r="C25" s="43" t="str">
        <f>'Patrón Persona Física'!C28</f>
        <v>El cálculo de las cuotas se realiza considerando un beneficio del 50%.</v>
      </c>
      <c r="D25" s="43"/>
      <c r="E25" s="43"/>
      <c r="F25" s="43"/>
      <c r="G25" s="43"/>
      <c r="H25" s="43"/>
      <c r="I25" s="43"/>
      <c r="J25" s="71"/>
    </row>
    <row r="26" spans="1:10" x14ac:dyDescent="0.25">
      <c r="A26" s="71"/>
      <c r="B26" s="43"/>
      <c r="C26" s="43"/>
      <c r="D26" s="43"/>
      <c r="E26" s="43"/>
      <c r="F26" s="43"/>
      <c r="G26" s="43"/>
      <c r="H26" s="43"/>
      <c r="I26" s="43"/>
      <c r="J26" s="71"/>
    </row>
    <row r="27" spans="1:10" ht="150" customHeight="1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</row>
    <row r="28" spans="1:10" hidden="1" x14ac:dyDescent="0.25"/>
  </sheetData>
  <sheetProtection password="E5F3" sheet="1" objects="1" scenarios="1"/>
  <mergeCells count="18">
    <mergeCell ref="C5:H5"/>
    <mergeCell ref="F7:G7"/>
    <mergeCell ref="A1:J1"/>
    <mergeCell ref="A2:J2"/>
    <mergeCell ref="A3:J3"/>
    <mergeCell ref="C7:D7"/>
    <mergeCell ref="F9:G9"/>
    <mergeCell ref="F11:G11"/>
    <mergeCell ref="C17:E17"/>
    <mergeCell ref="C18:E18"/>
    <mergeCell ref="C16:E16"/>
    <mergeCell ref="C11:E11"/>
    <mergeCell ref="C19:E19"/>
    <mergeCell ref="C21:E21"/>
    <mergeCell ref="C22:E22"/>
    <mergeCell ref="C23:E23"/>
    <mergeCell ref="C24:E24"/>
    <mergeCell ref="C20:E20"/>
  </mergeCells>
  <dataValidations count="5">
    <dataValidation type="decimal" allowBlank="1" showInputMessage="1" showErrorMessage="1" sqref="F8">
      <formula1>66.45</formula1>
      <formula2>1752.5</formula2>
    </dataValidation>
    <dataValidation type="decimal" allowBlank="1" showInputMessage="1" showErrorMessage="1" sqref="F12:G14">
      <formula1>0.5</formula1>
      <formula2>15</formula2>
    </dataValidation>
    <dataValidation type="whole" allowBlank="1" showInputMessage="1" showErrorMessage="1" sqref="F10:G10">
      <formula1>1</formula1>
      <formula2>62</formula2>
    </dataValidation>
    <dataValidation type="whole" allowBlank="1" showInputMessage="1" showErrorMessage="1" errorTitle="Días cotizados en el bimestre" error="El valor mínimo de días cotizados durante un bimestre es de 28 y el valor máximo de 62." sqref="F9:G9">
      <formula1>28</formula1>
      <formula2>62</formula2>
    </dataValidation>
    <dataValidation type="decimal" allowBlank="1" showInputMessage="1" showErrorMessage="1" error="El valor mínimo de la prima del seguro de riesgos de trabajo debe ser de 0.5 y el valor máximo de 15." sqref="F11:G11">
      <formula1>0.5</formula1>
      <formula2>15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BL34"/>
  <sheetViews>
    <sheetView zoomScaleNormal="100" workbookViewId="0">
      <selection activeCell="D3" sqref="D3"/>
    </sheetView>
  </sheetViews>
  <sheetFormatPr baseColWidth="10" defaultColWidth="11" defaultRowHeight="12.75" x14ac:dyDescent="0.2"/>
  <cols>
    <col min="1" max="1" width="19.5" style="2" customWidth="1"/>
    <col min="2" max="2" width="8.875" style="2" bestFit="1" customWidth="1"/>
    <col min="3" max="3" width="16.25" style="2" bestFit="1" customWidth="1"/>
    <col min="4" max="4" width="9.625" style="2" customWidth="1"/>
    <col min="5" max="5" width="4.25" style="2" bestFit="1" customWidth="1"/>
    <col min="6" max="6" width="4.125" style="2" bestFit="1" customWidth="1"/>
    <col min="7" max="7" width="8.125" style="6" bestFit="1" customWidth="1"/>
    <col min="8" max="8" width="7.875" style="6" bestFit="1" customWidth="1"/>
    <col min="9" max="9" width="8" style="6" bestFit="1" customWidth="1"/>
    <col min="10" max="11" width="9.5" style="6" bestFit="1" customWidth="1"/>
    <col min="12" max="12" width="9.75" style="6" bestFit="1" customWidth="1"/>
    <col min="13" max="13" width="9.375" style="2" bestFit="1" customWidth="1"/>
    <col min="14" max="14" width="19.5" style="2" customWidth="1"/>
    <col min="15" max="15" width="7.125" style="2" bestFit="1" customWidth="1"/>
    <col min="16" max="17" width="6.75" style="2" bestFit="1" customWidth="1"/>
    <col min="18" max="18" width="8.125" style="2" bestFit="1" customWidth="1"/>
    <col min="19" max="19" width="6.75" style="2" bestFit="1" customWidth="1"/>
    <col min="20" max="20" width="8.875" style="2" bestFit="1" customWidth="1"/>
    <col min="21" max="16384" width="11" style="2"/>
  </cols>
  <sheetData>
    <row r="1" spans="1:64" ht="19.5" customHeight="1" thickBot="1" x14ac:dyDescent="0.25">
      <c r="A1" s="4" t="s">
        <v>18</v>
      </c>
      <c r="D1" s="5">
        <f>'Cálculos RO'!D1</f>
        <v>88.36</v>
      </c>
    </row>
    <row r="2" spans="1:64" ht="20.100000000000001" customHeight="1" thickBot="1" x14ac:dyDescent="0.25">
      <c r="A2" s="4" t="s">
        <v>62</v>
      </c>
      <c r="C2" s="3"/>
      <c r="D2" s="5">
        <f>'Cálculos RO'!D2</f>
        <v>80.599999999999994</v>
      </c>
      <c r="E2" s="6"/>
      <c r="N2" s="1"/>
      <c r="O2" s="1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1"/>
      <c r="AI2" s="7"/>
      <c r="AJ2" s="7"/>
      <c r="AK2" s="7"/>
      <c r="AL2" s="7"/>
      <c r="AM2" s="1"/>
      <c r="AN2" s="7"/>
      <c r="AO2" s="7"/>
      <c r="AP2" s="7"/>
      <c r="AQ2" s="7"/>
      <c r="AR2" s="1"/>
      <c r="AS2" s="7"/>
      <c r="AT2" s="7"/>
      <c r="AU2" s="7"/>
      <c r="AV2" s="7"/>
      <c r="AW2" s="1"/>
      <c r="AX2" s="7"/>
      <c r="AY2" s="7"/>
      <c r="AZ2" s="7"/>
      <c r="BA2" s="7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20.100000000000001" customHeight="1" thickBot="1" x14ac:dyDescent="0.25">
      <c r="A3" s="8" t="s">
        <v>20</v>
      </c>
      <c r="C3" s="9"/>
      <c r="D3" s="10">
        <v>25</v>
      </c>
      <c r="E3" s="11"/>
    </row>
    <row r="4" spans="1:64" ht="20.100000000000001" customHeight="1" thickBot="1" x14ac:dyDescent="0.25">
      <c r="A4" s="8" t="s">
        <v>22</v>
      </c>
      <c r="C4" s="9"/>
      <c r="D4" s="12">
        <v>3</v>
      </c>
      <c r="E4" s="13"/>
    </row>
    <row r="5" spans="1:64" ht="20.100000000000001" customHeight="1" thickBot="1" x14ac:dyDescent="0.25">
      <c r="A5" s="8" t="s">
        <v>61</v>
      </c>
      <c r="D5" s="80">
        <v>0.5</v>
      </c>
    </row>
    <row r="6" spans="1:64" x14ac:dyDescent="0.2">
      <c r="S6" s="14"/>
      <c r="T6" s="14"/>
    </row>
    <row r="7" spans="1:64" x14ac:dyDescent="0.2">
      <c r="A7" s="15"/>
      <c r="B7" s="15"/>
      <c r="C7" s="16"/>
      <c r="D7" s="17" t="s">
        <v>19</v>
      </c>
      <c r="S7" s="14"/>
      <c r="T7" s="14"/>
    </row>
    <row r="8" spans="1:64" x14ac:dyDescent="0.2">
      <c r="A8" s="15" t="s">
        <v>5</v>
      </c>
      <c r="B8" s="15"/>
      <c r="C8" s="16"/>
      <c r="D8" s="18">
        <v>0.20399999999999999</v>
      </c>
      <c r="S8" s="14"/>
      <c r="T8" s="14"/>
    </row>
    <row r="9" spans="1:64" x14ac:dyDescent="0.2">
      <c r="A9" s="15" t="s">
        <v>8</v>
      </c>
      <c r="B9" s="15"/>
      <c r="C9" s="16"/>
      <c r="D9" s="18">
        <v>1.1000000000000001E-2</v>
      </c>
      <c r="S9" s="14"/>
      <c r="T9" s="14"/>
    </row>
    <row r="10" spans="1:64" x14ac:dyDescent="0.2">
      <c r="A10" s="15" t="s">
        <v>9</v>
      </c>
      <c r="B10" s="15"/>
      <c r="C10" s="16"/>
      <c r="D10" s="18">
        <v>4.0000000000000001E-3</v>
      </c>
      <c r="S10" s="14"/>
      <c r="T10" s="14"/>
    </row>
    <row r="11" spans="1:64" x14ac:dyDescent="0.2">
      <c r="A11" s="15" t="s">
        <v>10</v>
      </c>
      <c r="B11" s="15"/>
      <c r="C11" s="16"/>
      <c r="D11" s="18">
        <v>1.4E-3</v>
      </c>
      <c r="S11" s="14"/>
      <c r="T11" s="14"/>
    </row>
    <row r="12" spans="1:64" x14ac:dyDescent="0.2">
      <c r="A12" s="15" t="s">
        <v>13</v>
      </c>
      <c r="B12" s="15"/>
      <c r="C12" s="16"/>
      <c r="D12" s="18">
        <v>5.0000000000000001E-4</v>
      </c>
      <c r="S12" s="14"/>
      <c r="T12" s="14"/>
    </row>
    <row r="13" spans="1:64" x14ac:dyDescent="0.2">
      <c r="A13" s="15" t="s">
        <v>11</v>
      </c>
      <c r="B13" s="15"/>
      <c r="C13" s="16"/>
      <c r="D13" s="18">
        <v>1.0500000000000001E-2</v>
      </c>
    </row>
    <row r="14" spans="1:64" x14ac:dyDescent="0.2">
      <c r="A14" s="15" t="s">
        <v>14</v>
      </c>
      <c r="B14" s="15"/>
      <c r="C14" s="16"/>
      <c r="D14" s="19">
        <v>3.7499999999999999E-3</v>
      </c>
    </row>
    <row r="15" spans="1:64" x14ac:dyDescent="0.2">
      <c r="A15" s="15" t="s">
        <v>6</v>
      </c>
      <c r="B15" s="15"/>
      <c r="C15" s="16"/>
      <c r="D15" s="20">
        <f>'IVRO Patrón Persona Física'!F11/100</f>
        <v>5.0000000000000001E-3</v>
      </c>
    </row>
    <row r="16" spans="1:64" x14ac:dyDescent="0.2">
      <c r="A16" s="15" t="s">
        <v>12</v>
      </c>
      <c r="B16" s="21">
        <v>25</v>
      </c>
      <c r="C16" s="22">
        <f>+B16*D2</f>
        <v>2014.9999999999998</v>
      </c>
      <c r="D16" s="18">
        <v>1.7500000000000002E-2</v>
      </c>
      <c r="H16" s="39"/>
    </row>
    <row r="17" spans="1:21" x14ac:dyDescent="0.2">
      <c r="A17" s="15" t="s">
        <v>15</v>
      </c>
      <c r="B17" s="21">
        <v>25</v>
      </c>
      <c r="C17" s="22">
        <f>+B16*D2</f>
        <v>2014.9999999999998</v>
      </c>
      <c r="D17" s="19">
        <v>6.2500000000000003E-3</v>
      </c>
      <c r="H17" s="39"/>
    </row>
    <row r="18" spans="1:21" x14ac:dyDescent="0.2">
      <c r="A18" s="15" t="s">
        <v>7</v>
      </c>
      <c r="B18" s="15"/>
      <c r="C18" s="15"/>
      <c r="D18" s="18">
        <v>0</v>
      </c>
      <c r="H18" s="39"/>
    </row>
    <row r="19" spans="1:21" x14ac:dyDescent="0.2">
      <c r="A19" s="15" t="s">
        <v>23</v>
      </c>
      <c r="B19" s="15"/>
      <c r="C19" s="15"/>
      <c r="D19" s="18">
        <v>0.02</v>
      </c>
      <c r="H19" s="39"/>
    </row>
    <row r="20" spans="1:21" x14ac:dyDescent="0.2">
      <c r="A20" s="15" t="s">
        <v>24</v>
      </c>
      <c r="B20" s="15"/>
      <c r="C20" s="15"/>
      <c r="D20" s="18">
        <v>3.15E-2</v>
      </c>
      <c r="H20" s="39"/>
    </row>
    <row r="21" spans="1:21" x14ac:dyDescent="0.2">
      <c r="A21" s="15" t="s">
        <v>25</v>
      </c>
      <c r="B21" s="15"/>
      <c r="C21" s="15"/>
      <c r="D21" s="18">
        <v>1.125E-2</v>
      </c>
      <c r="H21" s="39"/>
    </row>
    <row r="22" spans="1:21" x14ac:dyDescent="0.2">
      <c r="A22" s="15" t="s">
        <v>27</v>
      </c>
      <c r="B22" s="15"/>
      <c r="C22" s="15"/>
      <c r="D22" s="23">
        <v>0</v>
      </c>
      <c r="H22" s="39"/>
    </row>
    <row r="23" spans="1:21" ht="15.75" x14ac:dyDescent="0.25">
      <c r="A23" s="24"/>
      <c r="B23" s="24"/>
      <c r="C23" s="24"/>
      <c r="D23" s="24"/>
      <c r="H23" s="39"/>
    </row>
    <row r="24" spans="1:21" ht="15.75" x14ac:dyDescent="0.25">
      <c r="A24" s="24"/>
      <c r="B24" s="24"/>
      <c r="C24" s="24"/>
      <c r="D24" s="24"/>
      <c r="E24" s="25"/>
    </row>
    <row r="25" spans="1:21" x14ac:dyDescent="0.2">
      <c r="A25" s="17" t="s">
        <v>0</v>
      </c>
      <c r="B25" s="17" t="s">
        <v>1</v>
      </c>
      <c r="C25" s="17" t="s">
        <v>21</v>
      </c>
      <c r="D25" s="17" t="s">
        <v>2</v>
      </c>
      <c r="E25" s="26" t="s">
        <v>3</v>
      </c>
      <c r="F25" s="36" t="s">
        <v>4</v>
      </c>
      <c r="G25" s="17" t="s">
        <v>5</v>
      </c>
      <c r="H25" s="17" t="s">
        <v>8</v>
      </c>
      <c r="I25" s="17" t="s">
        <v>9</v>
      </c>
      <c r="J25" s="17" t="s">
        <v>10</v>
      </c>
      <c r="K25" s="17" t="s">
        <v>13</v>
      </c>
      <c r="L25" s="17" t="s">
        <v>11</v>
      </c>
      <c r="M25" s="17" t="s">
        <v>14</v>
      </c>
      <c r="N25" s="17" t="s">
        <v>6</v>
      </c>
      <c r="O25" s="17" t="s">
        <v>12</v>
      </c>
      <c r="P25" s="17" t="s">
        <v>15</v>
      </c>
      <c r="Q25" s="17" t="s">
        <v>7</v>
      </c>
      <c r="R25" s="17" t="s">
        <v>16</v>
      </c>
      <c r="S25" s="17" t="s">
        <v>17</v>
      </c>
      <c r="T25" s="17" t="s">
        <v>26</v>
      </c>
    </row>
    <row r="26" spans="1:21" x14ac:dyDescent="0.2">
      <c r="A26" s="27">
        <f>'IVRO Patrón Persona Física'!F7</f>
        <v>88.36</v>
      </c>
      <c r="B26" s="28">
        <f>IF(A26&gt;($B$16*$D$2),$B$16*$D$2,A26)</f>
        <v>88.36</v>
      </c>
      <c r="C26" s="28">
        <f>IF(A26&gt;($B$16*$D$2),$B$16*$D$2,A26)</f>
        <v>88.36</v>
      </c>
      <c r="D26" s="15">
        <f>'IVRO Patrón Persona Física'!F9</f>
        <v>61</v>
      </c>
      <c r="E26" s="29">
        <v>0</v>
      </c>
      <c r="F26" s="37">
        <v>0</v>
      </c>
      <c r="G26" s="28">
        <f>ROUND($D$2*(D26-F26)*$D$8,2)</f>
        <v>1002.99</v>
      </c>
      <c r="H26" s="28">
        <f>ROUND(IF(B26&gt;(3*$D$2),((B26-(3*$D$2))*(D26-F26)*$D$9),0),2)</f>
        <v>0</v>
      </c>
      <c r="I26" s="28">
        <f>ROUND(IF(B26&gt;(3*$D$2),((B26-(3*$D$2))*(D26-F26)*$D$10),0),2)</f>
        <v>0</v>
      </c>
      <c r="J26" s="28">
        <f>ROUND(B26*(D26-F26)*$D$11,2)</f>
        <v>7.55</v>
      </c>
      <c r="K26" s="28">
        <f>ROUND(B26*(D26-F26)*$D$12,2)</f>
        <v>2.69</v>
      </c>
      <c r="L26" s="28">
        <f>ROUND(B26*(D26-F26)*$D$13,2)</f>
        <v>56.59</v>
      </c>
      <c r="M26" s="28">
        <f>ROUND(B26*(D26-F26)*$D$14,2)</f>
        <v>20.21</v>
      </c>
      <c r="N26" s="28">
        <f>ROUND(B26*(D26-(E26+F26))*$D$15,2)</f>
        <v>26.95</v>
      </c>
      <c r="O26" s="28">
        <f>ROUND(C26*(D26-(E26+F26))*$D$16,2)</f>
        <v>94.32</v>
      </c>
      <c r="P26" s="28">
        <f>ROUND(C26*(D26-(E26+F26))*$D$17,2)</f>
        <v>33.69</v>
      </c>
      <c r="Q26" s="28">
        <f>ROUND(B26*(D26-(E26+F26))*$D$18,2)</f>
        <v>0</v>
      </c>
      <c r="R26" s="28">
        <f>G26+H26+J26+L26+N26+O26+Q26</f>
        <v>1188.3999999999999</v>
      </c>
      <c r="S26" s="28">
        <f>I26+K26+M26+P26</f>
        <v>56.59</v>
      </c>
      <c r="T26" s="28">
        <f>R26+S26</f>
        <v>1244.9899999999998</v>
      </c>
      <c r="U26" s="30"/>
    </row>
    <row r="27" spans="1:21" x14ac:dyDescent="0.2">
      <c r="A27" s="27">
        <f>A26</f>
        <v>88.36</v>
      </c>
      <c r="B27" s="28">
        <f>IF(A27&gt;($D$4*$D$2),$D$4*$D$2,A27)</f>
        <v>88.36</v>
      </c>
      <c r="C27" s="28">
        <f>IF(A27&gt;($D$4*$D$2),$D$4*$D$2,A27)</f>
        <v>88.36</v>
      </c>
      <c r="D27" s="15">
        <f>D26</f>
        <v>61</v>
      </c>
      <c r="E27" s="29">
        <v>0</v>
      </c>
      <c r="F27" s="37">
        <v>0</v>
      </c>
      <c r="G27" s="28">
        <f>ROUND($D$2*(D27-F27)*$D$8,2)*$D$5</f>
        <v>501.495</v>
      </c>
      <c r="H27" s="28">
        <f>ROUND(IF(B27&gt;(3*$D$2),((B27-(3*$D$2))*(D27-F27)*$D$9),0),2)*$D$5</f>
        <v>0</v>
      </c>
      <c r="I27" s="28">
        <f>ROUND(IF(B27&gt;(3*$D$2),((B27-(3*$D$2))*(D27-F27)*$D$10),0),2)*$D$5</f>
        <v>0</v>
      </c>
      <c r="J27" s="28">
        <f>ROUND(B27*(D27-F27)*$D$11,2)*$D$5</f>
        <v>3.7749999999999999</v>
      </c>
      <c r="K27" s="28">
        <f>ROUND(B27*(D27-F27)*$D$12,2)*$D$5</f>
        <v>1.345</v>
      </c>
      <c r="L27" s="28">
        <f>ROUND(B27*(D27-F27)*$D$13,2)*$D$5</f>
        <v>28.295000000000002</v>
      </c>
      <c r="M27" s="28">
        <f>ROUND(B27*(D27-F27)*$D$14,2)*$D$5</f>
        <v>10.105</v>
      </c>
      <c r="N27" s="28">
        <f>ROUND(B27*(D27-(E27+F27))*$D$15,2)*$D$5</f>
        <v>13.475</v>
      </c>
      <c r="O27" s="28">
        <f>ROUND(C27*(D27-(E27+F27))*$D$16,2)*$D$5</f>
        <v>47.16</v>
      </c>
      <c r="P27" s="28">
        <f>ROUND(C27*(D27-(E27+F27))*$D$17,2)*$D$5</f>
        <v>16.844999999999999</v>
      </c>
      <c r="Q27" s="28">
        <f>ROUND(B27*(D27-(E27+F27))*$D$18,2)*$D$5</f>
        <v>0</v>
      </c>
      <c r="R27" s="28">
        <f>G27+H27+J27+L27+N27+O27+Q27</f>
        <v>594.19999999999993</v>
      </c>
      <c r="S27" s="28">
        <f>I27+K27+M27+P27</f>
        <v>28.295000000000002</v>
      </c>
      <c r="T27" s="28">
        <f>R27+S27</f>
        <v>622.49499999999989</v>
      </c>
      <c r="U27" s="30"/>
    </row>
    <row r="28" spans="1:21" x14ac:dyDescent="0.2">
      <c r="A28" s="114" t="s">
        <v>31</v>
      </c>
      <c r="B28" s="115"/>
      <c r="C28" s="116"/>
      <c r="D28" s="31">
        <f>D27</f>
        <v>61</v>
      </c>
      <c r="E28" s="32">
        <f>SUM(E26:E27)</f>
        <v>0</v>
      </c>
      <c r="F28" s="38">
        <f>SUM(F26:F27)</f>
        <v>0</v>
      </c>
      <c r="G28" s="28">
        <f>G26-G27</f>
        <v>501.495</v>
      </c>
      <c r="H28" s="28">
        <f t="shared" ref="H28:T28" si="0">H26-H27</f>
        <v>0</v>
      </c>
      <c r="I28" s="28">
        <f t="shared" si="0"/>
        <v>0</v>
      </c>
      <c r="J28" s="28">
        <f t="shared" si="0"/>
        <v>3.7749999999999999</v>
      </c>
      <c r="K28" s="28">
        <f t="shared" si="0"/>
        <v>1.345</v>
      </c>
      <c r="L28" s="28">
        <f t="shared" si="0"/>
        <v>28.295000000000002</v>
      </c>
      <c r="M28" s="28">
        <f t="shared" si="0"/>
        <v>10.105</v>
      </c>
      <c r="N28" s="28">
        <f t="shared" si="0"/>
        <v>13.475</v>
      </c>
      <c r="O28" s="28">
        <f t="shared" si="0"/>
        <v>47.16</v>
      </c>
      <c r="P28" s="28">
        <f t="shared" si="0"/>
        <v>16.844999999999999</v>
      </c>
      <c r="Q28" s="28">
        <f t="shared" si="0"/>
        <v>0</v>
      </c>
      <c r="R28" s="28">
        <f t="shared" si="0"/>
        <v>594.19999999999993</v>
      </c>
      <c r="S28" s="28">
        <f t="shared" si="0"/>
        <v>28.295000000000002</v>
      </c>
      <c r="T28" s="28">
        <f t="shared" si="0"/>
        <v>622.49499999999989</v>
      </c>
      <c r="U28" s="30"/>
    </row>
    <row r="29" spans="1:21" x14ac:dyDescent="0.2"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1" spans="1:21" x14ac:dyDescent="0.2">
      <c r="A31" s="17" t="s">
        <v>0</v>
      </c>
      <c r="B31" s="17" t="s">
        <v>1</v>
      </c>
      <c r="C31" s="17" t="s">
        <v>28</v>
      </c>
      <c r="D31" s="17" t="s">
        <v>2</v>
      </c>
      <c r="E31" s="17" t="s">
        <v>3</v>
      </c>
      <c r="F31" s="36" t="s">
        <v>4</v>
      </c>
      <c r="G31" s="17" t="s">
        <v>23</v>
      </c>
      <c r="H31" s="17" t="s">
        <v>24</v>
      </c>
      <c r="I31" s="17" t="s">
        <v>25</v>
      </c>
      <c r="J31" s="17" t="s">
        <v>29</v>
      </c>
      <c r="K31" s="17" t="s">
        <v>30</v>
      </c>
      <c r="L31" s="17" t="s">
        <v>34</v>
      </c>
      <c r="M31" s="17" t="s">
        <v>35</v>
      </c>
      <c r="N31" s="34" t="s">
        <v>32</v>
      </c>
    </row>
    <row r="32" spans="1:21" x14ac:dyDescent="0.2">
      <c r="A32" s="35">
        <f>A26</f>
        <v>88.36</v>
      </c>
      <c r="B32" s="28">
        <f>IF(A32&gt;($B$16*$D$2),$B$16*$D$2,A32)</f>
        <v>88.36</v>
      </c>
      <c r="C32" s="28">
        <f>IF(A32&gt;($D$3*$D$2),$D$3*$D$2,A32)</f>
        <v>88.36</v>
      </c>
      <c r="D32" s="15">
        <f>D26</f>
        <v>61</v>
      </c>
      <c r="E32" s="15">
        <v>0</v>
      </c>
      <c r="F32" s="37">
        <v>0</v>
      </c>
      <c r="G32" s="28">
        <f>ROUND(B32*(D32-E32)*D$19,2)</f>
        <v>107.8</v>
      </c>
      <c r="H32" s="28">
        <f>ROUND(B32*(D32-(E32+F32))*D$20,2)</f>
        <v>169.78</v>
      </c>
      <c r="I32" s="28">
        <f>ROUND(B32*(D32-(E32+F32))*D$21,2)</f>
        <v>60.64</v>
      </c>
      <c r="J32" s="28">
        <f>+I32+H32+G32</f>
        <v>338.22</v>
      </c>
      <c r="K32" s="28">
        <f>ROUND(B32*(D32-E32)*D$22,2)</f>
        <v>0</v>
      </c>
      <c r="L32" s="28">
        <f>G32+H32+K32</f>
        <v>277.58</v>
      </c>
      <c r="M32" s="28">
        <f>I32</f>
        <v>60.64</v>
      </c>
      <c r="N32" s="35">
        <f>L32+M32</f>
        <v>338.21999999999997</v>
      </c>
    </row>
    <row r="33" spans="1:14" x14ac:dyDescent="0.2">
      <c r="A33" s="35">
        <f>A27</f>
        <v>88.36</v>
      </c>
      <c r="B33" s="28">
        <f>IF(A33&gt;($D$4*$D$2),$D$4*$D$2,A33)</f>
        <v>88.36</v>
      </c>
      <c r="C33" s="28">
        <f>IF(A33&gt;($D$4*$D$2),$D$4*$D$2,A33)</f>
        <v>88.36</v>
      </c>
      <c r="D33" s="15">
        <f>D32</f>
        <v>61</v>
      </c>
      <c r="E33" s="15">
        <v>0</v>
      </c>
      <c r="F33" s="37">
        <v>0</v>
      </c>
      <c r="G33" s="28">
        <f>ROUND(B33*(D33-E33)*D$19,2)*$D$5</f>
        <v>53.9</v>
      </c>
      <c r="H33" s="28">
        <f>ROUND(B33*(D33-(E33+F33))*D$20,2)*$D$5</f>
        <v>84.89</v>
      </c>
      <c r="I33" s="28">
        <f>ROUND(B33*(D33-(E33+F33))*D$21,2)*$D$5</f>
        <v>30.32</v>
      </c>
      <c r="J33" s="28">
        <f>+I33+H33+G33</f>
        <v>169.11</v>
      </c>
      <c r="K33" s="28">
        <f>ROUND(B33*(D33-E33)*D$22,2)*$D$5</f>
        <v>0</v>
      </c>
      <c r="L33" s="28">
        <f>G33+H33+K33</f>
        <v>138.79</v>
      </c>
      <c r="M33" s="28">
        <f>I33</f>
        <v>30.32</v>
      </c>
      <c r="N33" s="35">
        <f>L33+M33</f>
        <v>169.10999999999999</v>
      </c>
    </row>
    <row r="34" spans="1:14" x14ac:dyDescent="0.2">
      <c r="A34" s="15"/>
      <c r="B34" s="15"/>
      <c r="C34" s="15"/>
      <c r="D34" s="15"/>
      <c r="E34" s="15"/>
      <c r="F34" s="37"/>
      <c r="G34" s="35">
        <f>G32-G33</f>
        <v>53.9</v>
      </c>
      <c r="H34" s="35">
        <f>H32-H33</f>
        <v>84.89</v>
      </c>
      <c r="I34" s="35">
        <f>I32-I33</f>
        <v>30.32</v>
      </c>
      <c r="J34" s="35">
        <f>J32-J33</f>
        <v>169.11</v>
      </c>
      <c r="K34" s="35">
        <f>K32-K33</f>
        <v>0</v>
      </c>
      <c r="L34" s="28">
        <f>G34+H34+K34</f>
        <v>138.79</v>
      </c>
      <c r="M34" s="28">
        <f>I34</f>
        <v>30.32</v>
      </c>
      <c r="N34" s="35">
        <f>L34+M34</f>
        <v>169.10999999999999</v>
      </c>
    </row>
  </sheetData>
  <sheetProtection password="E5F3" sheet="1" objects="1" scenarios="1" selectLockedCells="1" selectUnlockedCells="1"/>
  <mergeCells count="1">
    <mergeCell ref="A28:C28"/>
  </mergeCells>
  <printOptions horizontalCentered="1" verticalCentered="1"/>
  <pageMargins left="0.27559055118110237" right="0.23622047244094491" top="0.51181102362204722" bottom="0.47244094488188981" header="0.51181102362204722" footer="0.51181102362204722"/>
  <pageSetup scale="14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Patrón Persona Física</vt:lpstr>
      <vt:lpstr>Cálculos RO</vt:lpstr>
      <vt:lpstr>IVRO Trabajador Independiente</vt:lpstr>
      <vt:lpstr>Cálculos IVRO</vt:lpstr>
      <vt:lpstr>IVRO Patrón Persona Física</vt:lpstr>
      <vt:lpstr>Cálculos IVRO 35</vt:lpstr>
      <vt:lpstr>'IVRO Patrón Persona Física'!Área_de_impresión</vt:lpstr>
      <vt:lpstr>'IVRO Trabajador Independiente'!Área_de_impresión</vt:lpstr>
      <vt:lpstr>'Patrón Persona Física'!Área_de_impresión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IMSS</dc:creator>
  <cp:lastModifiedBy>CA</cp:lastModifiedBy>
  <cp:lastPrinted>2015-03-03T23:39:58Z</cp:lastPrinted>
  <dcterms:created xsi:type="dcterms:W3CDTF">1998-04-15T00:38:25Z</dcterms:created>
  <dcterms:modified xsi:type="dcterms:W3CDTF">2018-02-06T19:44:10Z</dcterms:modified>
</cp:coreProperties>
</file>