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eam Data" sheetId="1" r:id="rId1"/>
    <sheet name="Metrics" sheetId="3" r:id="rId2"/>
  </sheets>
  <calcPr calcId="144525"/>
</workbook>
</file>

<file path=xl/calcChain.xml><?xml version="1.0" encoding="utf-8"?>
<calcChain xmlns="http://schemas.openxmlformats.org/spreadsheetml/2006/main">
  <c r="R2" i="1" l="1"/>
  <c r="N2" i="1"/>
  <c r="Q2" i="1" s="1"/>
  <c r="E9" i="3"/>
  <c r="J9" i="3" l="1"/>
  <c r="H9" i="3"/>
  <c r="G9" i="3"/>
  <c r="I9" i="3" s="1"/>
  <c r="P2" i="1"/>
  <c r="J2" i="1"/>
  <c r="B28" i="1"/>
  <c r="E4" i="3" l="1"/>
  <c r="E3" i="3"/>
  <c r="G3" i="3" l="1"/>
  <c r="I3" i="3" s="1"/>
  <c r="J3" i="3"/>
  <c r="H3" i="3"/>
  <c r="J4" i="3"/>
  <c r="H4" i="3"/>
  <c r="G4" i="3"/>
  <c r="I4" i="3" s="1"/>
  <c r="F3" i="1"/>
  <c r="H3" i="1" s="1"/>
  <c r="F7" i="1"/>
  <c r="H7" i="1" s="1"/>
  <c r="F11" i="1"/>
  <c r="H11" i="1" s="1"/>
  <c r="F15" i="1"/>
  <c r="H15" i="1" s="1"/>
  <c r="F19" i="1"/>
  <c r="H19" i="1" s="1"/>
  <c r="F23" i="1"/>
  <c r="H23" i="1" s="1"/>
  <c r="F2" i="1"/>
  <c r="H2" i="1" s="1"/>
  <c r="E3" i="1"/>
  <c r="E4" i="1"/>
  <c r="F4" i="1" s="1"/>
  <c r="H4" i="1" s="1"/>
  <c r="E5" i="1"/>
  <c r="F5" i="1" s="1"/>
  <c r="H5" i="1" s="1"/>
  <c r="E6" i="1"/>
  <c r="F6" i="1" s="1"/>
  <c r="H6" i="1" s="1"/>
  <c r="E7" i="1"/>
  <c r="E8" i="1"/>
  <c r="F8" i="1" s="1"/>
  <c r="H8" i="1" s="1"/>
  <c r="E9" i="1"/>
  <c r="F9" i="1" s="1"/>
  <c r="H9" i="1" s="1"/>
  <c r="E10" i="1"/>
  <c r="F10" i="1" s="1"/>
  <c r="H10" i="1" s="1"/>
  <c r="E11" i="1"/>
  <c r="E12" i="1"/>
  <c r="F12" i="1" s="1"/>
  <c r="H12" i="1" s="1"/>
  <c r="E13" i="1"/>
  <c r="F13" i="1" s="1"/>
  <c r="H13" i="1" s="1"/>
  <c r="E14" i="1"/>
  <c r="F14" i="1" s="1"/>
  <c r="H14" i="1" s="1"/>
  <c r="E15" i="1"/>
  <c r="E16" i="1"/>
  <c r="F16" i="1" s="1"/>
  <c r="H16" i="1" s="1"/>
  <c r="E17" i="1"/>
  <c r="F17" i="1" s="1"/>
  <c r="H17" i="1" s="1"/>
  <c r="E18" i="1"/>
  <c r="F18" i="1" s="1"/>
  <c r="H18" i="1" s="1"/>
  <c r="E19" i="1"/>
  <c r="E20" i="1"/>
  <c r="F20" i="1" s="1"/>
  <c r="H20" i="1" s="1"/>
  <c r="E21" i="1"/>
  <c r="F21" i="1" s="1"/>
  <c r="H21" i="1" s="1"/>
  <c r="E22" i="1"/>
  <c r="F22" i="1" s="1"/>
  <c r="H22" i="1" s="1"/>
  <c r="E23" i="1"/>
  <c r="E24" i="1"/>
  <c r="F24" i="1" s="1"/>
  <c r="H24" i="1" s="1"/>
  <c r="E25" i="1"/>
  <c r="F25" i="1" s="1"/>
  <c r="H25" i="1" s="1"/>
  <c r="E26" i="1"/>
  <c r="F26" i="1" s="1"/>
  <c r="H26" i="1" s="1"/>
  <c r="E2" i="1"/>
  <c r="H28" i="1" l="1"/>
  <c r="K2" i="1" s="1"/>
</calcChain>
</file>

<file path=xl/sharedStrings.xml><?xml version="1.0" encoding="utf-8"?>
<sst xmlns="http://schemas.openxmlformats.org/spreadsheetml/2006/main" count="34" uniqueCount="19">
  <si>
    <t>X6</t>
  </si>
  <si>
    <t>X8</t>
  </si>
  <si>
    <t>Y</t>
  </si>
  <si>
    <t>Yhat</t>
  </si>
  <si>
    <t>e</t>
  </si>
  <si>
    <t>i</t>
  </si>
  <si>
    <t>N</t>
  </si>
  <si>
    <t>Deviance</t>
  </si>
  <si>
    <t>Parameters</t>
  </si>
  <si>
    <t>AIC</t>
  </si>
  <si>
    <t>SBC</t>
  </si>
  <si>
    <t>AICC</t>
  </si>
  <si>
    <t>D</t>
  </si>
  <si>
    <t>DKWIC</t>
  </si>
  <si>
    <t>D=Error^2</t>
  </si>
  <si>
    <t>N=</t>
  </si>
  <si>
    <t>SSE=</t>
  </si>
  <si>
    <t>USING AVERAGE ERROR</t>
  </si>
  <si>
    <t>USING TOTAL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</si>
</sst>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H1" workbookViewId="0">
      <selection activeCell="H25" sqref="H25"/>
    </sheetView>
  </sheetViews>
  <sheetFormatPr defaultRowHeight="15" x14ac:dyDescent="0.25"/>
  <cols>
    <col min="2" max="2" width="12.28515625" customWidth="1"/>
    <col min="5" max="5" width="15.85546875" customWidth="1"/>
    <col min="8" max="8" width="19.85546875" bestFit="1" customWidth="1"/>
    <col min="11" max="11" width="11" customWidth="1"/>
    <col min="12" max="12" width="14.7109375" customWidth="1"/>
  </cols>
  <sheetData>
    <row r="1" spans="1:1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14</v>
      </c>
      <c r="J1" s="1" t="s">
        <v>6</v>
      </c>
      <c r="K1" s="1" t="s">
        <v>7</v>
      </c>
      <c r="L1" s="1" t="s">
        <v>8</v>
      </c>
      <c r="M1" s="1"/>
      <c r="N1" s="1" t="s">
        <v>12</v>
      </c>
      <c r="O1" s="1"/>
      <c r="P1" s="1" t="s">
        <v>9</v>
      </c>
      <c r="Q1" s="1" t="s">
        <v>10</v>
      </c>
      <c r="R1" s="1" t="s">
        <v>11</v>
      </c>
      <c r="S1" s="1"/>
    </row>
    <row r="2" spans="1:19" x14ac:dyDescent="0.25">
      <c r="A2" s="1">
        <v>1</v>
      </c>
      <c r="B2" s="1">
        <v>20</v>
      </c>
      <c r="C2" s="1">
        <v>35.299999999999997</v>
      </c>
      <c r="D2" s="1">
        <v>10.98</v>
      </c>
      <c r="E2" s="2">
        <f>9.1269+0.2028*B2-0.0724*C2</f>
        <v>10.627179999999999</v>
      </c>
      <c r="F2" s="2">
        <f>D2-E2</f>
        <v>0.35282000000000124</v>
      </c>
      <c r="H2" s="2">
        <f t="shared" ref="H2:H26" si="0">F2^2</f>
        <v>0.12448195240000087</v>
      </c>
      <c r="J2" s="4">
        <f>B28</f>
        <v>25</v>
      </c>
      <c r="K2" s="5">
        <f>H28</f>
        <v>9.628715357199999</v>
      </c>
      <c r="L2" s="1">
        <v>3</v>
      </c>
      <c r="M2" s="1"/>
      <c r="N2" s="1">
        <f>K2/J2</f>
        <v>0.38514861428799996</v>
      </c>
      <c r="O2" s="1"/>
      <c r="P2" s="2">
        <f>J2*LN(N2)+2*L2</f>
        <v>-17.853150200995572</v>
      </c>
      <c r="Q2" s="2">
        <f>J2*LN(N2)+3*LN(J2)</f>
        <v>-14.19652272639097</v>
      </c>
      <c r="R2" s="2">
        <f>P2+2*($L2)*($L2+1)/($J2-$L2-1)</f>
        <v>-16.710293058138429</v>
      </c>
      <c r="S2" s="2"/>
    </row>
    <row r="3" spans="1:19" x14ac:dyDescent="0.25">
      <c r="A3" s="1">
        <v>2</v>
      </c>
      <c r="B3" s="1">
        <v>20</v>
      </c>
      <c r="C3" s="1">
        <v>29.7</v>
      </c>
      <c r="D3" s="1">
        <v>11.13</v>
      </c>
      <c r="E3" s="2">
        <f t="shared" ref="E3:E26" si="1">9.1269+0.2028*B3-0.0724*C3</f>
        <v>11.03262</v>
      </c>
      <c r="F3" s="2">
        <f t="shared" ref="F3:F26" si="2">D3-E3</f>
        <v>9.7380000000001132E-2</v>
      </c>
      <c r="H3" s="2">
        <f t="shared" si="0"/>
        <v>9.482864400000221E-3</v>
      </c>
    </row>
    <row r="4" spans="1:19" x14ac:dyDescent="0.25">
      <c r="A4" s="1">
        <v>3</v>
      </c>
      <c r="B4" s="1">
        <v>23</v>
      </c>
      <c r="C4" s="1">
        <v>30.8</v>
      </c>
      <c r="D4" s="1">
        <v>12.51</v>
      </c>
      <c r="E4" s="2">
        <f t="shared" si="1"/>
        <v>11.56138</v>
      </c>
      <c r="F4" s="2">
        <f t="shared" si="2"/>
        <v>0.94862000000000002</v>
      </c>
      <c r="H4" s="2">
        <f t="shared" si="0"/>
        <v>0.89987990439999999</v>
      </c>
    </row>
    <row r="5" spans="1:19" x14ac:dyDescent="0.25">
      <c r="A5" s="1">
        <v>4</v>
      </c>
      <c r="B5" s="1">
        <v>20</v>
      </c>
      <c r="C5" s="1">
        <v>58.8</v>
      </c>
      <c r="D5" s="1">
        <v>8.4</v>
      </c>
      <c r="E5" s="2">
        <f t="shared" si="1"/>
        <v>8.9257799999999996</v>
      </c>
      <c r="F5" s="2">
        <f t="shared" si="2"/>
        <v>-0.52577999999999925</v>
      </c>
      <c r="H5" s="2">
        <f t="shared" si="0"/>
        <v>0.27644460839999924</v>
      </c>
    </row>
    <row r="6" spans="1:19" x14ac:dyDescent="0.25">
      <c r="A6" s="1">
        <v>5</v>
      </c>
      <c r="B6" s="1">
        <v>21</v>
      </c>
      <c r="C6" s="1">
        <v>61.4</v>
      </c>
      <c r="D6" s="1">
        <v>9.27</v>
      </c>
      <c r="E6" s="2">
        <f t="shared" si="1"/>
        <v>8.9403399999999991</v>
      </c>
      <c r="F6" s="2">
        <f t="shared" si="2"/>
        <v>0.32966000000000051</v>
      </c>
      <c r="H6" s="2">
        <f t="shared" si="0"/>
        <v>0.10867571560000033</v>
      </c>
    </row>
    <row r="7" spans="1:19" x14ac:dyDescent="0.25">
      <c r="A7" s="1">
        <v>6</v>
      </c>
      <c r="B7" s="1">
        <v>22</v>
      </c>
      <c r="C7" s="1">
        <v>71.3</v>
      </c>
      <c r="D7" s="1">
        <v>8.73</v>
      </c>
      <c r="E7" s="2">
        <f t="shared" si="1"/>
        <v>8.42638</v>
      </c>
      <c r="F7" s="2">
        <f t="shared" si="2"/>
        <v>0.30362000000000045</v>
      </c>
      <c r="H7" s="2">
        <f t="shared" si="0"/>
        <v>9.2185104400000273E-2</v>
      </c>
    </row>
    <row r="8" spans="1:19" x14ac:dyDescent="0.25">
      <c r="A8" s="1">
        <v>7</v>
      </c>
      <c r="B8" s="1">
        <v>11</v>
      </c>
      <c r="C8" s="1">
        <v>74.400000000000006</v>
      </c>
      <c r="D8" s="1">
        <v>6.36</v>
      </c>
      <c r="E8" s="2">
        <f t="shared" si="1"/>
        <v>5.9711399999999983</v>
      </c>
      <c r="F8" s="2">
        <f t="shared" si="2"/>
        <v>0.38886000000000198</v>
      </c>
      <c r="H8" s="2">
        <f t="shared" si="0"/>
        <v>0.15121209960000154</v>
      </c>
    </row>
    <row r="9" spans="1:19" x14ac:dyDescent="0.25">
      <c r="A9" s="1">
        <v>8</v>
      </c>
      <c r="B9" s="1">
        <v>23</v>
      </c>
      <c r="C9" s="1">
        <v>76.7</v>
      </c>
      <c r="D9" s="1">
        <v>8.5</v>
      </c>
      <c r="E9" s="2">
        <f t="shared" si="1"/>
        <v>8.2382199999999983</v>
      </c>
      <c r="F9" s="2">
        <f t="shared" si="2"/>
        <v>0.26178000000000168</v>
      </c>
      <c r="H9" s="2">
        <f t="shared" si="0"/>
        <v>6.8528768400000883E-2</v>
      </c>
    </row>
    <row r="10" spans="1:19" x14ac:dyDescent="0.25">
      <c r="A10" s="1">
        <v>9</v>
      </c>
      <c r="B10" s="1">
        <v>21</v>
      </c>
      <c r="C10" s="1">
        <v>70.7</v>
      </c>
      <c r="D10" s="1">
        <v>7.82</v>
      </c>
      <c r="E10" s="2">
        <f t="shared" si="1"/>
        <v>8.2670199999999987</v>
      </c>
      <c r="F10" s="2">
        <f t="shared" si="2"/>
        <v>-0.44701999999999842</v>
      </c>
      <c r="H10" s="2">
        <f t="shared" si="0"/>
        <v>0.19982688039999857</v>
      </c>
    </row>
    <row r="11" spans="1:19" x14ac:dyDescent="0.25">
      <c r="A11" s="1">
        <v>10</v>
      </c>
      <c r="B11" s="1">
        <v>20</v>
      </c>
      <c r="C11" s="1">
        <v>57.5</v>
      </c>
      <c r="D11" s="1">
        <v>9.14</v>
      </c>
      <c r="E11" s="2">
        <f t="shared" si="1"/>
        <v>9.0198999999999998</v>
      </c>
      <c r="F11" s="2">
        <f t="shared" si="2"/>
        <v>0.12010000000000076</v>
      </c>
      <c r="H11" s="2">
        <f t="shared" si="0"/>
        <v>1.4424010000000183E-2</v>
      </c>
    </row>
    <row r="12" spans="1:19" x14ac:dyDescent="0.25">
      <c r="A12" s="1">
        <v>11</v>
      </c>
      <c r="B12" s="1">
        <v>20</v>
      </c>
      <c r="C12" s="1">
        <v>46.4</v>
      </c>
      <c r="D12" s="1">
        <v>8.24</v>
      </c>
      <c r="E12" s="2">
        <f t="shared" si="1"/>
        <v>9.8235399999999995</v>
      </c>
      <c r="F12" s="2">
        <f t="shared" si="2"/>
        <v>-1.5835399999999993</v>
      </c>
      <c r="H12" s="2">
        <f t="shared" si="0"/>
        <v>2.5075989315999978</v>
      </c>
    </row>
    <row r="13" spans="1:19" x14ac:dyDescent="0.25">
      <c r="A13" s="1">
        <v>12</v>
      </c>
      <c r="B13" s="1">
        <v>21</v>
      </c>
      <c r="C13" s="1">
        <v>28.9</v>
      </c>
      <c r="D13" s="1">
        <v>12.19</v>
      </c>
      <c r="E13" s="2">
        <f t="shared" si="1"/>
        <v>11.293340000000001</v>
      </c>
      <c r="F13" s="2">
        <f t="shared" si="2"/>
        <v>0.8966599999999989</v>
      </c>
      <c r="H13" s="2">
        <f t="shared" si="0"/>
        <v>0.80399915559999802</v>
      </c>
    </row>
    <row r="14" spans="1:19" x14ac:dyDescent="0.25">
      <c r="A14" s="1">
        <v>13</v>
      </c>
      <c r="B14" s="1">
        <v>21</v>
      </c>
      <c r="C14" s="1">
        <v>28.1</v>
      </c>
      <c r="D14" s="1">
        <v>11.88</v>
      </c>
      <c r="E14" s="2">
        <f t="shared" si="1"/>
        <v>11.35126</v>
      </c>
      <c r="F14" s="2">
        <f t="shared" si="2"/>
        <v>0.52874000000000088</v>
      </c>
      <c r="H14" s="2">
        <f t="shared" si="0"/>
        <v>0.27956598760000095</v>
      </c>
    </row>
    <row r="15" spans="1:19" x14ac:dyDescent="0.25">
      <c r="A15" s="1">
        <v>14</v>
      </c>
      <c r="B15" s="1">
        <v>19</v>
      </c>
      <c r="C15" s="1">
        <v>39.1</v>
      </c>
      <c r="D15" s="1">
        <v>9.57</v>
      </c>
      <c r="E15" s="2">
        <f t="shared" si="1"/>
        <v>10.14926</v>
      </c>
      <c r="F15" s="2">
        <f t="shared" si="2"/>
        <v>-0.57925999999999966</v>
      </c>
      <c r="H15" s="2">
        <f t="shared" si="0"/>
        <v>0.33554214759999962</v>
      </c>
    </row>
    <row r="16" spans="1:19" x14ac:dyDescent="0.25">
      <c r="A16" s="1">
        <v>15</v>
      </c>
      <c r="B16" s="1">
        <v>23</v>
      </c>
      <c r="C16" s="1">
        <v>46.8</v>
      </c>
      <c r="D16" s="1">
        <v>10.94</v>
      </c>
      <c r="E16" s="2">
        <f t="shared" si="1"/>
        <v>10.402979999999999</v>
      </c>
      <c r="F16" s="2">
        <f t="shared" si="2"/>
        <v>0.53702000000000005</v>
      </c>
      <c r="H16" s="2">
        <f t="shared" si="0"/>
        <v>0.28839048040000004</v>
      </c>
    </row>
    <row r="17" spans="1:8" x14ac:dyDescent="0.25">
      <c r="A17" s="1">
        <v>16</v>
      </c>
      <c r="B17" s="1">
        <v>20</v>
      </c>
      <c r="C17" s="1">
        <v>48.5</v>
      </c>
      <c r="D17" s="1">
        <v>9.58</v>
      </c>
      <c r="E17" s="2">
        <f t="shared" si="1"/>
        <v>9.6715</v>
      </c>
      <c r="F17" s="2">
        <f t="shared" si="2"/>
        <v>-9.1499999999999915E-2</v>
      </c>
      <c r="H17" s="2">
        <f t="shared" si="0"/>
        <v>8.3722499999999839E-3</v>
      </c>
    </row>
    <row r="18" spans="1:8" x14ac:dyDescent="0.25">
      <c r="A18" s="1">
        <v>17</v>
      </c>
      <c r="B18" s="1">
        <v>22</v>
      </c>
      <c r="C18" s="1">
        <v>59.3</v>
      </c>
      <c r="D18" s="1">
        <v>10.09</v>
      </c>
      <c r="E18" s="2">
        <f t="shared" si="1"/>
        <v>9.2951799999999984</v>
      </c>
      <c r="F18" s="2">
        <f t="shared" si="2"/>
        <v>0.79482000000000141</v>
      </c>
      <c r="H18" s="2">
        <f t="shared" si="0"/>
        <v>0.63173883240000228</v>
      </c>
    </row>
    <row r="19" spans="1:8" x14ac:dyDescent="0.25">
      <c r="A19" s="1">
        <v>18</v>
      </c>
      <c r="B19" s="1">
        <v>22</v>
      </c>
      <c r="C19" s="1">
        <v>70</v>
      </c>
      <c r="D19" s="1">
        <v>8.11</v>
      </c>
      <c r="E19" s="2">
        <f t="shared" si="1"/>
        <v>8.5204999999999984</v>
      </c>
      <c r="F19" s="2">
        <f t="shared" si="2"/>
        <v>-0.41049999999999898</v>
      </c>
      <c r="H19" s="2">
        <f t="shared" si="0"/>
        <v>0.16851024999999917</v>
      </c>
    </row>
    <row r="20" spans="1:8" x14ac:dyDescent="0.25">
      <c r="A20" s="1">
        <v>19</v>
      </c>
      <c r="B20" s="1">
        <v>11</v>
      </c>
      <c r="C20" s="1">
        <v>70</v>
      </c>
      <c r="D20" s="1">
        <v>6.83</v>
      </c>
      <c r="E20" s="2">
        <f t="shared" si="1"/>
        <v>6.289699999999999</v>
      </c>
      <c r="F20" s="2">
        <f t="shared" si="2"/>
        <v>0.54030000000000111</v>
      </c>
      <c r="H20" s="2">
        <f t="shared" si="0"/>
        <v>0.29192409000000119</v>
      </c>
    </row>
    <row r="21" spans="1:8" x14ac:dyDescent="0.25">
      <c r="A21" s="1">
        <v>20</v>
      </c>
      <c r="B21" s="1">
        <v>23</v>
      </c>
      <c r="C21" s="1">
        <v>74.5</v>
      </c>
      <c r="D21" s="1">
        <v>8.8800000000000008</v>
      </c>
      <c r="E21" s="2">
        <f t="shared" si="1"/>
        <v>8.3974999999999991</v>
      </c>
      <c r="F21" s="2">
        <f t="shared" si="2"/>
        <v>0.48250000000000171</v>
      </c>
      <c r="H21" s="2">
        <f t="shared" si="0"/>
        <v>0.23280625000000166</v>
      </c>
    </row>
    <row r="22" spans="1:8" x14ac:dyDescent="0.25">
      <c r="A22" s="1">
        <v>21</v>
      </c>
      <c r="B22" s="1">
        <v>20</v>
      </c>
      <c r="C22" s="1">
        <v>72.099999999999994</v>
      </c>
      <c r="D22" s="1">
        <v>7.68</v>
      </c>
      <c r="E22" s="2">
        <f t="shared" si="1"/>
        <v>7.96286</v>
      </c>
      <c r="F22" s="2">
        <f t="shared" si="2"/>
        <v>-0.28286000000000033</v>
      </c>
      <c r="H22" s="2">
        <f t="shared" si="0"/>
        <v>8.0009779600000192E-2</v>
      </c>
    </row>
    <row r="23" spans="1:8" x14ac:dyDescent="0.25">
      <c r="A23" s="1">
        <v>22</v>
      </c>
      <c r="B23" s="1">
        <v>21</v>
      </c>
      <c r="C23" s="1">
        <v>58.1</v>
      </c>
      <c r="D23" s="1">
        <v>8.4700000000000006</v>
      </c>
      <c r="E23" s="2">
        <f t="shared" si="1"/>
        <v>9.1792599999999993</v>
      </c>
      <c r="F23" s="2">
        <f t="shared" si="2"/>
        <v>-0.70925999999999867</v>
      </c>
      <c r="H23" s="2">
        <f t="shared" si="0"/>
        <v>0.5030497475999981</v>
      </c>
    </row>
    <row r="24" spans="1:8" x14ac:dyDescent="0.25">
      <c r="A24" s="1">
        <v>23</v>
      </c>
      <c r="B24" s="1">
        <v>20</v>
      </c>
      <c r="C24" s="1">
        <v>44.6</v>
      </c>
      <c r="D24" s="1">
        <v>8.86</v>
      </c>
      <c r="E24" s="2">
        <f t="shared" si="1"/>
        <v>9.9538599999999988</v>
      </c>
      <c r="F24" s="2">
        <f t="shared" si="2"/>
        <v>-1.0938599999999994</v>
      </c>
      <c r="H24" s="2">
        <f t="shared" si="0"/>
        <v>1.1965296995999986</v>
      </c>
    </row>
    <row r="25" spans="1:8" x14ac:dyDescent="0.25">
      <c r="A25" s="1">
        <v>24</v>
      </c>
      <c r="B25" s="1">
        <v>20</v>
      </c>
      <c r="C25" s="1">
        <v>33.4</v>
      </c>
      <c r="D25" s="1">
        <v>10.36</v>
      </c>
      <c r="E25" s="2">
        <f t="shared" si="1"/>
        <v>10.76474</v>
      </c>
      <c r="F25" s="2">
        <f t="shared" si="2"/>
        <v>-0.40474000000000032</v>
      </c>
      <c r="H25" s="2">
        <f t="shared" si="0"/>
        <v>0.16381446760000026</v>
      </c>
    </row>
    <row r="26" spans="1:8" x14ac:dyDescent="0.25">
      <c r="A26" s="1">
        <v>25</v>
      </c>
      <c r="B26" s="1">
        <v>22</v>
      </c>
      <c r="C26" s="1">
        <v>28.6</v>
      </c>
      <c r="D26" s="1">
        <v>11.08</v>
      </c>
      <c r="E26" s="2">
        <f t="shared" si="1"/>
        <v>11.517859999999999</v>
      </c>
      <c r="F26" s="2">
        <f t="shared" si="2"/>
        <v>-0.43785999999999881</v>
      </c>
      <c r="H26" s="2">
        <f t="shared" si="0"/>
        <v>0.19172137959999896</v>
      </c>
    </row>
    <row r="28" spans="1:8" x14ac:dyDescent="0.25">
      <c r="A28" s="1" t="s">
        <v>15</v>
      </c>
      <c r="B28" s="4">
        <f>COUNT(B2:B26)</f>
        <v>25</v>
      </c>
      <c r="G28" s="3" t="s">
        <v>16</v>
      </c>
      <c r="H28" s="5">
        <f>SUM(H2:H26)</f>
        <v>9.628715357199999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A5" sqref="A5"/>
    </sheetView>
  </sheetViews>
  <sheetFormatPr defaultRowHeight="15" x14ac:dyDescent="0.25"/>
  <cols>
    <col min="1" max="2" width="9.140625" style="1"/>
    <col min="3" max="3" width="13.42578125" style="1" customWidth="1"/>
    <col min="4" max="10" width="9.140625" style="1"/>
  </cols>
  <sheetData>
    <row r="1" spans="1:14" x14ac:dyDescent="0.25">
      <c r="A1" s="7" t="s">
        <v>17</v>
      </c>
      <c r="B1" s="7"/>
      <c r="C1" s="7"/>
    </row>
    <row r="2" spans="1:14" x14ac:dyDescent="0.25">
      <c r="A2" s="1" t="s">
        <v>6</v>
      </c>
      <c r="B2" s="1" t="s">
        <v>7</v>
      </c>
      <c r="C2" s="1" t="s">
        <v>8</v>
      </c>
      <c r="E2" s="1" t="s">
        <v>12</v>
      </c>
      <c r="G2" s="1" t="s">
        <v>9</v>
      </c>
      <c r="H2" s="1" t="s">
        <v>10</v>
      </c>
      <c r="I2" s="1" t="s">
        <v>11</v>
      </c>
      <c r="J2" s="1" t="s">
        <v>13</v>
      </c>
      <c r="L2" s="1"/>
      <c r="M2" s="1"/>
      <c r="N2" s="1"/>
    </row>
    <row r="3" spans="1:14" x14ac:dyDescent="0.25">
      <c r="A3" s="1">
        <v>50</v>
      </c>
      <c r="B3" s="1">
        <v>250</v>
      </c>
      <c r="C3" s="1">
        <v>4</v>
      </c>
      <c r="E3" s="1">
        <f>B3/A3</f>
        <v>5</v>
      </c>
      <c r="G3" s="2">
        <f>$A3*LN($E3)+2*$C3</f>
        <v>88.471895621705016</v>
      </c>
      <c r="H3" s="2">
        <f>$A3*LN($E3)+$C3*LN($A3)</f>
        <v>96.119987643417602</v>
      </c>
      <c r="I3" s="2">
        <f>G3+2*$C3*($C3+1)/($A3-$C3-1)</f>
        <v>89.360784510593902</v>
      </c>
      <c r="J3" s="2">
        <f>($C3*LN($C3)+LN($E3+1))/LN(A3)</f>
        <v>1.8754840918694027</v>
      </c>
      <c r="L3" s="1"/>
      <c r="M3" s="1"/>
      <c r="N3" s="1"/>
    </row>
    <row r="4" spans="1:14" x14ac:dyDescent="0.25">
      <c r="A4" s="1">
        <v>100</v>
      </c>
      <c r="B4" s="1">
        <v>20</v>
      </c>
      <c r="C4" s="1">
        <v>6</v>
      </c>
      <c r="E4" s="1">
        <f>B4/A4</f>
        <v>0.2</v>
      </c>
      <c r="G4" s="2">
        <f>$A4*LN($E4)+2*$C4</f>
        <v>-148.94379124341003</v>
      </c>
      <c r="H4" s="2">
        <f>$A4*LN($E4)+$C4*LN($A4)</f>
        <v>-133.31277012748149</v>
      </c>
      <c r="I4" s="2">
        <f>G4+2*$C4*($C4+1)/($A4-$C4-1)</f>
        <v>-148.04056543695842</v>
      </c>
      <c r="J4" s="2">
        <f>($C4*LN($C4)+LN($E4+1))/LN(A4)</f>
        <v>2.3740443741747432</v>
      </c>
      <c r="L4" s="1"/>
      <c r="M4" s="1"/>
      <c r="N4" s="1"/>
    </row>
    <row r="5" spans="1:14" x14ac:dyDescent="0.25">
      <c r="L5" s="1"/>
      <c r="M5" s="1"/>
      <c r="N5" s="1"/>
    </row>
    <row r="6" spans="1:14" x14ac:dyDescent="0.25">
      <c r="L6" s="1"/>
      <c r="M6" s="1"/>
      <c r="N6" s="1"/>
    </row>
    <row r="7" spans="1:14" x14ac:dyDescent="0.25">
      <c r="A7" s="7" t="s">
        <v>18</v>
      </c>
      <c r="B7" s="7"/>
      <c r="C7" s="7"/>
    </row>
    <row r="8" spans="1:14" x14ac:dyDescent="0.25">
      <c r="A8" s="1" t="s">
        <v>6</v>
      </c>
      <c r="B8" s="1" t="s">
        <v>7</v>
      </c>
      <c r="C8" s="1" t="s">
        <v>8</v>
      </c>
      <c r="E8" s="1" t="s">
        <v>12</v>
      </c>
      <c r="G8" s="1" t="s">
        <v>9</v>
      </c>
      <c r="H8" s="1" t="s">
        <v>10</v>
      </c>
      <c r="I8" s="1" t="s">
        <v>11</v>
      </c>
      <c r="J8" s="1" t="s">
        <v>13</v>
      </c>
    </row>
    <row r="9" spans="1:14" x14ac:dyDescent="0.25">
      <c r="A9" s="1">
        <v>40</v>
      </c>
      <c r="B9" s="6">
        <v>80</v>
      </c>
      <c r="C9" s="1">
        <v>4</v>
      </c>
      <c r="E9" s="6">
        <f>B9</f>
        <v>80</v>
      </c>
      <c r="G9" s="2">
        <f>E9+2*$C9</f>
        <v>88</v>
      </c>
      <c r="H9" s="2">
        <f>E9+C9*LN(A9)</f>
        <v>94.75551781645575</v>
      </c>
      <c r="I9" s="2">
        <f>G9+2*$C9*($C9+1)/($A9-$C9-1)</f>
        <v>89.142857142857139</v>
      </c>
      <c r="J9" s="2">
        <f>($C9*LN($C9)+LN($E9+1))/LN(A9)</f>
        <v>2.6944839815969228</v>
      </c>
    </row>
  </sheetData>
  <mergeCells count="2">
    <mergeCell ref="A7:C7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Steam Data</vt:lpstr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2014-11-15T03:19:56Z</dcterms:modified>
</cp:coreProperties>
</file>