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ania.iqbal\AppData\Local\Microsoft\Windows\INetCache\Content.Outlook\JA39IFRN\"/>
    </mc:Choice>
  </mc:AlternateContent>
  <bookViews>
    <workbookView xWindow="-120" yWindow="-120" windowWidth="20730" windowHeight="11040"/>
  </bookViews>
  <sheets>
    <sheet name="Running Principal" sheetId="1" r:id="rId1"/>
  </sheets>
  <definedNames>
    <definedName name="AInsurance">AIR*ALA</definedName>
    <definedName name="AIR">IF('Running Principal'!$C$6="Petrol",5%,10%)</definedName>
    <definedName name="ALA">'Running Principal'!$D$13</definedName>
    <definedName name="Balance">'Running Principal'!$K$23</definedName>
    <definedName name="CN">'Running Principal'!$A$25&gt;LTen</definedName>
    <definedName name="CustEP">LKM-GoBpSub</definedName>
    <definedName name="EMI">'Running Principal'!$I$14</definedName>
    <definedName name="FLA">ALA-LKM</definedName>
    <definedName name="FNon">IF('Running Principal'!#REF!="Filer",0,ALA*0.3)</definedName>
    <definedName name="GoBpSub">20000</definedName>
    <definedName name="GP">'Running Principal'!$I$16</definedName>
    <definedName name="InP">LTen-12</definedName>
    <definedName name="IOnlyPayment">rate*FLA</definedName>
    <definedName name="IOPayment">-PMT(rate,Period,OFFSET(Balance,1+'Running Principal'!$I$16,0),,0)</definedName>
    <definedName name="LKM">ALA*LKMP</definedName>
    <definedName name="LKMP">'Running Principal'!$C$14</definedName>
    <definedName name="LTen">'Running Principal'!$I$15</definedName>
    <definedName name="Mark_up">IOnlyPayment</definedName>
    <definedName name="Markup">'Running Principal'!$D$18</definedName>
    <definedName name="MUPC">IF(CN,0,'Running Principal'!I1048576*rate)</definedName>
    <definedName name="Pay">IF(CN,0,IF('Running Principal'!XFB1&lt;='Running Principal'!$I$16,IOnlyPayment,EMI))</definedName>
    <definedName name="Period">'Running Principal'!$I$15-'Running Principal'!$I$16</definedName>
    <definedName name="Principal">'Running Principal'!C1-'Running Principal'!B1</definedName>
    <definedName name="rate">Markup/12</definedName>
    <definedName name="Title">IF(GP&gt;0,"Payment After IO Period","Installment (EMI)")</definedName>
    <definedName name="TMP">'Running Principal'!XFA1+'Running Principal'!XFB1+'Running Principal'!XFC1+'Running Principal'!XFD1</definedName>
    <definedName name="TMPWI">IF('Running Principal'!$I$16&gt;0,'Running Principal'!XFB24,'Running Principal'!XFB12)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6" i="1" l="1" a="1"/>
  <c r="C16" i="1" s="1"/>
  <c r="I7" i="1" a="1"/>
  <c r="I7" i="1" s="1"/>
  <c r="I9" i="1" s="1"/>
  <c r="D15" i="1"/>
  <c r="I4" i="1" a="1"/>
  <c r="I4" i="1" s="1"/>
  <c r="D16" i="1" a="1"/>
  <c r="D16" i="1" s="1"/>
  <c r="D17" i="1"/>
  <c r="G14" i="1" l="1" a="1"/>
  <c r="G14" i="1" s="1"/>
  <c r="F25" i="1" l="1"/>
  <c r="J48" i="1" l="1"/>
  <c r="J47" i="1"/>
  <c r="J46" i="1"/>
  <c r="J45" i="1"/>
  <c r="J44" i="1"/>
  <c r="J43" i="1"/>
  <c r="J42" i="1"/>
  <c r="J41" i="1"/>
  <c r="J40" i="1"/>
  <c r="J39" i="1"/>
  <c r="J38" i="1"/>
  <c r="J37" i="1"/>
  <c r="J36" i="1"/>
  <c r="J35" i="1"/>
  <c r="J34" i="1"/>
  <c r="J33" i="1"/>
  <c r="J32" i="1"/>
  <c r="J31" i="1"/>
  <c r="J30" i="1"/>
  <c r="J29" i="1"/>
  <c r="J28" i="1"/>
  <c r="J27" i="1"/>
  <c r="J26" i="1"/>
  <c r="A26" i="1"/>
  <c r="J25" i="1"/>
  <c r="K24" i="1"/>
  <c r="D14" i="1"/>
  <c r="A54" i="1"/>
  <c r="F26" i="1" l="1"/>
  <c r="A27" i="1"/>
  <c r="F27" i="1" l="1"/>
  <c r="A28" i="1"/>
  <c r="F28" i="1" l="1"/>
  <c r="A29" i="1"/>
  <c r="F29" i="1" l="1"/>
  <c r="A30" i="1"/>
  <c r="F30" i="1" l="1"/>
  <c r="A31" i="1"/>
  <c r="F31" i="1" l="1"/>
  <c r="A32" i="1"/>
  <c r="F32" i="1" l="1"/>
  <c r="A33" i="1"/>
  <c r="F33" i="1" l="1"/>
  <c r="A34" i="1"/>
  <c r="F34" i="1" l="1"/>
  <c r="A35" i="1"/>
  <c r="F35" i="1" l="1"/>
  <c r="A36" i="1"/>
  <c r="F36" i="1" l="1"/>
  <c r="A37" i="1"/>
  <c r="F37" i="1" l="1"/>
  <c r="A38" i="1"/>
  <c r="F38" i="1" l="1"/>
  <c r="A39" i="1"/>
  <c r="F39" i="1" l="1"/>
  <c r="A40" i="1"/>
  <c r="F40" i="1" l="1"/>
  <c r="A41" i="1"/>
  <c r="F41" i="1" l="1"/>
  <c r="A42" i="1"/>
  <c r="F42" i="1" l="1"/>
  <c r="A43" i="1"/>
  <c r="F43" i="1" l="1"/>
  <c r="A44" i="1"/>
  <c r="F44" i="1" l="1"/>
  <c r="A45" i="1"/>
  <c r="F45" i="1" l="1"/>
  <c r="A46" i="1"/>
  <c r="F46" i="1" l="1"/>
  <c r="A47" i="1"/>
  <c r="F47" i="1" l="1"/>
  <c r="A48" i="1"/>
  <c r="F48" i="1" l="1"/>
  <c r="I14" i="1" l="1"/>
  <c r="C25" i="1"/>
  <c r="I13" i="1"/>
  <c r="D47" i="1" l="1"/>
  <c r="D27" i="1"/>
  <c r="D44" i="1"/>
  <c r="D30" i="1"/>
  <c r="D46" i="1"/>
  <c r="D32" i="1"/>
  <c r="D45" i="1"/>
  <c r="D48" i="1"/>
  <c r="D28" i="1"/>
  <c r="D33" i="1"/>
  <c r="D35" i="1"/>
  <c r="D43" i="1"/>
  <c r="D40" i="1"/>
  <c r="D29" i="1"/>
  <c r="D37" i="1"/>
  <c r="D25" i="1"/>
  <c r="D34" i="1"/>
  <c r="D42" i="1"/>
  <c r="D26" i="1"/>
  <c r="D36" i="1"/>
  <c r="D41" i="1"/>
  <c r="D31" i="1"/>
  <c r="D38" i="1"/>
  <c r="D39" i="1"/>
  <c r="B25" i="1" l="1"/>
  <c r="G25" i="1"/>
  <c r="I25" i="1" l="1"/>
  <c r="K25" i="1"/>
  <c r="J14" i="1"/>
  <c r="J13" i="1"/>
  <c r="C26" i="1" l="1"/>
  <c r="G26" i="1" l="1"/>
  <c r="B26" i="1"/>
  <c r="K26" i="1" l="1"/>
  <c r="I26" i="1"/>
  <c r="C27" i="1" l="1"/>
  <c r="G27" i="1" l="1"/>
  <c r="B27" i="1"/>
  <c r="I27" i="1" l="1"/>
  <c r="K27" i="1"/>
  <c r="C28" i="1" l="1"/>
  <c r="G28" i="1" l="1"/>
  <c r="B28" i="1"/>
  <c r="K28" i="1" l="1"/>
  <c r="I28" i="1"/>
  <c r="C29" i="1" l="1"/>
  <c r="G29" i="1" l="1"/>
  <c r="B29" i="1"/>
  <c r="I29" i="1" l="1"/>
  <c r="K29" i="1"/>
  <c r="C30" i="1" l="1"/>
  <c r="G30" i="1" l="1"/>
  <c r="B30" i="1"/>
  <c r="I30" i="1" l="1"/>
  <c r="K30" i="1"/>
  <c r="C31" i="1" l="1"/>
  <c r="G31" i="1" l="1"/>
  <c r="B31" i="1"/>
  <c r="I31" i="1" l="1"/>
  <c r="K31" i="1"/>
  <c r="C32" i="1" l="1"/>
  <c r="G32" i="1" l="1"/>
  <c r="B32" i="1"/>
  <c r="I32" i="1" l="1"/>
  <c r="K32" i="1"/>
  <c r="C33" i="1" l="1"/>
  <c r="G33" i="1" l="1"/>
  <c r="B33" i="1"/>
  <c r="K33" i="1" l="1"/>
  <c r="I33" i="1"/>
  <c r="C34" i="1" l="1"/>
  <c r="G34" i="1" l="1"/>
  <c r="B34" i="1"/>
  <c r="K34" i="1" l="1"/>
  <c r="I34" i="1"/>
  <c r="C35" i="1" l="1"/>
  <c r="G35" i="1" l="1"/>
  <c r="B35" i="1"/>
  <c r="I35" i="1" l="1"/>
  <c r="K35" i="1"/>
  <c r="C36" i="1" l="1"/>
  <c r="G36" i="1" l="1"/>
  <c r="B36" i="1"/>
  <c r="K36" i="1" l="1"/>
  <c r="I36" i="1"/>
  <c r="C37" i="1" l="1"/>
  <c r="G37" i="1" l="1"/>
  <c r="B37" i="1"/>
  <c r="K37" i="1" l="1"/>
  <c r="I37" i="1"/>
  <c r="C38" i="1" l="1"/>
  <c r="G38" i="1" l="1"/>
  <c r="B38" i="1"/>
  <c r="I38" i="1" l="1"/>
  <c r="K38" i="1"/>
  <c r="C39" i="1" l="1"/>
  <c r="G39" i="1" l="1"/>
  <c r="B39" i="1"/>
  <c r="K39" i="1" l="1"/>
  <c r="I39" i="1"/>
  <c r="C40" i="1" l="1"/>
  <c r="G40" i="1" l="1"/>
  <c r="B40" i="1"/>
  <c r="I40" i="1" l="1"/>
  <c r="K40" i="1"/>
  <c r="C41" i="1" l="1"/>
  <c r="G41" i="1" l="1"/>
  <c r="B41" i="1"/>
  <c r="I41" i="1" l="1"/>
  <c r="K41" i="1"/>
  <c r="C42" i="1" l="1"/>
  <c r="G42" i="1" l="1"/>
  <c r="B42" i="1"/>
  <c r="I42" i="1" l="1"/>
  <c r="K42" i="1"/>
  <c r="C43" i="1" l="1"/>
  <c r="G43" i="1" l="1"/>
  <c r="B43" i="1"/>
  <c r="K43" i="1" l="1"/>
  <c r="I43" i="1"/>
  <c r="C44" i="1" l="1"/>
  <c r="G44" i="1" l="1"/>
  <c r="B44" i="1"/>
  <c r="I44" i="1" l="1"/>
  <c r="K44" i="1"/>
  <c r="C45" i="1" l="1"/>
  <c r="G45" i="1" l="1"/>
  <c r="B45" i="1"/>
  <c r="K45" i="1" l="1"/>
  <c r="I45" i="1"/>
  <c r="C46" i="1" l="1"/>
  <c r="G46" i="1" l="1"/>
  <c r="B46" i="1"/>
  <c r="I46" i="1" l="1"/>
  <c r="K46" i="1"/>
  <c r="C47" i="1" l="1"/>
  <c r="G47" i="1" l="1"/>
  <c r="B47" i="1"/>
  <c r="K47" i="1" l="1"/>
  <c r="I47" i="1"/>
  <c r="C48" i="1" l="1"/>
  <c r="G48" i="1" l="1"/>
  <c r="B48" i="1"/>
  <c r="I48" i="1" l="1"/>
  <c r="K48" i="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<sst xmlns="http://schemas.openxmlformats.org/spreadsheetml/2006/main" count="37" uniqueCount="36">
  <si>
    <t>Client Name</t>
  </si>
  <si>
    <t>CNIC</t>
  </si>
  <si>
    <t>Tentative Physical Verification Charges</t>
  </si>
  <si>
    <t>Total Downpayment</t>
  </si>
  <si>
    <t>Collateral FSV</t>
  </si>
  <si>
    <t>Without Insurance</t>
  </si>
  <si>
    <t>TMP With Insurance</t>
  </si>
  <si>
    <t>Interest-Only Payment</t>
  </si>
  <si>
    <t>Markup Rate</t>
  </si>
  <si>
    <t>Sr. No.</t>
  </si>
  <si>
    <t>Principal</t>
  </si>
  <si>
    <t>Markup</t>
  </si>
  <si>
    <t>EMI</t>
  </si>
  <si>
    <t>Asset Insurance</t>
  </si>
  <si>
    <t>TMP</t>
  </si>
  <si>
    <t>Security Deposit</t>
  </si>
  <si>
    <t>Balance</t>
  </si>
  <si>
    <t>Client Signature</t>
  </si>
  <si>
    <t>Legal Stamping Charges</t>
  </si>
  <si>
    <t>Gross Loan Amount</t>
  </si>
  <si>
    <t>Equity Deposit</t>
  </si>
  <si>
    <t>Net Finance Amount</t>
  </si>
  <si>
    <t>Tenure (Month)</t>
  </si>
  <si>
    <t>Grace Period (Month)</t>
  </si>
  <si>
    <t>XYZ</t>
  </si>
  <si>
    <t>GoPb Capital Subsidy</t>
  </si>
  <si>
    <t>Insurance Upfront</t>
  </si>
  <si>
    <t>Insurance Rate</t>
  </si>
  <si>
    <t>Applicant Equity Participation</t>
  </si>
  <si>
    <t>Vehicle Registration (Tentative)</t>
  </si>
  <si>
    <t>Bikes Repayment Calculator</t>
  </si>
  <si>
    <t>*Equity deposit to be off-settled against Lease Key money at expiry of the lease period.</t>
  </si>
  <si>
    <t>Outstanding Principal</t>
  </si>
  <si>
    <t>Applied Bike Category</t>
  </si>
  <si>
    <t>This is a tentative instalment plan and be used for reference only. Actual plan shall be shared at the time of loan approval.
This has been generated for convenience without any risk and liability on the part of the bank or any of its staff.</t>
  </si>
  <si>
    <t>Electric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</si>
</sst>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_(* #,##0_);_(* \(#,##0\);_(* &quot;-&quot;??_);_(@_)"/>
    <numFmt numFmtId="165" formatCode="0_)"/>
    <numFmt numFmtId="166" formatCode="00000\-0000000\-0"/>
  </numFmts>
  <fonts count="22" x14ac:knownFonts="1">
    <font>
      <sz val="11"/>
      <color theme="1"/>
      <name val="Calibri"/>
      <family val="2"/>
      <scheme val="minor"/>
    </font>
    <font>
      <sz val="11"/>
      <color theme="1"/>
      <name val="Calibri"/>
      <family val="2"/>
      <scheme val="minor"/>
    </font>
    <font>
      <sz val="11"/>
      <color rgb="FF3F3F76"/>
      <name val="Calibri"/>
      <family val="2"/>
      <scheme val="minor"/>
    </font>
    <font>
      <b/>
      <sz val="11"/>
      <color theme="1"/>
      <name val="Calibri"/>
      <family val="2"/>
      <scheme val="minor"/>
    </font>
    <font>
      <sz val="11"/>
      <color theme="0"/>
      <name val="Calibri"/>
      <family val="2"/>
      <scheme val="minor"/>
    </font>
    <font>
      <b/>
      <sz val="14"/>
      <color theme="1"/>
      <name val="Calibri Light"/>
      <family val="1"/>
      <scheme val="major"/>
    </font>
    <font>
      <b/>
      <sz val="11"/>
      <color theme="1"/>
      <name val="Calibri Light"/>
      <family val="1"/>
      <scheme val="major"/>
    </font>
    <font>
      <sz val="11"/>
      <color theme="1"/>
      <name val="Calibri Light"/>
      <family val="1"/>
      <scheme val="major"/>
    </font>
    <font>
      <b/>
      <sz val="9"/>
      <color theme="1"/>
      <name val="Calibri Light"/>
      <family val="1"/>
      <scheme val="major"/>
    </font>
    <font>
      <sz val="10"/>
      <color rgb="FF3F3F76"/>
      <name val="Calibri Light"/>
      <family val="1"/>
      <scheme val="major"/>
    </font>
    <font>
      <b/>
      <sz val="10"/>
      <color rgb="FF3F3F76"/>
      <name val="Calibri Light"/>
      <family val="2"/>
      <scheme val="major"/>
    </font>
    <font>
      <b/>
      <sz val="8"/>
      <color theme="1"/>
      <name val="Calibri Light"/>
      <family val="1"/>
      <scheme val="major"/>
    </font>
    <font>
      <b/>
      <sz val="10"/>
      <color rgb="FF3F3F76"/>
      <name val="Calibri Light"/>
      <family val="1"/>
      <scheme val="major"/>
    </font>
    <font>
      <b/>
      <sz val="8"/>
      <color theme="1"/>
      <name val="Calibri"/>
      <family val="2"/>
      <scheme val="minor"/>
    </font>
    <font>
      <b/>
      <sz val="11"/>
      <color theme="1"/>
      <name val="Book Antiqua"/>
      <family val="1"/>
    </font>
    <font>
      <b/>
      <sz val="11"/>
      <color theme="0"/>
      <name val="Book Antiqua"/>
      <family val="1"/>
    </font>
    <font>
      <sz val="10"/>
      <color theme="1"/>
      <name val="Calibri Light"/>
      <family val="1"/>
      <scheme val="major"/>
    </font>
    <font>
      <b/>
      <sz val="10"/>
      <color theme="1"/>
      <name val="Calibri"/>
      <family val="2"/>
      <scheme val="minor"/>
    </font>
    <font>
      <b/>
      <sz val="11"/>
      <color theme="8" tint="0.79998168889431442"/>
      <name val="Book Antiqua"/>
      <family val="1"/>
    </font>
    <font>
      <b/>
      <sz val="11"/>
      <color theme="8" tint="0.79998168889431442"/>
      <name val="Calibri Light"/>
      <family val="1"/>
      <scheme val="major"/>
    </font>
    <font>
      <sz val="10"/>
      <color theme="4" tint="0.79998168889431442"/>
      <name val="Calibri Light"/>
      <family val="1"/>
      <scheme val="major"/>
    </font>
    <font>
      <b/>
      <sz val="9"/>
      <color theme="0"/>
      <name val="Calibri Light"/>
      <family val="1"/>
      <scheme val="major"/>
    </font>
  </fonts>
  <fills count="6">
    <fill>
      <patternFill patternType="none"/>
    </fill>
    <fill>
      <patternFill patternType="gray125"/>
    </fill>
    <fill>
      <patternFill patternType="solid">
        <fgColor rgb="FFFFCC99"/>
      </patternFill>
    </fill>
    <fill>
      <patternFill patternType="solid">
        <fgColor theme="6" tint="0.79998168889431442"/>
        <bgColor indexed="65"/>
      </patternFill>
    </fill>
    <fill>
      <patternFill patternType="solid">
        <fgColor theme="0"/>
        <bgColor indexed="64"/>
      </patternFill>
    </fill>
    <fill>
      <patternFill patternType="solid">
        <fgColor theme="3" tint="0.79998168889431442"/>
        <bgColor indexed="64"/>
      </patternFill>
    </fill>
  </fills>
  <borders count="42">
    <border>
      <left/>
      <right/>
      <top/>
      <bottom/>
      <diagonal/>
    </border>
    <border>
      <left style="thin">
        <color rgb="FF7F7F7F"/>
      </left>
      <right style="thin">
        <color rgb="FF7F7F7F"/>
      </right>
      <top style="thin">
        <color rgb="FF7F7F7F"/>
      </top>
      <bottom style="thin">
        <color rgb="FF7F7F7F"/>
      </bottom>
      <diagonal/>
    </border>
    <border>
      <left style="medium">
        <color auto="1"/>
      </left>
      <right/>
      <top style="medium">
        <color auto="1"/>
      </top>
      <bottom/>
      <diagonal/>
    </border>
    <border>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style="hair">
        <color indexed="64"/>
      </left>
      <right/>
      <top style="hair">
        <color indexed="64"/>
      </top>
      <bottom/>
      <diagonal/>
    </border>
    <border>
      <left/>
      <right/>
      <top style="hair">
        <color indexed="64"/>
      </top>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right style="dashed">
        <color rgb="FF7F7F7F"/>
      </right>
      <top/>
      <bottom/>
      <diagonal/>
    </border>
    <border>
      <left style="dashed">
        <color rgb="FF7F7F7F"/>
      </left>
      <right/>
      <top style="hair">
        <color indexed="64"/>
      </top>
      <bottom/>
      <diagonal/>
    </border>
    <border>
      <left/>
      <right style="dashed">
        <color rgb="FF7F7F7F"/>
      </right>
      <top/>
      <bottom style="hair">
        <color indexed="64"/>
      </bottom>
      <diagonal/>
    </border>
    <border>
      <left style="dashed">
        <color rgb="FF7F7F7F"/>
      </left>
      <right/>
      <top/>
      <bottom style="hair">
        <color indexed="64"/>
      </bottom>
      <diagonal/>
    </border>
    <border>
      <left/>
      <right/>
      <top/>
      <bottom style="hair">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style="hair">
        <color indexed="64"/>
      </bottom>
      <diagonal/>
    </border>
    <border>
      <left style="medium">
        <color indexed="64"/>
      </left>
      <right/>
      <top style="hair">
        <color indexed="64"/>
      </top>
      <bottom/>
      <diagonal/>
    </border>
    <border>
      <left/>
      <right style="medium">
        <color indexed="64"/>
      </right>
      <top style="hair">
        <color indexed="64"/>
      </top>
      <bottom/>
      <diagonal/>
    </border>
    <border>
      <left style="hair">
        <color indexed="64"/>
      </left>
      <right style="medium">
        <color indexed="64"/>
      </right>
      <top/>
      <bottom/>
      <diagonal/>
    </border>
    <border>
      <left style="medium">
        <color indexed="64"/>
      </left>
      <right/>
      <top/>
      <bottom style="hair">
        <color indexed="64"/>
      </bottom>
      <diagonal/>
    </border>
    <border>
      <left/>
      <right style="medium">
        <color indexed="64"/>
      </right>
      <top/>
      <bottom style="hair">
        <color indexed="64"/>
      </bottom>
      <diagonal/>
    </border>
    <border>
      <left style="medium">
        <color indexed="64"/>
      </left>
      <right/>
      <top/>
      <bottom style="medium">
        <color auto="1"/>
      </bottom>
      <diagonal/>
    </border>
    <border>
      <left/>
      <right/>
      <top/>
      <bottom style="medium">
        <color auto="1"/>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hair">
        <color indexed="64"/>
      </top>
      <bottom style="thin">
        <color indexed="64"/>
      </bottom>
      <diagonal/>
    </border>
    <border>
      <left style="thin">
        <color indexed="64"/>
      </left>
      <right style="thin">
        <color indexed="64"/>
      </right>
      <top style="thin">
        <color indexed="64"/>
      </top>
      <bottom style="thin">
        <color indexed="64"/>
      </bottom>
      <diagonal/>
    </border>
    <border>
      <left/>
      <right/>
      <top style="hair">
        <color indexed="64"/>
      </top>
      <bottom style="thin">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1" applyNumberFormat="0" applyAlignment="0" applyProtection="0"/>
    <xf numFmtId="0" fontId="1" fillId="3" borderId="0" applyNumberFormat="0" applyBorder="0" applyAlignment="0" applyProtection="0"/>
  </cellStyleXfs>
  <cellXfs count="125">
    <xf numFmtId="0" fontId="0" fillId="0" borderId="0" xfId="0"/>
    <xf numFmtId="0" fontId="0" fillId="4" borderId="0" xfId="0" applyFill="1"/>
    <xf numFmtId="164" fontId="0" fillId="0" borderId="0" xfId="1" applyNumberFormat="1" applyFont="1"/>
    <xf numFmtId="0" fontId="7" fillId="4" borderId="8" xfId="0" applyFont="1" applyFill="1" applyBorder="1"/>
    <xf numFmtId="0" fontId="0" fillId="0" borderId="6" xfId="0" applyBorder="1"/>
    <xf numFmtId="0" fontId="7" fillId="4" borderId="22" xfId="0" applyFont="1" applyFill="1" applyBorder="1"/>
    <xf numFmtId="164" fontId="0" fillId="0" borderId="0" xfId="0" applyNumberFormat="1"/>
    <xf numFmtId="164" fontId="0" fillId="0" borderId="0" xfId="1" applyNumberFormat="1" applyFont="1" applyBorder="1"/>
    <xf numFmtId="164" fontId="7" fillId="4" borderId="23" xfId="0" applyNumberFormat="1" applyFont="1" applyFill="1" applyBorder="1"/>
    <xf numFmtId="0" fontId="6" fillId="4" borderId="15" xfId="0" applyFont="1" applyFill="1" applyBorder="1" applyAlignment="1">
      <alignment wrapText="1"/>
    </xf>
    <xf numFmtId="0" fontId="8" fillId="4" borderId="22" xfId="0" applyFont="1" applyFill="1" applyBorder="1" applyAlignment="1">
      <alignment horizontal="right" indent="1"/>
    </xf>
    <xf numFmtId="0" fontId="3" fillId="4" borderId="5" xfId="0" applyFont="1" applyFill="1" applyBorder="1" applyAlignment="1">
      <alignment wrapText="1"/>
    </xf>
    <xf numFmtId="164" fontId="0" fillId="4" borderId="0" xfId="1" applyNumberFormat="1" applyFont="1" applyFill="1" applyBorder="1" applyAlignment="1"/>
    <xf numFmtId="0" fontId="14" fillId="3" borderId="30" xfId="4" applyFont="1" applyBorder="1" applyAlignment="1">
      <alignment horizontal="center" vertical="center" wrapText="1"/>
    </xf>
    <xf numFmtId="0" fontId="14" fillId="3" borderId="8" xfId="4" applyFont="1" applyBorder="1" applyAlignment="1">
      <alignment horizontal="center" vertical="center" wrapText="1"/>
    </xf>
    <xf numFmtId="0" fontId="6" fillId="3" borderId="5" xfId="4" applyFont="1" applyBorder="1" applyAlignment="1">
      <alignment horizontal="center" vertical="center" wrapText="1"/>
    </xf>
    <xf numFmtId="0" fontId="6" fillId="3" borderId="13" xfId="4" applyFont="1" applyBorder="1" applyAlignment="1">
      <alignment horizontal="center" vertical="center" wrapText="1"/>
    </xf>
    <xf numFmtId="9" fontId="15" fillId="0" borderId="0" xfId="0" applyNumberFormat="1" applyFont="1" applyAlignment="1">
      <alignment wrapText="1"/>
    </xf>
    <xf numFmtId="0" fontId="14" fillId="3" borderId="33" xfId="4" applyFont="1" applyBorder="1" applyAlignment="1">
      <alignment horizontal="center" vertical="center" wrapText="1"/>
    </xf>
    <xf numFmtId="0" fontId="14" fillId="3" borderId="22" xfId="4" applyFont="1" applyBorder="1" applyAlignment="1">
      <alignment horizontal="center" vertical="center" wrapText="1"/>
    </xf>
    <xf numFmtId="164" fontId="4" fillId="0" borderId="0" xfId="0" applyNumberFormat="1" applyFont="1"/>
    <xf numFmtId="0" fontId="16" fillId="5" borderId="5" xfId="0" applyFont="1" applyFill="1" applyBorder="1" applyAlignment="1">
      <alignment wrapText="1"/>
    </xf>
    <xf numFmtId="164" fontId="16" fillId="5" borderId="0" xfId="1" applyNumberFormat="1" applyFont="1" applyFill="1" applyBorder="1" applyAlignment="1" applyProtection="1">
      <alignment horizontal="center" vertical="center"/>
    </xf>
    <xf numFmtId="164" fontId="16" fillId="5" borderId="0" xfId="1" applyNumberFormat="1" applyFont="1" applyFill="1" applyBorder="1" applyProtection="1"/>
    <xf numFmtId="0" fontId="4" fillId="0" borderId="0" xfId="0" applyFont="1"/>
    <xf numFmtId="0" fontId="0" fillId="0" borderId="35" xfId="0" applyBorder="1"/>
    <xf numFmtId="43" fontId="0" fillId="0" borderId="36" xfId="1" applyFont="1" applyBorder="1"/>
    <xf numFmtId="43" fontId="0" fillId="0" borderId="0" xfId="1" applyFont="1" applyBorder="1"/>
    <xf numFmtId="0" fontId="6" fillId="0" borderId="5" xfId="0" applyFont="1" applyBorder="1"/>
    <xf numFmtId="165" fontId="6" fillId="0" borderId="35" xfId="0" applyNumberFormat="1" applyFont="1" applyBorder="1"/>
    <xf numFmtId="164" fontId="0" fillId="0" borderId="36" xfId="0" applyNumberFormat="1" applyBorder="1"/>
    <xf numFmtId="164" fontId="0" fillId="0" borderId="36" xfId="1" applyNumberFormat="1" applyFont="1" applyBorder="1"/>
    <xf numFmtId="0" fontId="0" fillId="0" borderId="37" xfId="0" applyBorder="1"/>
    <xf numFmtId="43" fontId="0" fillId="0" borderId="0" xfId="1" applyFont="1"/>
    <xf numFmtId="0" fontId="18" fillId="3" borderId="31" xfId="4" applyFont="1" applyBorder="1" applyAlignment="1">
      <alignment horizontal="center" vertical="center" wrapText="1"/>
    </xf>
    <xf numFmtId="0" fontId="19" fillId="3" borderId="32" xfId="4" applyFont="1" applyBorder="1" applyAlignment="1">
      <alignment horizontal="center" vertical="center" wrapText="1"/>
    </xf>
    <xf numFmtId="0" fontId="18" fillId="3" borderId="34" xfId="4" applyFont="1" applyBorder="1" applyAlignment="1">
      <alignment horizontal="center" vertical="center" wrapText="1"/>
    </xf>
    <xf numFmtId="164" fontId="20" fillId="5" borderId="6" xfId="1" applyNumberFormat="1" applyFont="1" applyFill="1" applyBorder="1" applyProtection="1"/>
    <xf numFmtId="0" fontId="8" fillId="4" borderId="14" xfId="0" applyFont="1" applyFill="1" applyBorder="1" applyAlignment="1">
      <alignment horizontal="right" wrapText="1" indent="1"/>
    </xf>
    <xf numFmtId="0" fontId="8" fillId="4" borderId="8" xfId="0" applyFont="1" applyFill="1" applyBorder="1" applyAlignment="1">
      <alignment horizontal="right" vertical="center"/>
    </xf>
    <xf numFmtId="0" fontId="0" fillId="4" borderId="7" xfId="0" applyFill="1" applyBorder="1"/>
    <xf numFmtId="0" fontId="8" fillId="4" borderId="11" xfId="0" applyFont="1" applyFill="1" applyBorder="1" applyAlignment="1">
      <alignment horizontal="right" indent="1"/>
    </xf>
    <xf numFmtId="164" fontId="9" fillId="4" borderId="12" xfId="1" applyNumberFormat="1" applyFont="1" applyFill="1" applyBorder="1" applyAlignment="1" applyProtection="1">
      <alignment horizontal="left" indent="1"/>
    </xf>
    <xf numFmtId="1" fontId="0" fillId="4" borderId="6" xfId="0" applyNumberFormat="1" applyFill="1" applyBorder="1"/>
    <xf numFmtId="0" fontId="0" fillId="4" borderId="13" xfId="0" applyFill="1" applyBorder="1"/>
    <xf numFmtId="164" fontId="9" fillId="4" borderId="16" xfId="1" applyNumberFormat="1" applyFont="1" applyFill="1" applyBorder="1" applyAlignment="1" applyProtection="1">
      <alignment horizontal="left" indent="1"/>
      <protection locked="0"/>
    </xf>
    <xf numFmtId="0" fontId="0" fillId="4" borderId="6" xfId="0" applyFill="1" applyBorder="1"/>
    <xf numFmtId="0" fontId="11" fillId="4" borderId="17" xfId="0" applyFont="1" applyFill="1" applyBorder="1" applyAlignment="1">
      <alignment horizontal="right" indent="1"/>
    </xf>
    <xf numFmtId="164" fontId="9" fillId="4" borderId="16" xfId="1" applyNumberFormat="1" applyFont="1" applyFill="1" applyBorder="1" applyAlignment="1" applyProtection="1">
      <alignment horizontal="right"/>
    </xf>
    <xf numFmtId="164" fontId="9" fillId="4" borderId="10" xfId="1" applyNumberFormat="1" applyFont="1" applyFill="1" applyBorder="1" applyAlignment="1" applyProtection="1">
      <alignment horizontal="left" indent="1"/>
    </xf>
    <xf numFmtId="0" fontId="0" fillId="4" borderId="14" xfId="0" applyFill="1" applyBorder="1"/>
    <xf numFmtId="0" fontId="11" fillId="4" borderId="22" xfId="0" applyFont="1" applyFill="1" applyBorder="1" applyAlignment="1">
      <alignment horizontal="right" indent="1"/>
    </xf>
    <xf numFmtId="164" fontId="12" fillId="4" borderId="16" xfId="1" applyNumberFormat="1" applyFont="1" applyFill="1" applyBorder="1" applyAlignment="1" applyProtection="1">
      <alignment horizontal="left" indent="1"/>
    </xf>
    <xf numFmtId="0" fontId="7" fillId="4" borderId="5" xfId="0" applyFont="1" applyFill="1" applyBorder="1"/>
    <xf numFmtId="164" fontId="0" fillId="4" borderId="0" xfId="1" applyNumberFormat="1" applyFont="1" applyFill="1" applyBorder="1"/>
    <xf numFmtId="0" fontId="0" fillId="4" borderId="8" xfId="0" applyFill="1" applyBorder="1"/>
    <xf numFmtId="0" fontId="0" fillId="4" borderId="10" xfId="0" applyFill="1" applyBorder="1"/>
    <xf numFmtId="164" fontId="0" fillId="4" borderId="24" xfId="0" applyNumberFormat="1" applyFill="1" applyBorder="1"/>
    <xf numFmtId="164" fontId="13" fillId="4" borderId="25" xfId="1" applyNumberFormat="1" applyFont="1" applyFill="1" applyBorder="1"/>
    <xf numFmtId="164" fontId="9" fillId="4" borderId="25" xfId="1" applyNumberFormat="1" applyFont="1" applyFill="1" applyBorder="1" applyAlignment="1" applyProtection="1">
      <alignment horizontal="left" indent="1"/>
    </xf>
    <xf numFmtId="10" fontId="9" fillId="4" borderId="16" xfId="2" applyNumberFormat="1" applyFont="1" applyFill="1" applyBorder="1" applyAlignment="1" applyProtection="1">
      <alignment horizontal="center"/>
    </xf>
    <xf numFmtId="164" fontId="9" fillId="4" borderId="16" xfId="1" applyNumberFormat="1" applyFont="1" applyFill="1" applyBorder="1" applyAlignment="1" applyProtection="1">
      <alignment horizontal="left" indent="1"/>
    </xf>
    <xf numFmtId="0" fontId="0" fillId="4" borderId="27" xfId="0" applyFill="1" applyBorder="1"/>
    <xf numFmtId="164" fontId="9" fillId="4" borderId="28" xfId="1" applyNumberFormat="1" applyFont="1" applyFill="1" applyBorder="1" applyAlignment="1" applyProtection="1">
      <alignment horizontal="left" indent="1"/>
    </xf>
    <xf numFmtId="1" fontId="9" fillId="4" borderId="29" xfId="1" applyNumberFormat="1" applyFont="1" applyFill="1" applyBorder="1" applyAlignment="1" applyProtection="1">
      <alignment horizontal="left" indent="1"/>
    </xf>
    <xf numFmtId="10" fontId="9" fillId="4" borderId="16" xfId="2" applyNumberFormat="1" applyFont="1" applyFill="1" applyBorder="1" applyAlignment="1" applyProtection="1">
      <alignment horizontal="right" indent="1"/>
    </xf>
    <xf numFmtId="0" fontId="0" fillId="4" borderId="5" xfId="0" applyFill="1" applyBorder="1"/>
    <xf numFmtId="0" fontId="6" fillId="4" borderId="22" xfId="0" applyFont="1" applyFill="1" applyBorder="1" applyAlignment="1">
      <alignment wrapText="1"/>
    </xf>
    <xf numFmtId="165" fontId="9" fillId="4" borderId="0" xfId="3" applyNumberFormat="1" applyFont="1" applyFill="1" applyBorder="1" applyAlignment="1" applyProtection="1">
      <alignment horizontal="left" indent="1"/>
    </xf>
    <xf numFmtId="166" fontId="9" fillId="4" borderId="0" xfId="3" applyNumberFormat="1" applyFont="1" applyFill="1" applyBorder="1" applyAlignment="1" applyProtection="1">
      <alignment horizontal="left" indent="1"/>
    </xf>
    <xf numFmtId="166" fontId="10" fillId="4" borderId="0" xfId="3" applyNumberFormat="1" applyFont="1" applyFill="1" applyBorder="1" applyAlignment="1" applyProtection="1">
      <alignment horizontal="left" indent="1"/>
    </xf>
    <xf numFmtId="0" fontId="10" fillId="4" borderId="0" xfId="1" applyNumberFormat="1" applyFont="1" applyFill="1" applyBorder="1" applyAlignment="1" applyProtection="1">
      <alignment horizontal="left" indent="1"/>
    </xf>
    <xf numFmtId="0" fontId="10" fillId="4" borderId="0" xfId="1" applyNumberFormat="1" applyFont="1" applyFill="1" applyBorder="1" applyAlignment="1" applyProtection="1">
      <alignment horizontal="center" vertical="center"/>
    </xf>
    <xf numFmtId="164" fontId="9" fillId="4" borderId="0" xfId="1" applyNumberFormat="1" applyFont="1" applyFill="1" applyBorder="1" applyAlignment="1" applyProtection="1">
      <alignment horizontal="left" indent="1"/>
    </xf>
    <xf numFmtId="0" fontId="7" fillId="4" borderId="30" xfId="0" applyFont="1" applyFill="1" applyBorder="1"/>
    <xf numFmtId="0" fontId="8" fillId="4" borderId="0" xfId="0" applyFont="1" applyFill="1" applyAlignment="1">
      <alignment horizontal="right" vertical="center"/>
    </xf>
    <xf numFmtId="0" fontId="7" fillId="4" borderId="0" xfId="0" applyFont="1" applyFill="1"/>
    <xf numFmtId="0" fontId="11" fillId="4" borderId="0" xfId="0" applyFont="1" applyFill="1" applyAlignment="1">
      <alignment horizontal="right" vertical="center"/>
    </xf>
    <xf numFmtId="164" fontId="0" fillId="4" borderId="0" xfId="0" applyNumberFormat="1" applyFill="1"/>
    <xf numFmtId="164" fontId="13" fillId="4" borderId="38" xfId="1" applyNumberFormat="1" applyFont="1" applyFill="1" applyBorder="1"/>
    <xf numFmtId="164" fontId="9" fillId="4" borderId="38" xfId="1" applyNumberFormat="1" applyFont="1" applyFill="1" applyBorder="1" applyAlignment="1" applyProtection="1">
      <alignment horizontal="left" indent="1"/>
    </xf>
    <xf numFmtId="164" fontId="0" fillId="4" borderId="6" xfId="1" applyNumberFormat="1" applyFont="1" applyFill="1" applyBorder="1"/>
    <xf numFmtId="0" fontId="6" fillId="4" borderId="0" xfId="0" applyFont="1" applyFill="1" applyAlignment="1">
      <alignment wrapText="1"/>
    </xf>
    <xf numFmtId="164" fontId="16" fillId="5" borderId="0" xfId="0" applyNumberFormat="1" applyFont="1" applyFill="1" applyAlignment="1">
      <alignment horizontal="center" vertical="center"/>
    </xf>
    <xf numFmtId="164" fontId="16" fillId="5" borderId="0" xfId="0" applyNumberFormat="1" applyFont="1" applyFill="1"/>
    <xf numFmtId="164" fontId="9" fillId="4" borderId="40" xfId="1" applyNumberFormat="1" applyFont="1" applyFill="1" applyBorder="1" applyAlignment="1" applyProtection="1">
      <alignment horizontal="left" indent="1"/>
    </xf>
    <xf numFmtId="0" fontId="7" fillId="4" borderId="6" xfId="0" applyFont="1" applyFill="1" applyBorder="1"/>
    <xf numFmtId="9" fontId="0" fillId="0" borderId="0" xfId="2" applyFont="1"/>
    <xf numFmtId="0" fontId="6" fillId="3" borderId="13" xfId="4" applyFont="1" applyBorder="1" applyAlignment="1">
      <alignment horizontal="center" vertical="center" wrapText="1"/>
    </xf>
    <xf numFmtId="0" fontId="6" fillId="3" borderId="17" xfId="4" applyFont="1" applyBorder="1" applyAlignment="1">
      <alignment horizontal="center" vertical="center" wrapText="1"/>
    </xf>
    <xf numFmtId="0" fontId="17" fillId="0" borderId="5" xfId="0" applyFont="1" applyBorder="1" applyAlignment="1">
      <alignment horizontal="center" wrapText="1"/>
    </xf>
    <xf numFmtId="0" fontId="17" fillId="0" borderId="0" xfId="0" applyFont="1" applyAlignment="1">
      <alignment horizontal="center" wrapText="1"/>
    </xf>
    <xf numFmtId="0" fontId="17" fillId="0" borderId="6" xfId="0" applyFont="1" applyBorder="1" applyAlignment="1">
      <alignment horizontal="center" wrapText="1"/>
    </xf>
    <xf numFmtId="0" fontId="8" fillId="4" borderId="39" xfId="0" applyFont="1" applyFill="1" applyBorder="1" applyAlignment="1">
      <alignment horizontal="right"/>
    </xf>
    <xf numFmtId="0" fontId="8" fillId="4" borderId="41" xfId="0" applyFont="1" applyFill="1" applyBorder="1" applyAlignment="1">
      <alignment horizontal="right"/>
    </xf>
    <xf numFmtId="0" fontId="8" fillId="4" borderId="5" xfId="0" applyFont="1" applyFill="1" applyBorder="1" applyAlignment="1">
      <alignment horizontal="right" wrapText="1" indent="1"/>
    </xf>
    <xf numFmtId="0" fontId="8" fillId="4" borderId="0" xfId="0" applyFont="1" applyFill="1" applyAlignment="1">
      <alignment horizontal="right" wrapText="1" indent="1"/>
    </xf>
    <xf numFmtId="0" fontId="8" fillId="4" borderId="13" xfId="0" applyFont="1" applyFill="1" applyBorder="1" applyAlignment="1">
      <alignment horizontal="right" wrapText="1" indent="1"/>
    </xf>
    <xf numFmtId="0" fontId="8" fillId="4" borderId="17" xfId="0" applyFont="1" applyFill="1" applyBorder="1" applyAlignment="1">
      <alignment horizontal="right" wrapText="1" indent="1"/>
    </xf>
    <xf numFmtId="0" fontId="8" fillId="4" borderId="33" xfId="0" applyFont="1" applyFill="1" applyBorder="1" applyAlignment="1">
      <alignment horizontal="right" wrapText="1" indent="1"/>
    </xf>
    <xf numFmtId="0" fontId="8" fillId="4" borderId="22" xfId="0" applyFont="1" applyFill="1" applyBorder="1" applyAlignment="1">
      <alignment horizontal="right" wrapText="1" indent="1"/>
    </xf>
    <xf numFmtId="0" fontId="8" fillId="4" borderId="26" xfId="0" applyFont="1" applyFill="1" applyBorder="1" applyAlignment="1">
      <alignment horizontal="right"/>
    </xf>
    <xf numFmtId="0" fontId="8" fillId="4" borderId="27" xfId="0" applyFont="1" applyFill="1" applyBorder="1" applyAlignment="1">
      <alignment horizontal="right"/>
    </xf>
    <xf numFmtId="0" fontId="5" fillId="4" borderId="2" xfId="0" applyFont="1" applyFill="1" applyBorder="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5" xfId="4" applyFont="1" applyBorder="1" applyAlignment="1">
      <alignment horizontal="center"/>
    </xf>
    <xf numFmtId="0" fontId="6" fillId="3" borderId="0" xfId="4" applyFont="1" applyBorder="1" applyAlignment="1">
      <alignment horizontal="center"/>
    </xf>
    <xf numFmtId="0" fontId="6" fillId="3" borderId="6" xfId="4" applyFont="1" applyBorder="1" applyAlignment="1">
      <alignment horizontal="center"/>
    </xf>
    <xf numFmtId="165" fontId="9" fillId="4" borderId="9" xfId="3" applyNumberFormat="1" applyFont="1" applyFill="1" applyBorder="1" applyAlignment="1" applyProtection="1">
      <alignment horizontal="left" indent="1"/>
    </xf>
    <xf numFmtId="165" fontId="9" fillId="4" borderId="10" xfId="3" applyNumberFormat="1" applyFont="1" applyFill="1" applyBorder="1" applyAlignment="1" applyProtection="1">
      <alignment horizontal="left" indent="1"/>
    </xf>
    <xf numFmtId="166" fontId="9" fillId="4" borderId="14" xfId="3" applyNumberFormat="1" applyFont="1" applyFill="1" applyBorder="1" applyAlignment="1" applyProtection="1">
      <alignment horizontal="left" indent="1"/>
    </xf>
    <xf numFmtId="166" fontId="9" fillId="4" borderId="15" xfId="3" applyNumberFormat="1" applyFont="1" applyFill="1" applyBorder="1" applyAlignment="1" applyProtection="1">
      <alignment horizontal="left" indent="1"/>
    </xf>
    <xf numFmtId="0" fontId="10" fillId="4" borderId="14" xfId="1" applyNumberFormat="1" applyFont="1" applyFill="1" applyBorder="1" applyAlignment="1" applyProtection="1">
      <alignment horizontal="left" indent="1"/>
    </xf>
    <xf numFmtId="0" fontId="10" fillId="4" borderId="15" xfId="1" applyNumberFormat="1" applyFont="1" applyFill="1" applyBorder="1" applyAlignment="1" applyProtection="1">
      <alignment horizontal="left" indent="1"/>
    </xf>
    <xf numFmtId="0" fontId="7" fillId="4" borderId="5" xfId="0" applyFont="1" applyFill="1" applyBorder="1" applyAlignment="1">
      <alignment horizontal="center"/>
    </xf>
    <xf numFmtId="0" fontId="7" fillId="4" borderId="33" xfId="0" applyFont="1" applyFill="1" applyBorder="1" applyAlignment="1">
      <alignment horizontal="center"/>
    </xf>
    <xf numFmtId="0" fontId="8" fillId="4" borderId="18" xfId="0" applyFont="1" applyFill="1" applyBorder="1" applyAlignment="1">
      <alignment horizontal="right" vertical="center"/>
    </xf>
    <xf numFmtId="0" fontId="8" fillId="4" borderId="20" xfId="0" applyFont="1" applyFill="1" applyBorder="1" applyAlignment="1">
      <alignment horizontal="right" vertical="center"/>
    </xf>
    <xf numFmtId="0" fontId="10" fillId="4" borderId="19" xfId="1" applyNumberFormat="1" applyFont="1" applyFill="1" applyBorder="1" applyAlignment="1" applyProtection="1">
      <alignment horizontal="center" vertical="center"/>
    </xf>
    <xf numFmtId="0" fontId="10" fillId="4" borderId="11" xfId="1" applyNumberFormat="1" applyFont="1" applyFill="1" applyBorder="1" applyAlignment="1" applyProtection="1">
      <alignment horizontal="center" vertical="center"/>
    </xf>
    <xf numFmtId="0" fontId="10" fillId="4" borderId="21" xfId="1" applyNumberFormat="1" applyFont="1" applyFill="1" applyBorder="1" applyAlignment="1" applyProtection="1">
      <alignment horizontal="center" vertical="center"/>
    </xf>
    <xf numFmtId="0" fontId="10" fillId="4" borderId="15" xfId="1" applyNumberFormat="1" applyFont="1" applyFill="1" applyBorder="1" applyAlignment="1" applyProtection="1">
      <alignment horizontal="center" vertical="center"/>
    </xf>
    <xf numFmtId="0" fontId="21" fillId="4" borderId="30" xfId="0" applyFont="1" applyFill="1" applyBorder="1" applyAlignment="1">
      <alignment horizontal="right" wrapText="1" indent="1"/>
    </xf>
    <xf numFmtId="0" fontId="21" fillId="4" borderId="8" xfId="0" applyFont="1" applyFill="1" applyBorder="1" applyAlignment="1">
      <alignment horizontal="right" wrapText="1" indent="1"/>
    </xf>
  </cellXfs>
  <cellStyles count="5">
    <cellStyle name="20% - Accent3" xfId="4" builtinId="38"/>
    <cellStyle name="Comma" xfId="1" builtinId="3"/>
    <cellStyle name="Input" xfId="3" builtinId="20"/>
    <cellStyle name="Normal" xfId="0" builtinId="0"/>
    <cellStyle name="Percent" xfId="2" builtinId="5"/>
  </cellStyles>
  <dxfs count="2">
    <dxf>
      <font>
        <color theme="0"/>
      </font>
      <fill>
        <patternFill>
          <bgColor theme="0"/>
        </patternFill>
      </fill>
      <border>
        <left/>
        <right style="thin">
          <color auto="1"/>
        </right>
        <top/>
        <bottom style="thin">
          <color auto="1"/>
        </bottom>
        <vertical/>
        <horizontal/>
      </border>
    </dxf>
    <dxf>
      <font>
        <color theme="0"/>
      </font>
      <fill>
        <patternFill>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showGridLines="0" tabSelected="1" workbookViewId="0">
      <selection activeCell="C6" sqref="C6:D6"/>
    </sheetView>
  </sheetViews>
  <sheetFormatPr defaultRowHeight="15" x14ac:dyDescent="0.25"/>
  <cols>
    <col min="1" max="1" width="7.28515625" customWidth="1"/>
    <col min="2" max="2" width="24.7109375" customWidth="1"/>
    <col min="3" max="3" width="9" bestFit="1" customWidth="1"/>
    <col min="4" max="4" width="11.28515625" bestFit="1" customWidth="1"/>
    <col min="5" max="5" width="11.28515625" customWidth="1"/>
    <col min="6" max="6" width="11.5703125" customWidth="1"/>
    <col min="7" max="7" width="16.28515625" customWidth="1"/>
    <col min="8" max="8" width="14.28515625" bestFit="1" customWidth="1"/>
    <col min="9" max="10" width="15.28515625" bestFit="1" customWidth="1"/>
    <col min="11" max="11" width="10.5703125" bestFit="1" customWidth="1"/>
    <col min="13" max="13" width="10.5703125" bestFit="1" customWidth="1"/>
  </cols>
  <sheetData>
    <row r="1" spans="1:13" ht="15.75" thickBot="1" x14ac:dyDescent="0.3">
      <c r="A1" s="1"/>
      <c r="B1" s="1"/>
      <c r="C1" s="1"/>
      <c r="D1" s="1"/>
      <c r="E1" s="1"/>
      <c r="F1" s="1"/>
      <c r="H1" s="2"/>
      <c r="I1" s="2"/>
    </row>
    <row r="2" spans="1:13" ht="18.75" x14ac:dyDescent="0.3">
      <c r="A2" s="103" t="s">
        <v>30</v>
      </c>
      <c r="B2" s="104"/>
      <c r="C2" s="104"/>
      <c r="D2" s="104"/>
      <c r="E2" s="104"/>
      <c r="F2" s="104"/>
      <c r="G2" s="104"/>
      <c r="H2" s="104"/>
      <c r="I2" s="104"/>
      <c r="J2" s="105"/>
    </row>
    <row r="3" spans="1:13" x14ac:dyDescent="0.25">
      <c r="A3" s="106"/>
      <c r="B3" s="107"/>
      <c r="C3" s="107"/>
      <c r="D3" s="107"/>
      <c r="E3" s="107"/>
      <c r="F3" s="107"/>
      <c r="G3" s="107"/>
      <c r="H3" s="107"/>
      <c r="I3" s="107"/>
      <c r="J3" s="108"/>
    </row>
    <row r="4" spans="1:13" x14ac:dyDescent="0.25">
      <c r="A4" s="74"/>
      <c r="B4" s="39" t="s">
        <v>0</v>
      </c>
      <c r="C4" s="109" t="s">
        <v>24</v>
      </c>
      <c r="D4" s="110"/>
      <c r="E4" s="68"/>
      <c r="F4" s="40"/>
      <c r="G4" s="3"/>
      <c r="H4" s="41" t="s">
        <v>28</v>
      </c>
      <c r="I4" s="42" cm="1">
        <f t="array" ref="I4">CustEP</f>
        <v>32500</v>
      </c>
      <c r="J4" s="43"/>
    </row>
    <row r="5" spans="1:13" x14ac:dyDescent="0.25">
      <c r="A5" s="53"/>
      <c r="B5" s="75" t="s">
        <v>1</v>
      </c>
      <c r="C5" s="111" t="s">
        <v>24</v>
      </c>
      <c r="D5" s="112"/>
      <c r="E5" s="69"/>
      <c r="F5" s="44"/>
      <c r="G5" s="76"/>
      <c r="H5" s="47" t="s">
        <v>2</v>
      </c>
      <c r="I5" s="45">
        <v>1500</v>
      </c>
      <c r="J5" s="46"/>
      <c r="M5" s="87"/>
    </row>
    <row r="6" spans="1:13" x14ac:dyDescent="0.25">
      <c r="A6" s="53"/>
      <c r="B6" s="77" t="s">
        <v>33</v>
      </c>
      <c r="C6" s="113" t="s">
        <v>35</v>
      </c>
      <c r="D6" s="114"/>
      <c r="E6" s="70"/>
      <c r="F6" s="44"/>
      <c r="G6" s="76"/>
      <c r="H6" s="47" t="s">
        <v>18</v>
      </c>
      <c r="I6" s="48">
        <v>2000</v>
      </c>
      <c r="J6" s="46"/>
      <c r="M6" s="87"/>
    </row>
    <row r="7" spans="1:13" x14ac:dyDescent="0.25">
      <c r="A7" s="115"/>
      <c r="B7" s="117"/>
      <c r="C7" s="119"/>
      <c r="D7" s="120"/>
      <c r="E7" s="71"/>
      <c r="F7" s="44"/>
      <c r="G7" s="76"/>
      <c r="H7" s="47" t="s">
        <v>26</v>
      </c>
      <c r="I7" s="49" cm="1">
        <f t="array" ref="I7">AInsurance</f>
        <v>17500</v>
      </c>
      <c r="J7" s="46"/>
    </row>
    <row r="8" spans="1:13" x14ac:dyDescent="0.25">
      <c r="A8" s="116"/>
      <c r="B8" s="118"/>
      <c r="C8" s="121"/>
      <c r="D8" s="122"/>
      <c r="E8" s="72"/>
      <c r="F8" s="44"/>
      <c r="G8" s="76"/>
      <c r="H8" s="47" t="s">
        <v>29</v>
      </c>
      <c r="I8" s="49">
        <v>10000</v>
      </c>
      <c r="J8" s="46"/>
      <c r="M8" s="2"/>
    </row>
    <row r="9" spans="1:13" x14ac:dyDescent="0.25">
      <c r="A9" s="76"/>
      <c r="B9" s="76"/>
      <c r="C9" s="76"/>
      <c r="D9" s="76"/>
      <c r="E9" s="72"/>
      <c r="F9" s="50"/>
      <c r="G9" s="5"/>
      <c r="H9" s="51" t="s">
        <v>3</v>
      </c>
      <c r="I9" s="52">
        <f>SUM(I4:I8)</f>
        <v>63500</v>
      </c>
      <c r="J9" s="46"/>
    </row>
    <row r="10" spans="1:13" x14ac:dyDescent="0.25">
      <c r="A10" s="76"/>
      <c r="B10" s="76"/>
      <c r="C10" s="76"/>
      <c r="D10" s="76"/>
      <c r="E10" s="76"/>
      <c r="J10" s="46"/>
    </row>
    <row r="11" spans="1:13" x14ac:dyDescent="0.25">
      <c r="A11" s="53"/>
      <c r="B11" s="76"/>
      <c r="C11" s="76"/>
      <c r="D11" s="76"/>
      <c r="E11" s="76"/>
      <c r="F11" s="76"/>
      <c r="G11" s="78"/>
      <c r="H11" s="54"/>
      <c r="I11" s="54"/>
      <c r="J11" s="46"/>
    </row>
    <row r="12" spans="1:13" x14ac:dyDescent="0.25">
      <c r="A12" s="123" t="s">
        <v>4</v>
      </c>
      <c r="B12" s="124"/>
      <c r="C12" s="55"/>
      <c r="D12" s="56"/>
      <c r="E12" s="1"/>
      <c r="F12" s="76"/>
      <c r="G12" s="8"/>
      <c r="H12" s="57"/>
      <c r="I12" s="58" t="s">
        <v>5</v>
      </c>
      <c r="J12" s="79" t="s">
        <v>6</v>
      </c>
    </row>
    <row r="13" spans="1:13" x14ac:dyDescent="0.25">
      <c r="A13" s="95" t="s">
        <v>19</v>
      </c>
      <c r="B13" s="96"/>
      <c r="C13" s="9"/>
      <c r="D13" s="42">
        <v>175000</v>
      </c>
      <c r="E13" s="73"/>
      <c r="F13" s="1"/>
      <c r="G13" s="101" t="s">
        <v>7</v>
      </c>
      <c r="H13" s="102"/>
      <c r="I13" s="59">
        <f>IOnlyPayment</f>
        <v>0</v>
      </c>
      <c r="J13" s="80">
        <f ca="1">G25</f>
        <v>6416.666666666667</v>
      </c>
    </row>
    <row r="14" spans="1:13" x14ac:dyDescent="0.25">
      <c r="A14" s="95" t="s">
        <v>20</v>
      </c>
      <c r="B14" s="96"/>
      <c r="C14" s="60">
        <v>0.3</v>
      </c>
      <c r="D14" s="61">
        <f>LKM</f>
        <v>52500</v>
      </c>
      <c r="E14" s="73"/>
      <c r="F14" s="62"/>
      <c r="G14" s="93" t="str" cm="1">
        <f t="array" ref="G14">Title</f>
        <v>Installment (EMI)</v>
      </c>
      <c r="H14" s="94"/>
      <c r="I14" s="85">
        <f ca="1">IOPayment</f>
        <v>5104.166666666667</v>
      </c>
      <c r="J14" s="80">
        <f ca="1">TMPWI</f>
        <v>6416.666666666667</v>
      </c>
    </row>
    <row r="15" spans="1:13" x14ac:dyDescent="0.25">
      <c r="A15" s="95" t="s">
        <v>25</v>
      </c>
      <c r="B15" s="96"/>
      <c r="D15" s="61">
        <f>GoBpSub</f>
        <v>20000</v>
      </c>
      <c r="E15" s="73"/>
      <c r="F15" s="1"/>
      <c r="G15" s="97" t="s">
        <v>22</v>
      </c>
      <c r="H15" s="98"/>
      <c r="I15" s="64">
        <v>24</v>
      </c>
      <c r="J15" s="46"/>
    </row>
    <row r="16" spans="1:13" x14ac:dyDescent="0.25">
      <c r="A16" s="95" t="s">
        <v>27</v>
      </c>
      <c r="B16" s="96"/>
      <c r="C16" s="60" cm="1">
        <f t="array" ref="C16">AIR</f>
        <v>0.1</v>
      </c>
      <c r="D16" s="61" cm="1">
        <f t="array" ref="D16">AInsurance</f>
        <v>17500</v>
      </c>
      <c r="E16" s="73"/>
      <c r="F16" s="1"/>
      <c r="G16" s="38"/>
      <c r="H16" s="10" t="s">
        <v>23</v>
      </c>
      <c r="I16" s="61">
        <v>0</v>
      </c>
      <c r="J16" s="81"/>
    </row>
    <row r="17" spans="1:12" ht="15" customHeight="1" x14ac:dyDescent="0.25">
      <c r="A17" s="95" t="s">
        <v>21</v>
      </c>
      <c r="B17" s="96"/>
      <c r="D17" s="63">
        <f>FLA</f>
        <v>122500</v>
      </c>
      <c r="E17" s="73"/>
      <c r="F17" s="76"/>
      <c r="G17" s="76"/>
      <c r="H17" s="76"/>
      <c r="I17" s="76"/>
      <c r="J17" s="86"/>
    </row>
    <row r="18" spans="1:12" ht="15" customHeight="1" x14ac:dyDescent="0.25">
      <c r="A18" s="99" t="s">
        <v>8</v>
      </c>
      <c r="B18" s="100"/>
      <c r="C18" s="67"/>
      <c r="D18" s="65">
        <v>0</v>
      </c>
      <c r="E18" s="73"/>
      <c r="F18" s="1"/>
      <c r="G18" s="76"/>
      <c r="H18" s="76"/>
      <c r="I18" s="76"/>
      <c r="J18" s="86"/>
    </row>
    <row r="19" spans="1:12" ht="15" customHeight="1" x14ac:dyDescent="0.25">
      <c r="A19" s="53"/>
      <c r="B19" s="76"/>
      <c r="C19" s="76"/>
      <c r="D19" s="76"/>
      <c r="E19" s="76"/>
      <c r="F19" s="76"/>
      <c r="G19" s="76"/>
      <c r="H19" s="76"/>
      <c r="I19" s="76"/>
      <c r="J19" s="46"/>
    </row>
    <row r="20" spans="1:12" x14ac:dyDescent="0.25">
      <c r="A20" s="66"/>
      <c r="B20" s="1"/>
      <c r="C20" s="82"/>
      <c r="D20" s="76"/>
      <c r="E20" s="76"/>
      <c r="F20" s="76"/>
      <c r="G20" s="76"/>
      <c r="H20" s="76"/>
      <c r="I20" s="76"/>
      <c r="J20" s="46"/>
    </row>
    <row r="21" spans="1:12" x14ac:dyDescent="0.25">
      <c r="A21" s="11"/>
      <c r="B21" s="1"/>
      <c r="C21" s="1"/>
      <c r="D21" s="12"/>
      <c r="E21" s="12"/>
      <c r="F21" s="12"/>
      <c r="G21" s="76"/>
      <c r="H21" s="76"/>
      <c r="I21" s="76"/>
      <c r="J21" s="4"/>
    </row>
    <row r="22" spans="1:12" x14ac:dyDescent="0.25">
      <c r="A22" s="13"/>
      <c r="B22" s="14"/>
      <c r="C22" s="14"/>
      <c r="D22" s="14"/>
      <c r="E22" s="14"/>
      <c r="F22" s="14"/>
      <c r="G22" s="14"/>
      <c r="H22" s="14"/>
      <c r="I22" s="14"/>
      <c r="J22" s="34"/>
    </row>
    <row r="23" spans="1:12" ht="30" x14ac:dyDescent="0.25">
      <c r="A23" s="15" t="s">
        <v>9</v>
      </c>
      <c r="B23" s="16" t="s">
        <v>10</v>
      </c>
      <c r="C23" s="16" t="s">
        <v>11</v>
      </c>
      <c r="D23" s="16" t="s">
        <v>12</v>
      </c>
      <c r="E23" s="88" t="s">
        <v>13</v>
      </c>
      <c r="F23" s="89"/>
      <c r="G23" s="16" t="s">
        <v>14</v>
      </c>
      <c r="H23" s="88" t="s">
        <v>32</v>
      </c>
      <c r="I23" s="89"/>
      <c r="J23" s="35" t="s">
        <v>15</v>
      </c>
      <c r="K23" s="17" t="s">
        <v>16</v>
      </c>
    </row>
    <row r="24" spans="1:12" x14ac:dyDescent="0.25">
      <c r="A24" s="18"/>
      <c r="B24" s="19"/>
      <c r="C24" s="19"/>
      <c r="D24" s="19"/>
      <c r="E24" s="19"/>
      <c r="F24" s="19"/>
      <c r="G24" s="19"/>
      <c r="H24" s="19"/>
      <c r="I24" s="19"/>
      <c r="J24" s="36"/>
      <c r="K24" s="20">
        <f>FLA</f>
        <v>122500</v>
      </c>
    </row>
    <row r="25" spans="1:12" x14ac:dyDescent="0.25">
      <c r="A25" s="21">
        <v>1</v>
      </c>
      <c r="B25" s="22">
        <f t="shared" ref="B25:B48" ca="1" si="0">Principal</f>
        <v>5104.166666666667</v>
      </c>
      <c r="C25" s="23">
        <f>Mark_up</f>
        <v>0</v>
      </c>
      <c r="D25" s="23">
        <f ca="1">Pay</f>
        <v>5104.166666666667</v>
      </c>
      <c r="E25" s="23"/>
      <c r="F25" s="23">
        <f t="shared" ref="F25:F36" si="1">IF(A25&gt;InP,0,AInsurance/12*0.9)</f>
        <v>1312.5</v>
      </c>
      <c r="G25" s="23">
        <f t="shared" ref="G25:G48" ca="1" si="2">TMP</f>
        <v>6416.666666666667</v>
      </c>
      <c r="H25" s="23"/>
      <c r="I25" s="83">
        <f ca="1">D13-B25</f>
        <v>169895.83333333334</v>
      </c>
      <c r="J25" s="37">
        <f t="shared" ref="J25:J48" si="3">LKM</f>
        <v>52500</v>
      </c>
      <c r="K25" s="20">
        <f t="shared" ref="K25:K48" ca="1" si="4">K24-B25</f>
        <v>117395.83333333333</v>
      </c>
    </row>
    <row r="26" spans="1:12" x14ac:dyDescent="0.25">
      <c r="A26" s="21">
        <f>A25+1</f>
        <v>2</v>
      </c>
      <c r="B26" s="22">
        <f t="shared" ca="1" si="0"/>
        <v>5104.166666666667</v>
      </c>
      <c r="C26" s="23">
        <f ca="1">MUPC</f>
        <v>0</v>
      </c>
      <c r="D26" s="23">
        <f ca="1">Pay</f>
        <v>5104.166666666667</v>
      </c>
      <c r="E26" s="23"/>
      <c r="F26" s="23">
        <f t="shared" si="1"/>
        <v>1312.5</v>
      </c>
      <c r="G26" s="23">
        <f t="shared" ca="1" si="2"/>
        <v>6416.666666666667</v>
      </c>
      <c r="H26" s="23"/>
      <c r="I26" s="84">
        <f t="shared" ref="I26:I48" ca="1" si="5">I25-B26</f>
        <v>164791.66666666669</v>
      </c>
      <c r="J26" s="37">
        <f t="shared" si="3"/>
        <v>52500</v>
      </c>
      <c r="K26" s="20">
        <f t="shared" ca="1" si="4"/>
        <v>112291.66666666666</v>
      </c>
      <c r="L26" s="6"/>
    </row>
    <row r="27" spans="1:12" x14ac:dyDescent="0.25">
      <c r="A27" s="21">
        <f t="shared" ref="A27:A48" si="6">A26+1</f>
        <v>3</v>
      </c>
      <c r="B27" s="22">
        <f t="shared" ca="1" si="0"/>
        <v>5104.166666666667</v>
      </c>
      <c r="C27" s="23">
        <f ca="1">MUPC</f>
        <v>0</v>
      </c>
      <c r="D27" s="23">
        <f ca="1">Pay</f>
        <v>5104.166666666667</v>
      </c>
      <c r="E27" s="23"/>
      <c r="F27" s="23">
        <f t="shared" si="1"/>
        <v>1312.5</v>
      </c>
      <c r="G27" s="23">
        <f t="shared" ca="1" si="2"/>
        <v>6416.666666666667</v>
      </c>
      <c r="H27" s="23"/>
      <c r="I27" s="84">
        <f t="shared" ca="1" si="5"/>
        <v>159687.50000000003</v>
      </c>
      <c r="J27" s="37">
        <f t="shared" si="3"/>
        <v>52500</v>
      </c>
      <c r="K27" s="20">
        <f t="shared" ca="1" si="4"/>
        <v>107187.49999999999</v>
      </c>
    </row>
    <row r="28" spans="1:12" x14ac:dyDescent="0.25">
      <c r="A28" s="21">
        <f t="shared" si="6"/>
        <v>4</v>
      </c>
      <c r="B28" s="22">
        <f t="shared" ca="1" si="0"/>
        <v>5104.166666666667</v>
      </c>
      <c r="C28" s="23">
        <f ca="1">MUPC</f>
        <v>0</v>
      </c>
      <c r="D28" s="23">
        <f ca="1">Pay</f>
        <v>5104.166666666667</v>
      </c>
      <c r="E28" s="23"/>
      <c r="F28" s="23">
        <f t="shared" si="1"/>
        <v>1312.5</v>
      </c>
      <c r="G28" s="23">
        <f t="shared" ca="1" si="2"/>
        <v>6416.666666666667</v>
      </c>
      <c r="H28" s="23"/>
      <c r="I28" s="84">
        <f t="shared" ca="1" si="5"/>
        <v>154583.33333333337</v>
      </c>
      <c r="J28" s="37">
        <f t="shared" si="3"/>
        <v>52500</v>
      </c>
      <c r="K28" s="20">
        <f t="shared" ca="1" si="4"/>
        <v>102083.33333333331</v>
      </c>
    </row>
    <row r="29" spans="1:12" x14ac:dyDescent="0.25">
      <c r="A29" s="21">
        <f t="shared" si="6"/>
        <v>5</v>
      </c>
      <c r="B29" s="22">
        <f t="shared" ca="1" si="0"/>
        <v>5104.166666666667</v>
      </c>
      <c r="C29" s="23">
        <f ca="1">MUPC</f>
        <v>0</v>
      </c>
      <c r="D29" s="23">
        <f ca="1">Pay</f>
        <v>5104.166666666667</v>
      </c>
      <c r="E29" s="23"/>
      <c r="F29" s="23">
        <f t="shared" si="1"/>
        <v>1312.5</v>
      </c>
      <c r="G29" s="23">
        <f t="shared" ca="1" si="2"/>
        <v>6416.666666666667</v>
      </c>
      <c r="H29" s="23"/>
      <c r="I29" s="84">
        <f t="shared" ca="1" si="5"/>
        <v>149479.16666666672</v>
      </c>
      <c r="J29" s="37">
        <f t="shared" si="3"/>
        <v>52500</v>
      </c>
      <c r="K29" s="20">
        <f t="shared" ca="1" si="4"/>
        <v>96979.166666666642</v>
      </c>
    </row>
    <row r="30" spans="1:12" x14ac:dyDescent="0.25">
      <c r="A30" s="21">
        <f t="shared" si="6"/>
        <v>6</v>
      </c>
      <c r="B30" s="22">
        <f t="shared" ca="1" si="0"/>
        <v>5104.166666666667</v>
      </c>
      <c r="C30" s="23">
        <f ca="1">MUPC</f>
        <v>0</v>
      </c>
      <c r="D30" s="23">
        <f ca="1">Pay</f>
        <v>5104.166666666667</v>
      </c>
      <c r="E30" s="23"/>
      <c r="F30" s="23">
        <f t="shared" si="1"/>
        <v>1312.5</v>
      </c>
      <c r="G30" s="23">
        <f t="shared" ca="1" si="2"/>
        <v>6416.666666666667</v>
      </c>
      <c r="H30" s="23"/>
      <c r="I30" s="84">
        <f t="shared" ca="1" si="5"/>
        <v>144375.00000000006</v>
      </c>
      <c r="J30" s="37">
        <f t="shared" si="3"/>
        <v>52500</v>
      </c>
      <c r="K30" s="20">
        <f t="shared" ca="1" si="4"/>
        <v>91874.999999999971</v>
      </c>
    </row>
    <row r="31" spans="1:12" x14ac:dyDescent="0.25">
      <c r="A31" s="21">
        <f t="shared" si="6"/>
        <v>7</v>
      </c>
      <c r="B31" s="22">
        <f t="shared" ca="1" si="0"/>
        <v>5104.166666666667</v>
      </c>
      <c r="C31" s="23">
        <f ca="1">MUPC</f>
        <v>0</v>
      </c>
      <c r="D31" s="23">
        <f ca="1">Pay</f>
        <v>5104.166666666667</v>
      </c>
      <c r="E31" s="23"/>
      <c r="F31" s="23">
        <f t="shared" si="1"/>
        <v>1312.5</v>
      </c>
      <c r="G31" s="23">
        <f t="shared" ca="1" si="2"/>
        <v>6416.666666666667</v>
      </c>
      <c r="H31" s="23"/>
      <c r="I31" s="84">
        <f t="shared" ca="1" si="5"/>
        <v>139270.8333333334</v>
      </c>
      <c r="J31" s="37">
        <f t="shared" si="3"/>
        <v>52500</v>
      </c>
      <c r="K31" s="20">
        <f t="shared" ca="1" si="4"/>
        <v>86770.833333333299</v>
      </c>
    </row>
    <row r="32" spans="1:12" x14ac:dyDescent="0.25">
      <c r="A32" s="21">
        <f t="shared" si="6"/>
        <v>8</v>
      </c>
      <c r="B32" s="22">
        <f t="shared" ca="1" si="0"/>
        <v>5104.166666666667</v>
      </c>
      <c r="C32" s="23">
        <f ca="1">MUPC</f>
        <v>0</v>
      </c>
      <c r="D32" s="23">
        <f ca="1">Pay</f>
        <v>5104.166666666667</v>
      </c>
      <c r="E32" s="23"/>
      <c r="F32" s="23">
        <f t="shared" si="1"/>
        <v>1312.5</v>
      </c>
      <c r="G32" s="23">
        <f t="shared" ca="1" si="2"/>
        <v>6416.666666666667</v>
      </c>
      <c r="H32" s="23"/>
      <c r="I32" s="84">
        <f t="shared" ca="1" si="5"/>
        <v>134166.66666666674</v>
      </c>
      <c r="J32" s="37">
        <f t="shared" si="3"/>
        <v>52500</v>
      </c>
      <c r="K32" s="20">
        <f t="shared" ca="1" si="4"/>
        <v>81666.666666666628</v>
      </c>
    </row>
    <row r="33" spans="1:12" x14ac:dyDescent="0.25">
      <c r="A33" s="21">
        <f t="shared" si="6"/>
        <v>9</v>
      </c>
      <c r="B33" s="22">
        <f t="shared" ca="1" si="0"/>
        <v>5104.166666666667</v>
      </c>
      <c r="C33" s="23">
        <f ca="1">MUPC</f>
        <v>0</v>
      </c>
      <c r="D33" s="23">
        <f ca="1">Pay</f>
        <v>5104.166666666667</v>
      </c>
      <c r="E33" s="23"/>
      <c r="F33" s="23">
        <f t="shared" si="1"/>
        <v>1312.5</v>
      </c>
      <c r="G33" s="23">
        <f t="shared" ca="1" si="2"/>
        <v>6416.666666666667</v>
      </c>
      <c r="H33" s="23"/>
      <c r="I33" s="84">
        <f t="shared" ca="1" si="5"/>
        <v>129062.50000000007</v>
      </c>
      <c r="J33" s="37">
        <f t="shared" si="3"/>
        <v>52500</v>
      </c>
      <c r="K33" s="20">
        <f t="shared" ca="1" si="4"/>
        <v>76562.499999999956</v>
      </c>
    </row>
    <row r="34" spans="1:12" x14ac:dyDescent="0.25">
      <c r="A34" s="21">
        <f t="shared" si="6"/>
        <v>10</v>
      </c>
      <c r="B34" s="22">
        <f t="shared" ca="1" si="0"/>
        <v>5104.166666666667</v>
      </c>
      <c r="C34" s="23">
        <f ca="1">MUPC</f>
        <v>0</v>
      </c>
      <c r="D34" s="23">
        <f ca="1">Pay</f>
        <v>5104.166666666667</v>
      </c>
      <c r="E34" s="23"/>
      <c r="F34" s="23">
        <f t="shared" si="1"/>
        <v>1312.5</v>
      </c>
      <c r="G34" s="23">
        <f t="shared" ca="1" si="2"/>
        <v>6416.666666666667</v>
      </c>
      <c r="H34" s="23"/>
      <c r="I34" s="84">
        <f t="shared" ca="1" si="5"/>
        <v>123958.3333333334</v>
      </c>
      <c r="J34" s="37">
        <f t="shared" si="3"/>
        <v>52500</v>
      </c>
      <c r="K34" s="20">
        <f t="shared" ca="1" si="4"/>
        <v>71458.333333333285</v>
      </c>
    </row>
    <row r="35" spans="1:12" x14ac:dyDescent="0.25">
      <c r="A35" s="21">
        <f t="shared" si="6"/>
        <v>11</v>
      </c>
      <c r="B35" s="22">
        <f t="shared" ca="1" si="0"/>
        <v>5104.166666666667</v>
      </c>
      <c r="C35" s="23">
        <f ca="1">MUPC</f>
        <v>0</v>
      </c>
      <c r="D35" s="23">
        <f ca="1">Pay</f>
        <v>5104.166666666667</v>
      </c>
      <c r="E35" s="23"/>
      <c r="F35" s="23">
        <f t="shared" si="1"/>
        <v>1312.5</v>
      </c>
      <c r="G35" s="23">
        <f t="shared" ca="1" si="2"/>
        <v>6416.666666666667</v>
      </c>
      <c r="H35" s="23"/>
      <c r="I35" s="84">
        <f t="shared" ca="1" si="5"/>
        <v>118854.16666666673</v>
      </c>
      <c r="J35" s="37">
        <f t="shared" si="3"/>
        <v>52500</v>
      </c>
      <c r="K35" s="20">
        <f t="shared" ca="1" si="4"/>
        <v>66354.166666666613</v>
      </c>
    </row>
    <row r="36" spans="1:12" x14ac:dyDescent="0.25">
      <c r="A36" s="21">
        <f t="shared" si="6"/>
        <v>12</v>
      </c>
      <c r="B36" s="22">
        <f t="shared" ca="1" si="0"/>
        <v>5104.166666666667</v>
      </c>
      <c r="C36" s="23">
        <f ca="1">MUPC</f>
        <v>0</v>
      </c>
      <c r="D36" s="23">
        <f ca="1">Pay</f>
        <v>5104.166666666667</v>
      </c>
      <c r="E36" s="23"/>
      <c r="F36" s="23">
        <f t="shared" si="1"/>
        <v>1312.5</v>
      </c>
      <c r="G36" s="23">
        <f t="shared" ca="1" si="2"/>
        <v>6416.666666666667</v>
      </c>
      <c r="H36" s="23"/>
      <c r="I36" s="84">
        <f t="shared" ca="1" si="5"/>
        <v>113750.00000000006</v>
      </c>
      <c r="J36" s="37">
        <f t="shared" si="3"/>
        <v>52500</v>
      </c>
      <c r="K36" s="20">
        <f t="shared" ca="1" si="4"/>
        <v>61249.999999999949</v>
      </c>
    </row>
    <row r="37" spans="1:12" x14ac:dyDescent="0.25">
      <c r="A37" s="21">
        <f t="shared" si="6"/>
        <v>13</v>
      </c>
      <c r="B37" s="22">
        <f t="shared" ca="1" si="0"/>
        <v>5104.166666666667</v>
      </c>
      <c r="C37" s="23">
        <f ca="1">MUPC</f>
        <v>0</v>
      </c>
      <c r="D37" s="23">
        <f ca="1">Pay</f>
        <v>5104.166666666667</v>
      </c>
      <c r="E37" s="23"/>
      <c r="F37" s="23">
        <f t="shared" ref="F37:F48" si="7">IF(A37&gt;InP,0,AInsurance/12*0.8)</f>
        <v>0</v>
      </c>
      <c r="G37" s="23">
        <f t="shared" ca="1" si="2"/>
        <v>5104.166666666667</v>
      </c>
      <c r="H37" s="23"/>
      <c r="I37" s="84">
        <f t="shared" ca="1" si="5"/>
        <v>108645.83333333339</v>
      </c>
      <c r="J37" s="37">
        <f t="shared" si="3"/>
        <v>52500</v>
      </c>
      <c r="K37" s="20">
        <f t="shared" ca="1" si="4"/>
        <v>56145.833333333285</v>
      </c>
      <c r="L37" s="6"/>
    </row>
    <row r="38" spans="1:12" x14ac:dyDescent="0.25">
      <c r="A38" s="21">
        <f t="shared" si="6"/>
        <v>14</v>
      </c>
      <c r="B38" s="22">
        <f t="shared" ca="1" si="0"/>
        <v>5104.166666666667</v>
      </c>
      <c r="C38" s="23">
        <f ca="1">MUPC</f>
        <v>0</v>
      </c>
      <c r="D38" s="23">
        <f ca="1">Pay</f>
        <v>5104.166666666667</v>
      </c>
      <c r="E38" s="23"/>
      <c r="F38" s="23">
        <f t="shared" si="7"/>
        <v>0</v>
      </c>
      <c r="G38" s="23">
        <f t="shared" ca="1" si="2"/>
        <v>5104.166666666667</v>
      </c>
      <c r="H38" s="23"/>
      <c r="I38" s="84">
        <f t="shared" ca="1" si="5"/>
        <v>103541.66666666672</v>
      </c>
      <c r="J38" s="37">
        <f t="shared" si="3"/>
        <v>52500</v>
      </c>
      <c r="K38" s="20">
        <f t="shared" ca="1" si="4"/>
        <v>51041.666666666621</v>
      </c>
    </row>
    <row r="39" spans="1:12" x14ac:dyDescent="0.25">
      <c r="A39" s="21">
        <f t="shared" si="6"/>
        <v>15</v>
      </c>
      <c r="B39" s="22">
        <f t="shared" ca="1" si="0"/>
        <v>5104.166666666667</v>
      </c>
      <c r="C39" s="23">
        <f ca="1">MUPC</f>
        <v>0</v>
      </c>
      <c r="D39" s="23">
        <f ca="1">Pay</f>
        <v>5104.166666666667</v>
      </c>
      <c r="E39" s="23"/>
      <c r="F39" s="23">
        <f t="shared" si="7"/>
        <v>0</v>
      </c>
      <c r="G39" s="23">
        <f t="shared" ca="1" si="2"/>
        <v>5104.166666666667</v>
      </c>
      <c r="H39" s="23"/>
      <c r="I39" s="84">
        <f t="shared" ca="1" si="5"/>
        <v>98437.500000000044</v>
      </c>
      <c r="J39" s="37">
        <f t="shared" si="3"/>
        <v>52500</v>
      </c>
      <c r="K39" s="20">
        <f t="shared" ca="1" si="4"/>
        <v>45937.499999999956</v>
      </c>
    </row>
    <row r="40" spans="1:12" x14ac:dyDescent="0.25">
      <c r="A40" s="21">
        <f t="shared" si="6"/>
        <v>16</v>
      </c>
      <c r="B40" s="22">
        <f t="shared" ca="1" si="0"/>
        <v>5104.166666666667</v>
      </c>
      <c r="C40" s="23">
        <f ca="1">MUPC</f>
        <v>0</v>
      </c>
      <c r="D40" s="23">
        <f ca="1">Pay</f>
        <v>5104.166666666667</v>
      </c>
      <c r="E40" s="23"/>
      <c r="F40" s="23">
        <f t="shared" si="7"/>
        <v>0</v>
      </c>
      <c r="G40" s="23">
        <f t="shared" ca="1" si="2"/>
        <v>5104.166666666667</v>
      </c>
      <c r="H40" s="23"/>
      <c r="I40" s="84">
        <f t="shared" ca="1" si="5"/>
        <v>93333.333333333372</v>
      </c>
      <c r="J40" s="37">
        <f t="shared" si="3"/>
        <v>52500</v>
      </c>
      <c r="K40" s="20">
        <f t="shared" ca="1" si="4"/>
        <v>40833.333333333292</v>
      </c>
    </row>
    <row r="41" spans="1:12" x14ac:dyDescent="0.25">
      <c r="A41" s="21">
        <f t="shared" si="6"/>
        <v>17</v>
      </c>
      <c r="B41" s="22">
        <f t="shared" ca="1" si="0"/>
        <v>5104.166666666667</v>
      </c>
      <c r="C41" s="23">
        <f ca="1">MUPC</f>
        <v>0</v>
      </c>
      <c r="D41" s="23">
        <f ca="1">Pay</f>
        <v>5104.166666666667</v>
      </c>
      <c r="E41" s="23"/>
      <c r="F41" s="23">
        <f t="shared" si="7"/>
        <v>0</v>
      </c>
      <c r="G41" s="23">
        <f t="shared" ca="1" si="2"/>
        <v>5104.166666666667</v>
      </c>
      <c r="H41" s="23"/>
      <c r="I41" s="84">
        <f t="shared" ca="1" si="5"/>
        <v>88229.166666666701</v>
      </c>
      <c r="J41" s="37">
        <f t="shared" si="3"/>
        <v>52500</v>
      </c>
      <c r="K41" s="20">
        <f t="shared" ca="1" si="4"/>
        <v>35729.166666666628</v>
      </c>
    </row>
    <row r="42" spans="1:12" x14ac:dyDescent="0.25">
      <c r="A42" s="21">
        <f t="shared" si="6"/>
        <v>18</v>
      </c>
      <c r="B42" s="22">
        <f t="shared" ca="1" si="0"/>
        <v>5104.166666666667</v>
      </c>
      <c r="C42" s="23">
        <f ca="1">MUPC</f>
        <v>0</v>
      </c>
      <c r="D42" s="23">
        <f ca="1">Pay</f>
        <v>5104.166666666667</v>
      </c>
      <c r="E42" s="23"/>
      <c r="F42" s="23">
        <f t="shared" si="7"/>
        <v>0</v>
      </c>
      <c r="G42" s="23">
        <f t="shared" ca="1" si="2"/>
        <v>5104.166666666667</v>
      </c>
      <c r="H42" s="23"/>
      <c r="I42" s="84">
        <f t="shared" ca="1" si="5"/>
        <v>83125.000000000029</v>
      </c>
      <c r="J42" s="37">
        <f t="shared" si="3"/>
        <v>52500</v>
      </c>
      <c r="K42" s="20">
        <f t="shared" ca="1" si="4"/>
        <v>30624.99999999996</v>
      </c>
    </row>
    <row r="43" spans="1:12" x14ac:dyDescent="0.25">
      <c r="A43" s="21">
        <f t="shared" si="6"/>
        <v>19</v>
      </c>
      <c r="B43" s="22">
        <f t="shared" ca="1" si="0"/>
        <v>5104.166666666667</v>
      </c>
      <c r="C43" s="23">
        <f ca="1">MUPC</f>
        <v>0</v>
      </c>
      <c r="D43" s="23">
        <f ca="1">Pay</f>
        <v>5104.166666666667</v>
      </c>
      <c r="E43" s="23"/>
      <c r="F43" s="23">
        <f t="shared" si="7"/>
        <v>0</v>
      </c>
      <c r="G43" s="23">
        <f t="shared" ca="1" si="2"/>
        <v>5104.166666666667</v>
      </c>
      <c r="H43" s="23"/>
      <c r="I43" s="84">
        <f t="shared" ca="1" si="5"/>
        <v>78020.833333333358</v>
      </c>
      <c r="J43" s="37">
        <f t="shared" si="3"/>
        <v>52500</v>
      </c>
      <c r="K43" s="20">
        <f t="shared" ca="1" si="4"/>
        <v>25520.833333333292</v>
      </c>
    </row>
    <row r="44" spans="1:12" x14ac:dyDescent="0.25">
      <c r="A44" s="21">
        <f t="shared" si="6"/>
        <v>20</v>
      </c>
      <c r="B44" s="22">
        <f t="shared" ca="1" si="0"/>
        <v>5104.166666666667</v>
      </c>
      <c r="C44" s="23">
        <f ca="1">MUPC</f>
        <v>0</v>
      </c>
      <c r="D44" s="23">
        <f ca="1">Pay</f>
        <v>5104.166666666667</v>
      </c>
      <c r="E44" s="23"/>
      <c r="F44" s="23">
        <f t="shared" si="7"/>
        <v>0</v>
      </c>
      <c r="G44" s="23">
        <f t="shared" ca="1" si="2"/>
        <v>5104.166666666667</v>
      </c>
      <c r="H44" s="23"/>
      <c r="I44" s="84">
        <f t="shared" ca="1" si="5"/>
        <v>72916.666666666686</v>
      </c>
      <c r="J44" s="37">
        <f t="shared" si="3"/>
        <v>52500</v>
      </c>
      <c r="K44" s="20">
        <f t="shared" ca="1" si="4"/>
        <v>20416.666666666624</v>
      </c>
    </row>
    <row r="45" spans="1:12" x14ac:dyDescent="0.25">
      <c r="A45" s="21">
        <f t="shared" si="6"/>
        <v>21</v>
      </c>
      <c r="B45" s="22">
        <f t="shared" ca="1" si="0"/>
        <v>5104.166666666667</v>
      </c>
      <c r="C45" s="23">
        <f ca="1">MUPC</f>
        <v>0</v>
      </c>
      <c r="D45" s="23">
        <f ca="1">Pay</f>
        <v>5104.166666666667</v>
      </c>
      <c r="E45" s="23"/>
      <c r="F45" s="23">
        <f t="shared" si="7"/>
        <v>0</v>
      </c>
      <c r="G45" s="23">
        <f t="shared" ca="1" si="2"/>
        <v>5104.166666666667</v>
      </c>
      <c r="H45" s="23"/>
      <c r="I45" s="84">
        <f t="shared" ca="1" si="5"/>
        <v>67812.500000000015</v>
      </c>
      <c r="J45" s="37">
        <f t="shared" si="3"/>
        <v>52500</v>
      </c>
      <c r="K45" s="20">
        <f t="shared" ca="1" si="4"/>
        <v>15312.499999999956</v>
      </c>
    </row>
    <row r="46" spans="1:12" x14ac:dyDescent="0.25">
      <c r="A46" s="21">
        <f t="shared" si="6"/>
        <v>22</v>
      </c>
      <c r="B46" s="22">
        <f t="shared" ca="1" si="0"/>
        <v>5104.166666666667</v>
      </c>
      <c r="C46" s="23">
        <f ca="1">MUPC</f>
        <v>0</v>
      </c>
      <c r="D46" s="23">
        <f ca="1">Pay</f>
        <v>5104.166666666667</v>
      </c>
      <c r="E46" s="23"/>
      <c r="F46" s="23">
        <f t="shared" si="7"/>
        <v>0</v>
      </c>
      <c r="G46" s="23">
        <f t="shared" ca="1" si="2"/>
        <v>5104.166666666667</v>
      </c>
      <c r="H46" s="23"/>
      <c r="I46" s="84">
        <f t="shared" ca="1" si="5"/>
        <v>62708.33333333335</v>
      </c>
      <c r="J46" s="37">
        <f t="shared" si="3"/>
        <v>52500</v>
      </c>
      <c r="K46" s="20">
        <f t="shared" ca="1" si="4"/>
        <v>10208.333333333288</v>
      </c>
    </row>
    <row r="47" spans="1:12" x14ac:dyDescent="0.25">
      <c r="A47" s="21">
        <f t="shared" si="6"/>
        <v>23</v>
      </c>
      <c r="B47" s="22">
        <f t="shared" ca="1" si="0"/>
        <v>5104.166666666667</v>
      </c>
      <c r="C47" s="23">
        <f ca="1">MUPC</f>
        <v>0</v>
      </c>
      <c r="D47" s="23">
        <f ca="1">Pay</f>
        <v>5104.166666666667</v>
      </c>
      <c r="E47" s="23"/>
      <c r="F47" s="23">
        <f t="shared" si="7"/>
        <v>0</v>
      </c>
      <c r="G47" s="23">
        <f t="shared" ca="1" si="2"/>
        <v>5104.166666666667</v>
      </c>
      <c r="H47" s="23"/>
      <c r="I47" s="84">
        <f t="shared" ca="1" si="5"/>
        <v>57604.166666666686</v>
      </c>
      <c r="J47" s="37">
        <f t="shared" si="3"/>
        <v>52500</v>
      </c>
      <c r="K47" s="20">
        <f t="shared" ca="1" si="4"/>
        <v>5104.1666666666215</v>
      </c>
    </row>
    <row r="48" spans="1:12" x14ac:dyDescent="0.25">
      <c r="A48" s="21">
        <f t="shared" si="6"/>
        <v>24</v>
      </c>
      <c r="B48" s="22">
        <f t="shared" ca="1" si="0"/>
        <v>5104.166666666667</v>
      </c>
      <c r="C48" s="23">
        <f ca="1">MUPC</f>
        <v>0</v>
      </c>
      <c r="D48" s="23">
        <f ca="1">Pay</f>
        <v>5104.166666666667</v>
      </c>
      <c r="E48" s="23"/>
      <c r="F48" s="23">
        <f t="shared" si="7"/>
        <v>0</v>
      </c>
      <c r="G48" s="23">
        <f t="shared" ca="1" si="2"/>
        <v>5104.166666666667</v>
      </c>
      <c r="H48" s="23"/>
      <c r="I48" s="84">
        <f t="shared" ca="1" si="5"/>
        <v>52500.000000000022</v>
      </c>
      <c r="J48" s="37">
        <f t="shared" si="3"/>
        <v>52500</v>
      </c>
      <c r="K48" s="20">
        <f t="shared" ca="1" si="4"/>
        <v>-4.5474735088646412E-11</v>
      </c>
    </row>
    <row r="49" spans="1:11" x14ac:dyDescent="0.25">
      <c r="A49" s="90" t="s">
        <v>34</v>
      </c>
      <c r="B49" s="91"/>
      <c r="C49" s="91"/>
      <c r="D49" s="91"/>
      <c r="E49" s="91"/>
      <c r="F49" s="91"/>
      <c r="G49" s="91"/>
      <c r="H49" s="91"/>
      <c r="I49" s="91"/>
      <c r="J49" s="92"/>
      <c r="K49" s="24"/>
    </row>
    <row r="50" spans="1:11" x14ac:dyDescent="0.25">
      <c r="A50" s="90"/>
      <c r="B50" s="91"/>
      <c r="C50" s="91"/>
      <c r="D50" s="91"/>
      <c r="E50" s="91"/>
      <c r="F50" s="91"/>
      <c r="G50" s="91"/>
      <c r="H50" s="91"/>
      <c r="I50" s="91"/>
      <c r="J50" s="92"/>
      <c r="K50" s="24"/>
    </row>
    <row r="51" spans="1:11" x14ac:dyDescent="0.25">
      <c r="A51" s="90" t="s">
        <v>31</v>
      </c>
      <c r="B51" s="91"/>
      <c r="C51" s="91"/>
      <c r="D51" s="91"/>
      <c r="E51" s="91"/>
      <c r="F51" s="91"/>
      <c r="G51" s="91"/>
      <c r="H51" s="91"/>
      <c r="I51" s="91"/>
      <c r="J51" s="92"/>
      <c r="K51" s="24"/>
    </row>
    <row r="52" spans="1:11" ht="15.75" thickBot="1" x14ac:dyDescent="0.3">
      <c r="A52" s="25"/>
      <c r="B52" s="26"/>
      <c r="C52" s="27"/>
      <c r="D52" s="7"/>
      <c r="E52" s="7"/>
      <c r="F52" s="27"/>
      <c r="G52" s="6"/>
      <c r="H52" s="7"/>
      <c r="I52" s="7"/>
      <c r="J52" s="4"/>
      <c r="K52" s="24"/>
    </row>
    <row r="53" spans="1:11" x14ac:dyDescent="0.25">
      <c r="A53" s="28" t="s">
        <v>17</v>
      </c>
      <c r="B53" s="27"/>
      <c r="C53" s="27"/>
      <c r="D53" s="7"/>
      <c r="E53" s="7"/>
      <c r="F53" s="27"/>
      <c r="G53" s="6"/>
      <c r="H53" s="7"/>
      <c r="I53" s="7"/>
      <c r="J53" s="4"/>
      <c r="K53" s="24"/>
    </row>
    <row r="54" spans="1:11" ht="15.75" thickBot="1" x14ac:dyDescent="0.3">
      <c r="A54" s="29" t="str">
        <f>C4</f>
        <v>XYZ</v>
      </c>
      <c r="B54" s="26"/>
      <c r="C54" s="26"/>
      <c r="D54" s="26"/>
      <c r="E54" s="26"/>
      <c r="F54" s="26"/>
      <c r="G54" s="30"/>
      <c r="H54" s="31"/>
      <c r="I54" s="31"/>
      <c r="J54" s="32"/>
      <c r="K54" s="24"/>
    </row>
    <row r="55" spans="1:11" x14ac:dyDescent="0.25">
      <c r="B55" s="33"/>
      <c r="C55" s="33"/>
      <c r="D55" s="33"/>
      <c r="E55" s="33"/>
      <c r="F55" s="33"/>
      <c r="H55" s="2"/>
      <c r="I55" s="2"/>
      <c r="K55" s="24"/>
    </row>
  </sheetData>
  <mergeCells count="22">
    <mergeCell ref="G13:H13"/>
    <mergeCell ref="A2:J2"/>
    <mergeCell ref="A3:J3"/>
    <mergeCell ref="C4:D4"/>
    <mergeCell ref="C5:D5"/>
    <mergeCell ref="C6:D6"/>
    <mergeCell ref="A7:A8"/>
    <mergeCell ref="B7:B8"/>
    <mergeCell ref="C7:D8"/>
    <mergeCell ref="A12:B12"/>
    <mergeCell ref="A13:B13"/>
    <mergeCell ref="H23:I23"/>
    <mergeCell ref="A49:J50"/>
    <mergeCell ref="A51:J51"/>
    <mergeCell ref="G14:H14"/>
    <mergeCell ref="A17:B17"/>
    <mergeCell ref="G15:H15"/>
    <mergeCell ref="A18:B18"/>
    <mergeCell ref="A14:B14"/>
    <mergeCell ref="A15:B15"/>
    <mergeCell ref="A16:B16"/>
    <mergeCell ref="E23:F23"/>
  </mergeCells>
  <conditionalFormatting sqref="A25:J48">
    <cfRule type="expression" dxfId="1" priority="6">
      <formula>VALUE($A25)&gt;VALUE($I$15)</formula>
    </cfRule>
  </conditionalFormatting>
  <conditionalFormatting sqref="G13:J13">
    <cfRule type="expression" dxfId="0" priority="2">
      <formula>$I$16=0</formula>
    </cfRule>
  </conditionalFormatting>
  <dataValidations count="2">
    <dataValidation type="list" allowBlank="1" showInputMessage="1" showErrorMessage="1" sqref="G5 E6">
      <formula1>"Filer, Non-Filer"</formula1>
    </dataValidation>
    <dataValidation type="list" allowBlank="1" showInputMessage="1" showErrorMessage="1" sqref="C6:D6">
      <formula1>"Petrol,Electric"</formula1>
    </dataValidation>
  </dataValidations>
  <pageMargins left="0.7" right="0.7" top="0.75" bottom="0.75" header="0.3" footer="0.3"/>
  <pageSetup scale="54" fitToHeight="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Running Principal</vt:lpstr>
      <vt:lpstr>ALA</vt:lpstr>
      <vt:lpstr>Balance</vt:lpstr>
      <vt:lpstr>EMI</vt:lpstr>
      <vt:lpstr>GP</vt:lpstr>
      <vt:lpstr>LKMP</vt:lpstr>
      <vt:lpstr>LTen</vt:lpstr>
      <vt:lpstr>Markup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Ammad  Hussain Qureshi - 12616</dc:creator>
  <cp:lastModifiedBy>CBG</cp:lastModifiedBy>
  <cp:lastPrinted>2021-07-05T12:34:17Z</cp:lastPrinted>
  <dcterms:created xsi:type="dcterms:W3CDTF">2020-02-20T05:08:11Z</dcterms:created>
  <dcterms:modified xsi:type="dcterms:W3CDTF">2024-04-15T12:29:52Z</dcterms:modified>
</cp:coreProperties>
</file>