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mxi\Downloads\"/>
    </mc:Choice>
  </mc:AlternateContent>
  <xr:revisionPtr revIDLastSave="0" documentId="13_ncr:1_{5FBE41BB-78A7-4A47-BBF9-5F931E8D31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losure Summary" sheetId="1" r:id="rId1"/>
    <sheet name="Supplier Inpu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2" l="1"/>
  <c r="E22" i="1" s="1"/>
  <c r="E66" i="2"/>
  <c r="D22" i="1" s="1"/>
  <c r="D66" i="2"/>
  <c r="C22" i="1" s="1"/>
  <c r="F63" i="2"/>
  <c r="E21" i="1" s="1"/>
  <c r="E63" i="2"/>
  <c r="D21" i="1" s="1"/>
  <c r="D63" i="2"/>
  <c r="C21" i="1" s="1"/>
  <c r="F59" i="2"/>
  <c r="E20" i="1" s="1"/>
  <c r="E59" i="2"/>
  <c r="D20" i="1" s="1"/>
  <c r="D59" i="2"/>
  <c r="C20" i="1" s="1"/>
  <c r="F58" i="2"/>
  <c r="E19" i="1" s="1"/>
  <c r="E58" i="2"/>
  <c r="D19" i="1" s="1"/>
  <c r="D58" i="2"/>
  <c r="C19" i="1" s="1"/>
  <c r="F57" i="2"/>
  <c r="E57" i="2"/>
  <c r="D57" i="2"/>
  <c r="F56" i="2"/>
  <c r="E56" i="2"/>
  <c r="D56" i="2"/>
  <c r="F55" i="2"/>
  <c r="E55" i="2"/>
  <c r="D55" i="2"/>
  <c r="F46" i="2"/>
  <c r="E18" i="1" s="1"/>
  <c r="E46" i="2"/>
  <c r="D18" i="1" s="1"/>
  <c r="D46" i="2"/>
  <c r="C18" i="1" s="1"/>
  <c r="F45" i="2"/>
  <c r="E45" i="2"/>
  <c r="D45" i="2"/>
  <c r="F44" i="2"/>
  <c r="E44" i="2"/>
  <c r="D44" i="2"/>
  <c r="F37" i="2"/>
  <c r="E37" i="2"/>
  <c r="D37" i="2"/>
  <c r="F36" i="2"/>
  <c r="E36" i="2"/>
  <c r="D36" i="2"/>
  <c r="F35" i="2"/>
  <c r="E35" i="2"/>
  <c r="D35" i="2"/>
  <c r="F25" i="2"/>
  <c r="E15" i="1" s="1"/>
  <c r="E25" i="2"/>
  <c r="D15" i="1" s="1"/>
  <c r="F24" i="2"/>
  <c r="E14" i="1" s="1"/>
  <c r="E24" i="2"/>
  <c r="D14" i="1" s="1"/>
  <c r="D24" i="2"/>
  <c r="C14" i="1" s="1"/>
  <c r="F23" i="2"/>
  <c r="E23" i="2"/>
  <c r="D23" i="2"/>
  <c r="D25" i="2" s="1"/>
  <c r="C15" i="1" s="1"/>
  <c r="F15" i="2"/>
  <c r="E15" i="2"/>
  <c r="D15" i="2"/>
  <c r="E12" i="1"/>
  <c r="D12" i="1"/>
  <c r="C12" i="1"/>
  <c r="E17" i="1" l="1"/>
  <c r="F67" i="2"/>
  <c r="E23" i="1" s="1"/>
  <c r="D17" i="1"/>
  <c r="E67" i="2"/>
  <c r="D23" i="1" s="1"/>
  <c r="D67" i="2"/>
  <c r="C23" i="1" s="1"/>
  <c r="C17" i="1"/>
  <c r="E13" i="1"/>
  <c r="F26" i="2"/>
  <c r="D13" i="1"/>
  <c r="E26" i="2"/>
  <c r="C13" i="1"/>
  <c r="D26" i="2"/>
  <c r="E16" i="1" l="1"/>
  <c r="F68" i="2"/>
  <c r="D16" i="1"/>
  <c r="E68" i="2"/>
  <c r="C16" i="1"/>
  <c r="D68" i="2"/>
  <c r="F78" i="2" l="1"/>
  <c r="E26" i="1" s="1"/>
  <c r="F77" i="2"/>
  <c r="E25" i="1" s="1"/>
  <c r="E24" i="1"/>
  <c r="E77" i="2"/>
  <c r="D25" i="1" s="1"/>
  <c r="E78" i="2"/>
  <c r="D26" i="1" s="1"/>
  <c r="D24" i="1"/>
  <c r="D78" i="2"/>
  <c r="C26" i="1" s="1"/>
  <c r="C24" i="1"/>
  <c r="D77" i="2"/>
  <c r="C25" i="1" s="1"/>
  <c r="B8" i="1"/>
</calcChain>
</file>

<file path=xl/sharedStrings.xml><?xml version="1.0" encoding="utf-8"?>
<sst xmlns="http://schemas.openxmlformats.org/spreadsheetml/2006/main" count="303" uniqueCount="190">
  <si>
    <t>Current gate: actual supplier properties and guaranteed numerical fits. Detailed CAD remains blocked until A36R1 and A37.</t>
  </si>
  <si>
    <t>Project assembly</t>
  </si>
  <si>
    <t>Full Integration Assembly Rev.2U-A8.SLDASM</t>
  </si>
  <si>
    <t>Configuration</t>
  </si>
  <si>
    <t>Default, 7/7 resolved</t>
  </si>
  <si>
    <t>Selected architecture</t>
  </si>
  <si>
    <t>D6 round + D6 diamond/relieved pull dowel, PCD58</t>
  </si>
  <si>
    <t>Current overall result</t>
  </si>
  <si>
    <t>Gate</t>
  </si>
  <si>
    <t>Acceptance basis</t>
  </si>
  <si>
    <t>Supplier A</t>
  </si>
  <si>
    <t>Supplier B</t>
  </si>
  <si>
    <t>Supplier C</t>
  </si>
  <si>
    <t>Supplier</t>
  </si>
  <si>
    <t>Name entered on input sheet</t>
  </si>
  <si>
    <t>Insert property</t>
  </si>
  <si>
    <t>Certified Sy &gt;= 379.310 MPa</t>
  </si>
  <si>
    <t>Pin tensile property</t>
  </si>
  <si>
    <t>Certified Sy &gt;= 1,046.259 MPa</t>
  </si>
  <si>
    <t>Pin shear property</t>
  </si>
  <si>
    <t>Available shear yield &gt;= 603.691 MPa</t>
  </si>
  <si>
    <t>Supplier-property gate</t>
  </si>
  <si>
    <t>All property checks PASS</t>
  </si>
  <si>
    <t>Retention fit</t>
  </si>
  <si>
    <t>Authorized positive interference band</t>
  </si>
  <si>
    <t>Round working fit</t>
  </si>
  <si>
    <t>Guaranteed clearance 0.000 to 0.050 mm</t>
  </si>
  <si>
    <t>Diamond tangential fit</t>
  </si>
  <si>
    <t>Diamond radial relief</t>
  </si>
  <si>
    <t>&gt;= 0.100 mm</t>
  </si>
  <si>
    <t>Position</t>
  </si>
  <si>
    <t>Worst pin-axis error &lt;= 0.050 mm</t>
  </si>
  <si>
    <t>Pull service</t>
  </si>
  <si>
    <t>Controlled feature and tool OD &lt;= 12 mm</t>
  </si>
  <si>
    <t>Numerical-fit gate</t>
  </si>
  <si>
    <t>All fit checks PASS</t>
  </si>
  <si>
    <t>A36 closure</t>
  </si>
  <si>
    <t>Property and numerical-fit gates PASS</t>
  </si>
  <si>
    <t>Mechanical release</t>
  </si>
  <si>
    <t>A36 plus corrosion, wear and approvals</t>
  </si>
  <si>
    <t>Next action</t>
  </si>
  <si>
    <t>Action generated from candidate status</t>
  </si>
  <si>
    <t>Locked limits</t>
  </si>
  <si>
    <t>Value</t>
  </si>
  <si>
    <t>Unit</t>
  </si>
  <si>
    <t>Notes</t>
  </si>
  <si>
    <t>Insert certified yield floor</t>
  </si>
  <si>
    <t>MPa</t>
  </si>
  <si>
    <t>A35 environmental-debited requirement</t>
  </si>
  <si>
    <t>Pin tensile yield floor</t>
  </si>
  <si>
    <t>Equivalent to the required shear floor</t>
  </si>
  <si>
    <t>Pin shear-yield floor</t>
  </si>
  <si>
    <t>No equal-load sharing credited</t>
  </si>
  <si>
    <t>Working clearance ceiling</t>
  </si>
  <si>
    <t>mm</t>
  </si>
  <si>
    <t>Round and diamond tangential fits</t>
  </si>
  <si>
    <t>Diamond radial-relief minimum</t>
  </si>
  <si>
    <t>Guaranteed minimum</t>
  </si>
  <si>
    <t>Pin-axis position-error ceiling</t>
  </si>
  <si>
    <t>Worst one-sided linear error at PCD58</t>
  </si>
  <si>
    <t>Individual pull-tool OD ceiling</t>
  </si>
  <si>
    <t>Combined D70 envelope retains 53 mm radial gap</t>
  </si>
  <si>
    <t>Release rule</t>
  </si>
  <si>
    <t>A36 HOLD</t>
  </si>
  <si>
    <t>Collect certified supplier properties, guaranteed dimensions and authorized interference limits. Do not create detailed CAD.</t>
  </si>
  <si>
    <t>A36 PASS</t>
  </si>
  <si>
    <t>Prepare A36R1 report, then proceed to A37 controlled drawing-input release. Galvanic and wear evidence remains mandatory.</t>
  </si>
  <si>
    <t>Source: Rev.2X-A35 and Rev.2X-A36 reports dated 2026-09-13. Enter guaranteed drawing limits and certified minimum properties only.</t>
  </si>
  <si>
    <t>Field</t>
  </si>
  <si>
    <t>Requirement / acceptance</t>
  </si>
  <si>
    <t>Supplier name</t>
  </si>
  <si>
    <t>text</t>
  </si>
  <si>
    <t>Required</t>
  </si>
  <si>
    <t>Quote or drawing reference</t>
  </si>
  <si>
    <t>Offer date</t>
  </si>
  <si>
    <t>date</t>
  </si>
  <si>
    <t>Supplier contact</t>
  </si>
  <si>
    <t>INSERT MATERIAL</t>
  </si>
  <si>
    <t>High-strength nickel-aluminum bronze family</t>
  </si>
  <si>
    <t>Insert grade and governing specification</t>
  </si>
  <si>
    <t>Exact grade and material specification</t>
  </si>
  <si>
    <t>Insert heat or temper condition</t>
  </si>
  <si>
    <t>Exact supplied condition</t>
  </si>
  <si>
    <t>Insert material certificate ID</t>
  </si>
  <si>
    <t>Heat-lot traceable certificate</t>
  </si>
  <si>
    <t>Insert certified minimum yield strength</t>
  </si>
  <si>
    <t>&gt;= 379.310</t>
  </si>
  <si>
    <t>Insert property status</t>
  </si>
  <si>
    <t>status</t>
  </si>
  <si>
    <t>Certified minimum Sy &gt;= 379.310 MPa</t>
  </si>
  <si>
    <t>PIN MATERIAL</t>
  </si>
  <si>
    <t>Nickel-base 718-type family; PH stainless remains reserve</t>
  </si>
  <si>
    <t>Pin grade and governing specification</t>
  </si>
  <si>
    <t>Pin heat-treatment condition</t>
  </si>
  <si>
    <t>Pin material certificate ID</t>
  </si>
  <si>
    <t>Pin certified minimum tensile yield strength</t>
  </si>
  <si>
    <t>&gt;= 1,046.259</t>
  </si>
  <si>
    <t>Pin direct certified shear yield</t>
  </si>
  <si>
    <t>Optional; leave blank if unavailable</t>
  </si>
  <si>
    <t>Pin available shear yield</t>
  </si>
  <si>
    <t>Direct value, otherwise 0.577 x tensile Sy</t>
  </si>
  <si>
    <t>Pin tensile property status</t>
  </si>
  <si>
    <t>Certified minimum tensile Sy &gt;= 1,046.259 MPa</t>
  </si>
  <si>
    <t>Pin shear property status</t>
  </si>
  <si>
    <t>Insert, pin tensile and pin shear all PASS</t>
  </si>
  <si>
    <t>ADAPTER BLIND-SEAT RETENTION FIT</t>
  </si>
  <si>
    <t>D6 shank retained in adapter blind seat</t>
  </si>
  <si>
    <t>Retention shank minimum diameter</t>
  </si>
  <si>
    <t>Guaranteed supplier limit</t>
  </si>
  <si>
    <t>Retention shank maximum diameter</t>
  </si>
  <si>
    <t>Adapter blind-bore minimum diameter</t>
  </si>
  <si>
    <t>Manufacturing drawing limit</t>
  </si>
  <si>
    <t>Adapter blind-bore maximum diameter</t>
  </si>
  <si>
    <t>Authorized minimum interference</t>
  </si>
  <si>
    <t>Must be &gt; 0 and approved after local-stress review</t>
  </si>
  <si>
    <t>Authorized maximum interference</t>
  </si>
  <si>
    <t>Supplier and design authorization required</t>
  </si>
  <si>
    <t>Calculated minimum interference</t>
  </si>
  <si>
    <t>Shank min - bore max</t>
  </si>
  <si>
    <t>Calculated maximum interference</t>
  </si>
  <si>
    <t>Shank max - bore min</t>
  </si>
  <si>
    <t>Retention-fit status</t>
  </si>
  <si>
    <t>Calculated range within authorized interference range</t>
  </si>
  <si>
    <t>ROUND-PIN WORKING FIT</t>
  </si>
  <si>
    <t>Primary radial and tangential location in D70 insert flange</t>
  </si>
  <si>
    <t>Round working-pin minimum diameter</t>
  </si>
  <si>
    <t>Round working-pin maximum diameter</t>
  </si>
  <si>
    <t>Round flange-bore minimum diameter</t>
  </si>
  <si>
    <t>Round flange-bore maximum diameter</t>
  </si>
  <si>
    <t>Calculated minimum round clearance</t>
  </si>
  <si>
    <t>Bore min - pin max</t>
  </si>
  <si>
    <t>Calculated maximum round clearance</t>
  </si>
  <si>
    <t>Bore max - pin min</t>
  </si>
  <si>
    <t>Round working-fit status</t>
  </si>
  <si>
    <t>DIAMOND-PIN WORKING FIT</t>
  </si>
  <si>
    <t>Tangential reaction with radial relief</t>
  </si>
  <si>
    <t>Diamond tangential minimum width</t>
  </si>
  <si>
    <t>Diamond tangential maximum width</t>
  </si>
  <si>
    <t>Diamond flange-slot minimum width</t>
  </si>
  <si>
    <t>Diamond flange-slot maximum width</t>
  </si>
  <si>
    <t>Diamond radial minimum width</t>
  </si>
  <si>
    <t>Diamond radial maximum width</t>
  </si>
  <si>
    <t>Calculated minimum tangential clearance</t>
  </si>
  <si>
    <t>Slot min - diamond tangential max</t>
  </si>
  <si>
    <t>Calculated maximum tangential clearance</t>
  </si>
  <si>
    <t>Slot max - diamond tangential min</t>
  </si>
  <si>
    <t>Calculated guaranteed radial relief</t>
  </si>
  <si>
    <t>Round pin min - diamond radial max</t>
  </si>
  <si>
    <t>Diamond tangential-fit status</t>
  </si>
  <si>
    <t>Diamond radial-relief status</t>
  </si>
  <si>
    <t>Guaranteed radial relief &gt;= 0.100 mm</t>
  </si>
  <si>
    <t>POSITION AND PULL-SERVICE INPUTS</t>
  </si>
  <si>
    <t>PCD58, opposed round and diamond pull dowels</t>
  </si>
  <si>
    <t>Worst pin-axis position error</t>
  </si>
  <si>
    <t>0.000 to 0.050 mm</t>
  </si>
  <si>
    <t>Pin-position status</t>
  </si>
  <si>
    <t>Position error &lt;= 0.050 mm</t>
  </si>
  <si>
    <t>Pull-feature controlled specification</t>
  </si>
  <si>
    <t>Supplier drawing designation required</t>
  </si>
  <si>
    <t>Individual pull-tool maximum OD</t>
  </si>
  <si>
    <t>&gt; 0 and &lt;= 12.000 mm</t>
  </si>
  <si>
    <t>Pull-service status</t>
  </si>
  <si>
    <t>Controlled pull feature and tool envelope</t>
  </si>
  <si>
    <t>Retention, working fits, relief, position and pull all PASS</t>
  </si>
  <si>
    <t>A36 supplier-property and fit closure</t>
  </si>
  <si>
    <t>Supplier-property and numerical-fit gates both PASS</t>
  </si>
  <si>
    <t>GALVANIC, WEAR AND RELEASE EVIDENCE</t>
  </si>
  <si>
    <t>These items remain separate from A36 closure</t>
  </si>
  <si>
    <t>Galvanically coupled coupon test</t>
  </si>
  <si>
    <t>PASS required for mechanical release</t>
  </si>
  <si>
    <t>HOLD</t>
  </si>
  <si>
    <t>Gold-process metallurgical impact test</t>
  </si>
  <si>
    <t>Au/Ag/Cu solution impact and reagent demand</t>
  </si>
  <si>
    <t>Slurry wear, fretting and torque-cycle test</t>
  </si>
  <si>
    <t>Actual heats and actual slurry</t>
  </si>
  <si>
    <t>Certificates attached and traceable</t>
  </si>
  <si>
    <t>PASS only when actual certificate files are supplied</t>
  </si>
  <si>
    <t>Guaranteed supplier drawing attached</t>
  </si>
  <si>
    <t>PASS only when min/max limits are controlled</t>
  </si>
  <si>
    <t>Procurement acceptance</t>
  </si>
  <si>
    <t>Owner and engineering acceptance</t>
  </si>
  <si>
    <t>Assembly and removal procedure approval</t>
  </si>
  <si>
    <t>Bench-only axial pull method</t>
  </si>
  <si>
    <t>Mechanical release status</t>
  </si>
  <si>
    <t>A36 PASS plus all validation/release evidence PASS</t>
  </si>
  <si>
    <t>Generated from current gate status</t>
  </si>
  <si>
    <t>Supplier notes</t>
  </si>
  <si>
    <t>Exceptions, deviations and document references</t>
  </si>
  <si>
    <t>Rev.2X-A36 Supplier Data and Fit Closure</t>
  </si>
  <si>
    <t>Rev.2X-A36 Closure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</si>
</sst>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7">
    <font>
      <sz val="11"/>
      <name val="Carlito"/>
    </font>
    <font>
      <b/>
      <sz val="15"/>
      <color rgb="FF1F4E78"/>
      <name val="Arial"/>
    </font>
    <font>
      <i/>
      <sz val="10"/>
      <color rgb="FF404040"/>
      <name val="Arial"/>
    </font>
    <font>
      <b/>
      <sz val="10"/>
      <color rgb="FFFFFFFF"/>
      <name val="Arial"/>
    </font>
    <font>
      <sz val="10"/>
      <color rgb="FF202020"/>
      <name val="Arial"/>
    </font>
    <font>
      <b/>
      <sz val="10"/>
      <color rgb="FF1F4E78"/>
      <name val="Arial"/>
    </font>
    <font>
      <b/>
      <sz val="10"/>
      <color rgb="FF9C65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AF3F8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E2F3"/>
      </bottom>
      <diagonal/>
    </border>
    <border>
      <left style="thin">
        <color rgb="FFFFFFFF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/>
      <top style="thin">
        <color rgb="FFD9E2F3"/>
      </top>
      <bottom style="thin">
        <color rgb="FFB4C7DC"/>
      </bottom>
      <diagonal/>
    </border>
    <border>
      <left/>
      <right/>
      <top style="thin">
        <color rgb="FFD9E2F3"/>
      </top>
      <bottom style="thin">
        <color rgb="FFB4C7DC"/>
      </bottom>
      <diagonal/>
    </border>
    <border>
      <left/>
      <right style="thin">
        <color rgb="FFFFFFFF"/>
      </right>
      <top style="thin">
        <color rgb="FFD9E2F3"/>
      </top>
      <bottom style="thin">
        <color rgb="FFB4C7DC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5" borderId="7" xfId="0" applyNumberFormat="1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6" borderId="0" xfId="0" applyFont="1" applyFill="1"/>
    <xf numFmtId="0" fontId="6" fillId="4" borderId="0" xfId="0" applyFont="1" applyFill="1"/>
    <xf numFmtId="0" fontId="4" fillId="0" borderId="0" xfId="0" applyFont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5" fillId="6" borderId="7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4" fillId="0" borderId="7" xfId="0" applyFont="1" applyBorder="1"/>
    <xf numFmtId="0" fontId="4" fillId="0" borderId="10" xfId="0" applyFont="1" applyBorder="1"/>
    <xf numFmtId="165" fontId="4" fillId="0" borderId="7" xfId="0" applyNumberFormat="1" applyFont="1" applyBorder="1"/>
    <xf numFmtId="165" fontId="4" fillId="0" borderId="10" xfId="0" applyNumberFormat="1" applyFont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0" borderId="0" xfId="0" applyFont="1"/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654425</xdr:colOff>
      <xdr:row>6</xdr:row>
      <xdr:rowOff>52668</xdr:rowOff>
    </xdr:from>
    <xdr:to>
      <xdr:col>18</xdr:col>
      <xdr:colOff>286872</xdr:colOff>
      <xdr:row>38</xdr:row>
      <xdr:rowOff>164004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9FC9A-134D-FF02-3429-42EE35903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7625" y="1424268"/>
          <a:ext cx="8373035" cy="6386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E42"/>
  <sheetViews>
    <sheetView showGridLines="0" tabSelected="1" zoomScale="85" zoomScaleNormal="85" workbookViewId="0">
      <selection activeCell="T21" sqref="T21"/>
    </sheetView>
  </sheetViews>
  <sheetFormatPr defaultRowHeight="13.8"/>
  <cols>
    <col min="1" max="1" width="30" customWidth="1"/>
    <col min="2" max="2" width="46" customWidth="1"/>
    <col min="3" max="5" width="20" customWidth="1"/>
  </cols>
  <sheetData>
    <row r="2" spans="1:5" ht="24" customHeight="1">
      <c r="A2" s="1" t="s">
        <v>189</v>
      </c>
      <c r="B2" s="1"/>
      <c r="C2" s="1"/>
      <c r="D2" s="1"/>
      <c r="E2" s="1"/>
    </row>
    <row r="3" spans="1:5" ht="25.95" customHeight="1">
      <c r="A3" s="2" t="s">
        <v>0</v>
      </c>
      <c r="B3" s="2"/>
      <c r="C3" s="2"/>
      <c r="D3" s="2"/>
      <c r="E3" s="2"/>
    </row>
    <row r="5" spans="1:5" ht="15" customHeight="1">
      <c r="A5" s="30" t="s">
        <v>1</v>
      </c>
      <c r="B5" s="4" t="s">
        <v>2</v>
      </c>
    </row>
    <row r="6" spans="1:5" ht="15" customHeight="1">
      <c r="A6" s="30" t="s">
        <v>3</v>
      </c>
      <c r="B6" s="4" t="s">
        <v>4</v>
      </c>
    </row>
    <row r="7" spans="1:5" ht="15" customHeight="1">
      <c r="A7" s="30" t="s">
        <v>5</v>
      </c>
      <c r="B7" s="4" t="s">
        <v>6</v>
      </c>
    </row>
    <row r="8" spans="1:5" ht="15" customHeight="1">
      <c r="A8" s="30" t="s">
        <v>7</v>
      </c>
      <c r="B8" s="31" t="str">
        <f>IF(COUNTIF('Supplier Inputs'!D68:F68,"PASS")&gt;0,"PASS candidate available",IF(COUNTIF('Supplier Inputs'!D68:F68,"FAIL")&gt;0,"Candidate failed; revise or reject","HOLD - enter supplier evidence"))</f>
        <v>HOLD - enter supplier evidence</v>
      </c>
    </row>
    <row r="11" spans="1:5" ht="15" customHeight="1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</row>
    <row r="12" spans="1:5" ht="15" customHeight="1">
      <c r="A12" s="33" t="s">
        <v>13</v>
      </c>
      <c r="B12" s="33" t="s">
        <v>14</v>
      </c>
      <c r="C12" s="34" t="str">
        <f>IF('Supplier Inputs'!D6="","Supplier A",'Supplier Inputs'!D6)</f>
        <v>Supplier A</v>
      </c>
      <c r="D12" s="34" t="str">
        <f>IF('Supplier Inputs'!E6="","Supplier B",'Supplier Inputs'!E6)</f>
        <v>Supplier B</v>
      </c>
      <c r="E12" s="34" t="str">
        <f>IF('Supplier Inputs'!F6="","Supplier C",'Supplier Inputs'!F6)</f>
        <v>Supplier C</v>
      </c>
    </row>
    <row r="13" spans="1:5" ht="15" customHeight="1">
      <c r="A13" s="7" t="s">
        <v>15</v>
      </c>
      <c r="B13" s="7" t="s">
        <v>16</v>
      </c>
      <c r="C13" s="20" t="str">
        <f>'Supplier Inputs'!D15</f>
        <v>HOLD</v>
      </c>
      <c r="D13" s="20" t="str">
        <f>'Supplier Inputs'!E15</f>
        <v>HOLD</v>
      </c>
      <c r="E13" s="20" t="str">
        <f>'Supplier Inputs'!F15</f>
        <v>HOLD</v>
      </c>
    </row>
    <row r="14" spans="1:5" ht="15" customHeight="1">
      <c r="A14" s="7" t="s">
        <v>17</v>
      </c>
      <c r="B14" s="7" t="s">
        <v>18</v>
      </c>
      <c r="C14" s="20" t="str">
        <f>'Supplier Inputs'!D24</f>
        <v>HOLD</v>
      </c>
      <c r="D14" s="20" t="str">
        <f>'Supplier Inputs'!E24</f>
        <v>HOLD</v>
      </c>
      <c r="E14" s="20" t="str">
        <f>'Supplier Inputs'!F24</f>
        <v>HOLD</v>
      </c>
    </row>
    <row r="15" spans="1:5" ht="15" customHeight="1">
      <c r="A15" s="7" t="s">
        <v>19</v>
      </c>
      <c r="B15" s="7" t="s">
        <v>20</v>
      </c>
      <c r="C15" s="20" t="str">
        <f>'Supplier Inputs'!D25</f>
        <v>HOLD</v>
      </c>
      <c r="D15" s="20" t="str">
        <f>'Supplier Inputs'!E25</f>
        <v>HOLD</v>
      </c>
      <c r="E15" s="20" t="str">
        <f>'Supplier Inputs'!F25</f>
        <v>HOLD</v>
      </c>
    </row>
    <row r="16" spans="1:5" ht="15" customHeight="1">
      <c r="A16" s="35" t="s">
        <v>21</v>
      </c>
      <c r="B16" s="35" t="s">
        <v>22</v>
      </c>
      <c r="C16" s="36" t="str">
        <f>'Supplier Inputs'!D26</f>
        <v>HOLD</v>
      </c>
      <c r="D16" s="36" t="str">
        <f>'Supplier Inputs'!E26</f>
        <v>HOLD</v>
      </c>
      <c r="E16" s="36" t="str">
        <f>'Supplier Inputs'!F26</f>
        <v>HOLD</v>
      </c>
    </row>
    <row r="17" spans="1:5" ht="15" customHeight="1">
      <c r="A17" s="7" t="s">
        <v>23</v>
      </c>
      <c r="B17" s="7" t="s">
        <v>24</v>
      </c>
      <c r="C17" s="20" t="str">
        <f>'Supplier Inputs'!D37</f>
        <v>HOLD</v>
      </c>
      <c r="D17" s="20" t="str">
        <f>'Supplier Inputs'!E37</f>
        <v>HOLD</v>
      </c>
      <c r="E17" s="20" t="str">
        <f>'Supplier Inputs'!F37</f>
        <v>HOLD</v>
      </c>
    </row>
    <row r="18" spans="1:5" ht="15" customHeight="1">
      <c r="A18" s="7" t="s">
        <v>25</v>
      </c>
      <c r="B18" s="7" t="s">
        <v>26</v>
      </c>
      <c r="C18" s="20" t="str">
        <f>'Supplier Inputs'!D46</f>
        <v>HOLD</v>
      </c>
      <c r="D18" s="20" t="str">
        <f>'Supplier Inputs'!E46</f>
        <v>HOLD</v>
      </c>
      <c r="E18" s="20" t="str">
        <f>'Supplier Inputs'!F46</f>
        <v>HOLD</v>
      </c>
    </row>
    <row r="19" spans="1:5" ht="15" customHeight="1">
      <c r="A19" s="7" t="s">
        <v>27</v>
      </c>
      <c r="B19" s="7" t="s">
        <v>26</v>
      </c>
      <c r="C19" s="20" t="str">
        <f>'Supplier Inputs'!D58</f>
        <v>HOLD</v>
      </c>
      <c r="D19" s="20" t="str">
        <f>'Supplier Inputs'!E58</f>
        <v>HOLD</v>
      </c>
      <c r="E19" s="20" t="str">
        <f>'Supplier Inputs'!F58</f>
        <v>HOLD</v>
      </c>
    </row>
    <row r="20" spans="1:5" ht="15" customHeight="1">
      <c r="A20" s="7" t="s">
        <v>28</v>
      </c>
      <c r="B20" s="7" t="s">
        <v>29</v>
      </c>
      <c r="C20" s="20" t="str">
        <f>'Supplier Inputs'!D59</f>
        <v>HOLD</v>
      </c>
      <c r="D20" s="20" t="str">
        <f>'Supplier Inputs'!E59</f>
        <v>HOLD</v>
      </c>
      <c r="E20" s="20" t="str">
        <f>'Supplier Inputs'!F59</f>
        <v>HOLD</v>
      </c>
    </row>
    <row r="21" spans="1:5" ht="15" customHeight="1">
      <c r="A21" s="7" t="s">
        <v>30</v>
      </c>
      <c r="B21" s="7" t="s">
        <v>31</v>
      </c>
      <c r="C21" s="20" t="str">
        <f>'Supplier Inputs'!D63</f>
        <v>HOLD</v>
      </c>
      <c r="D21" s="20" t="str">
        <f>'Supplier Inputs'!E63</f>
        <v>HOLD</v>
      </c>
      <c r="E21" s="20" t="str">
        <f>'Supplier Inputs'!F63</f>
        <v>HOLD</v>
      </c>
    </row>
    <row r="22" spans="1:5" ht="15" customHeight="1">
      <c r="A22" s="7" t="s">
        <v>32</v>
      </c>
      <c r="B22" s="7" t="s">
        <v>33</v>
      </c>
      <c r="C22" s="20" t="str">
        <f>'Supplier Inputs'!D66</f>
        <v>HOLD</v>
      </c>
      <c r="D22" s="20" t="str">
        <f>'Supplier Inputs'!E66</f>
        <v>HOLD</v>
      </c>
      <c r="E22" s="20" t="str">
        <f>'Supplier Inputs'!F66</f>
        <v>HOLD</v>
      </c>
    </row>
    <row r="23" spans="1:5" ht="15" customHeight="1">
      <c r="A23" s="35" t="s">
        <v>34</v>
      </c>
      <c r="B23" s="35" t="s">
        <v>35</v>
      </c>
      <c r="C23" s="36" t="str">
        <f>'Supplier Inputs'!D67</f>
        <v>HOLD</v>
      </c>
      <c r="D23" s="36" t="str">
        <f>'Supplier Inputs'!E67</f>
        <v>HOLD</v>
      </c>
      <c r="E23" s="36" t="str">
        <f>'Supplier Inputs'!F67</f>
        <v>HOLD</v>
      </c>
    </row>
    <row r="24" spans="1:5" ht="15" customHeight="1">
      <c r="A24" s="35" t="s">
        <v>36</v>
      </c>
      <c r="B24" s="35" t="s">
        <v>37</v>
      </c>
      <c r="C24" s="36" t="str">
        <f>'Supplier Inputs'!D68</f>
        <v>HOLD</v>
      </c>
      <c r="D24" s="36" t="str">
        <f>'Supplier Inputs'!E68</f>
        <v>HOLD</v>
      </c>
      <c r="E24" s="36" t="str">
        <f>'Supplier Inputs'!F68</f>
        <v>HOLD</v>
      </c>
    </row>
    <row r="25" spans="1:5" ht="15" customHeight="1">
      <c r="A25" s="7" t="s">
        <v>38</v>
      </c>
      <c r="B25" s="7" t="s">
        <v>39</v>
      </c>
      <c r="C25" s="20" t="str">
        <f>'Supplier Inputs'!D77</f>
        <v>HOLD</v>
      </c>
      <c r="D25" s="20" t="str">
        <f>'Supplier Inputs'!E77</f>
        <v>HOLD</v>
      </c>
      <c r="E25" s="20" t="str">
        <f>'Supplier Inputs'!F77</f>
        <v>HOLD</v>
      </c>
    </row>
    <row r="26" spans="1:5" ht="37.950000000000003" customHeight="1">
      <c r="A26" s="27" t="s">
        <v>40</v>
      </c>
      <c r="B26" s="27" t="s">
        <v>41</v>
      </c>
      <c r="C26" s="46" t="str">
        <f>'Supplier Inputs'!D78</f>
        <v>Obtain missing certificate and guaranteed drawing inputs</v>
      </c>
      <c r="D26" s="46" t="str">
        <f>'Supplier Inputs'!E78</f>
        <v>Obtain missing certificate and guaranteed drawing inputs</v>
      </c>
      <c r="E26" s="46" t="str">
        <f>'Supplier Inputs'!F78</f>
        <v>Obtain missing certificate and guaranteed drawing inputs</v>
      </c>
    </row>
    <row r="29" spans="1:5" ht="15" customHeight="1">
      <c r="A29" s="37" t="s">
        <v>42</v>
      </c>
      <c r="B29" s="37" t="s">
        <v>43</v>
      </c>
      <c r="C29" s="37" t="s">
        <v>44</v>
      </c>
      <c r="D29" s="37" t="s">
        <v>45</v>
      </c>
    </row>
    <row r="30" spans="1:5" ht="15" customHeight="1">
      <c r="A30" s="38" t="s">
        <v>46</v>
      </c>
      <c r="B30" s="40">
        <v>379.31</v>
      </c>
      <c r="C30" s="38" t="s">
        <v>47</v>
      </c>
      <c r="D30" s="38" t="s">
        <v>48</v>
      </c>
    </row>
    <row r="31" spans="1:5" ht="15" customHeight="1">
      <c r="A31" s="38" t="s">
        <v>49</v>
      </c>
      <c r="B31" s="40">
        <v>1046.259</v>
      </c>
      <c r="C31" s="38" t="s">
        <v>47</v>
      </c>
      <c r="D31" s="38" t="s">
        <v>50</v>
      </c>
    </row>
    <row r="32" spans="1:5" ht="15" customHeight="1">
      <c r="A32" s="38" t="s">
        <v>51</v>
      </c>
      <c r="B32" s="40">
        <v>603.69100000000003</v>
      </c>
      <c r="C32" s="38" t="s">
        <v>47</v>
      </c>
      <c r="D32" s="38" t="s">
        <v>52</v>
      </c>
    </row>
    <row r="33" spans="1:5" ht="15" customHeight="1">
      <c r="A33" s="38"/>
      <c r="B33" s="40"/>
      <c r="C33" s="38"/>
      <c r="D33" s="38"/>
    </row>
    <row r="34" spans="1:5" ht="15" customHeight="1">
      <c r="A34" s="38" t="s">
        <v>53</v>
      </c>
      <c r="B34" s="40">
        <v>0.05</v>
      </c>
      <c r="C34" s="38" t="s">
        <v>54</v>
      </c>
      <c r="D34" s="38" t="s">
        <v>55</v>
      </c>
    </row>
    <row r="35" spans="1:5" ht="15" customHeight="1">
      <c r="A35" s="38" t="s">
        <v>56</v>
      </c>
      <c r="B35" s="40">
        <v>0.1</v>
      </c>
      <c r="C35" s="38" t="s">
        <v>54</v>
      </c>
      <c r="D35" s="38" t="s">
        <v>57</v>
      </c>
    </row>
    <row r="36" spans="1:5" ht="15" customHeight="1">
      <c r="A36" s="38" t="s">
        <v>58</v>
      </c>
      <c r="B36" s="40">
        <v>0.05</v>
      </c>
      <c r="C36" s="38" t="s">
        <v>54</v>
      </c>
      <c r="D36" s="38" t="s">
        <v>59</v>
      </c>
    </row>
    <row r="37" spans="1:5" ht="15" customHeight="1">
      <c r="A37" s="39" t="s">
        <v>60</v>
      </c>
      <c r="B37" s="41">
        <v>12</v>
      </c>
      <c r="C37" s="39" t="s">
        <v>54</v>
      </c>
      <c r="D37" s="39" t="s">
        <v>61</v>
      </c>
    </row>
    <row r="40" spans="1:5" ht="15" customHeight="1">
      <c r="A40" s="42" t="s">
        <v>62</v>
      </c>
      <c r="B40" s="43"/>
      <c r="C40" s="43"/>
      <c r="D40" s="43"/>
      <c r="E40" s="44"/>
    </row>
    <row r="41" spans="1:5" ht="24" customHeight="1">
      <c r="A41" s="45" t="s">
        <v>63</v>
      </c>
      <c r="B41" s="32" t="s">
        <v>64</v>
      </c>
      <c r="C41" s="32"/>
      <c r="D41" s="32"/>
      <c r="E41" s="32"/>
    </row>
    <row r="42" spans="1:5" ht="24" customHeight="1">
      <c r="A42" s="45" t="s">
        <v>65</v>
      </c>
      <c r="B42" s="32" t="s">
        <v>66</v>
      </c>
      <c r="C42" s="32"/>
      <c r="D42" s="32"/>
      <c r="E42" s="32"/>
    </row>
  </sheetData>
  <conditionalFormatting sqref="B8">
    <cfRule type="containsText" dxfId="29" priority="1" operator="containsText" text="PASS"/>
    <cfRule type="containsText" dxfId="28" priority="2" operator="containsText" text="HOLD"/>
    <cfRule type="containsText" dxfId="27" priority="3" operator="containsText" text="failed"/>
  </conditionalFormatting>
  <conditionalFormatting sqref="C13:E25">
    <cfRule type="containsText" dxfId="26" priority="4" operator="containsText" text="PASS"/>
    <cfRule type="containsText" dxfId="25" priority="5" operator="containsText" text="HOLD"/>
    <cfRule type="containsText" dxfId="24" priority="6" operator="containsText" text="FAIL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F79"/>
  <sheetViews>
    <sheetView showGridLines="0" workbookViewId="0">
      <pane xSplit="3" ySplit="5" topLeftCell="D63" activePane="bottomRight" state="frozen"/>
      <selection pane="topRight"/>
      <selection pane="bottomLeft"/>
      <selection pane="bottomRight" activeCell="I47" sqref="I47"/>
    </sheetView>
  </sheetViews>
  <sheetFormatPr defaultRowHeight="13.8"/>
  <cols>
    <col min="1" max="1" width="36" customWidth="1"/>
    <col min="2" max="2" width="12" customWidth="1"/>
    <col min="3" max="3" width="45.8984375" customWidth="1"/>
    <col min="4" max="6" width="19" customWidth="1"/>
  </cols>
  <sheetData>
    <row r="2" spans="1:6" ht="24" customHeight="1">
      <c r="A2" s="1" t="s">
        <v>188</v>
      </c>
      <c r="B2" s="1"/>
      <c r="C2" s="1"/>
      <c r="D2" s="1"/>
      <c r="E2" s="1"/>
      <c r="F2" s="1"/>
    </row>
    <row r="3" spans="1:6" ht="30" customHeight="1">
      <c r="A3" s="2" t="s">
        <v>67</v>
      </c>
      <c r="B3" s="2"/>
      <c r="C3" s="2"/>
      <c r="D3" s="2"/>
      <c r="E3" s="2"/>
      <c r="F3" s="2"/>
    </row>
    <row r="5" spans="1:6" ht="31.95" customHeight="1">
      <c r="A5" s="5" t="s">
        <v>68</v>
      </c>
      <c r="B5" s="5" t="s">
        <v>44</v>
      </c>
      <c r="C5" s="5" t="s">
        <v>69</v>
      </c>
      <c r="D5" s="5" t="s">
        <v>10</v>
      </c>
      <c r="E5" s="5" t="s">
        <v>11</v>
      </c>
      <c r="F5" s="5" t="s">
        <v>12</v>
      </c>
    </row>
    <row r="6" spans="1:6" ht="15" customHeight="1">
      <c r="A6" s="6" t="s">
        <v>70</v>
      </c>
      <c r="B6" s="7" t="s">
        <v>71</v>
      </c>
      <c r="C6" s="7" t="s">
        <v>72</v>
      </c>
      <c r="D6" s="8"/>
      <c r="E6" s="8"/>
      <c r="F6" s="9"/>
    </row>
    <row r="7" spans="1:6" ht="15" customHeight="1">
      <c r="A7" s="6" t="s">
        <v>73</v>
      </c>
      <c r="B7" s="7" t="s">
        <v>71</v>
      </c>
      <c r="C7" s="7" t="s">
        <v>72</v>
      </c>
      <c r="D7" s="8"/>
      <c r="E7" s="8"/>
      <c r="F7" s="9"/>
    </row>
    <row r="8" spans="1:6" ht="15" customHeight="1">
      <c r="A8" s="6" t="s">
        <v>74</v>
      </c>
      <c r="B8" s="7" t="s">
        <v>75</v>
      </c>
      <c r="C8" s="7" t="s">
        <v>72</v>
      </c>
      <c r="D8" s="10"/>
      <c r="E8" s="10"/>
      <c r="F8" s="11"/>
    </row>
    <row r="9" spans="1:6" ht="15" customHeight="1">
      <c r="A9" s="6" t="s">
        <v>76</v>
      </c>
      <c r="B9" s="7" t="s">
        <v>71</v>
      </c>
      <c r="C9" s="7" t="s">
        <v>72</v>
      </c>
      <c r="D9" s="8"/>
      <c r="E9" s="8"/>
      <c r="F9" s="9"/>
    </row>
    <row r="10" spans="1:6" ht="15" customHeight="1">
      <c r="A10" s="12" t="s">
        <v>77</v>
      </c>
      <c r="B10" s="13"/>
      <c r="C10" s="13" t="s">
        <v>78</v>
      </c>
      <c r="D10" s="14"/>
      <c r="E10" s="14"/>
      <c r="F10" s="15"/>
    </row>
    <row r="11" spans="1:6" ht="15" customHeight="1">
      <c r="A11" s="6" t="s">
        <v>79</v>
      </c>
      <c r="B11" s="7" t="s">
        <v>71</v>
      </c>
      <c r="C11" s="7" t="s">
        <v>80</v>
      </c>
      <c r="D11" s="8"/>
      <c r="E11" s="8"/>
      <c r="F11" s="9"/>
    </row>
    <row r="12" spans="1:6" ht="15" customHeight="1">
      <c r="A12" s="6" t="s">
        <v>81</v>
      </c>
      <c r="B12" s="7" t="s">
        <v>71</v>
      </c>
      <c r="C12" s="7" t="s">
        <v>82</v>
      </c>
      <c r="D12" s="8"/>
      <c r="E12" s="8"/>
      <c r="F12" s="9"/>
    </row>
    <row r="13" spans="1:6" ht="15" customHeight="1">
      <c r="A13" s="6" t="s">
        <v>83</v>
      </c>
      <c r="B13" s="7" t="s">
        <v>71</v>
      </c>
      <c r="C13" s="7" t="s">
        <v>84</v>
      </c>
      <c r="D13" s="8"/>
      <c r="E13" s="8"/>
      <c r="F13" s="9"/>
    </row>
    <row r="14" spans="1:6" ht="15" customHeight="1">
      <c r="A14" s="6" t="s">
        <v>85</v>
      </c>
      <c r="B14" s="7" t="s">
        <v>47</v>
      </c>
      <c r="C14" s="7" t="s">
        <v>86</v>
      </c>
      <c r="D14" s="16"/>
      <c r="E14" s="16"/>
      <c r="F14" s="17"/>
    </row>
    <row r="15" spans="1:6" ht="15" customHeight="1">
      <c r="A15" s="6" t="s">
        <v>87</v>
      </c>
      <c r="B15" s="7" t="s">
        <v>88</v>
      </c>
      <c r="C15" s="7" t="s">
        <v>89</v>
      </c>
      <c r="D15" s="18" t="str">
        <f>IF(OR(D6="",D11="",D12="",D13="",D14=""),"HOLD",IF(D14&gt;=379.31,"PASS","FAIL"))</f>
        <v>HOLD</v>
      </c>
      <c r="E15" s="18" t="str">
        <f>IF(OR(E6="",E11="",E12="",E13="",E14=""),"HOLD",IF(E14&gt;=379.31,"PASS","FAIL"))</f>
        <v>HOLD</v>
      </c>
      <c r="F15" s="19" t="str">
        <f>IF(OR(F6="",F11="",F12="",F13="",F14=""),"HOLD",IF(F14&gt;=379.31,"PASS","FAIL"))</f>
        <v>HOLD</v>
      </c>
    </row>
    <row r="16" spans="1:6" ht="15" customHeight="1">
      <c r="A16" s="6"/>
      <c r="B16" s="7"/>
      <c r="C16" s="7"/>
      <c r="D16" s="20"/>
      <c r="E16" s="20"/>
      <c r="F16" s="21"/>
    </row>
    <row r="17" spans="1:6" ht="15" customHeight="1">
      <c r="A17" s="12" t="s">
        <v>90</v>
      </c>
      <c r="B17" s="13"/>
      <c r="C17" s="13" t="s">
        <v>91</v>
      </c>
      <c r="D17" s="14"/>
      <c r="E17" s="14"/>
      <c r="F17" s="15"/>
    </row>
    <row r="18" spans="1:6" ht="15" customHeight="1">
      <c r="A18" s="6" t="s">
        <v>92</v>
      </c>
      <c r="B18" s="7" t="s">
        <v>71</v>
      </c>
      <c r="C18" s="7" t="s">
        <v>80</v>
      </c>
      <c r="D18" s="8"/>
      <c r="E18" s="8"/>
      <c r="F18" s="9"/>
    </row>
    <row r="19" spans="1:6" ht="15" customHeight="1">
      <c r="A19" s="6" t="s">
        <v>93</v>
      </c>
      <c r="B19" s="7" t="s">
        <v>71</v>
      </c>
      <c r="C19" s="7" t="s">
        <v>82</v>
      </c>
      <c r="D19" s="8"/>
      <c r="E19" s="8"/>
      <c r="F19" s="9"/>
    </row>
    <row r="20" spans="1:6" ht="15" customHeight="1">
      <c r="A20" s="6" t="s">
        <v>94</v>
      </c>
      <c r="B20" s="7" t="s">
        <v>71</v>
      </c>
      <c r="C20" s="7" t="s">
        <v>84</v>
      </c>
      <c r="D20" s="8"/>
      <c r="E20" s="8"/>
      <c r="F20" s="9"/>
    </row>
    <row r="21" spans="1:6" ht="15" customHeight="1">
      <c r="A21" s="6" t="s">
        <v>95</v>
      </c>
      <c r="B21" s="7" t="s">
        <v>47</v>
      </c>
      <c r="C21" s="7" t="s">
        <v>96</v>
      </c>
      <c r="D21" s="16"/>
      <c r="E21" s="16"/>
      <c r="F21" s="17"/>
    </row>
    <row r="22" spans="1:6" ht="15" customHeight="1">
      <c r="A22" s="6" t="s">
        <v>97</v>
      </c>
      <c r="B22" s="7" t="s">
        <v>47</v>
      </c>
      <c r="C22" s="7" t="s">
        <v>98</v>
      </c>
      <c r="D22" s="16"/>
      <c r="E22" s="16"/>
      <c r="F22" s="17"/>
    </row>
    <row r="23" spans="1:6" ht="15" customHeight="1">
      <c r="A23" s="6" t="s">
        <v>99</v>
      </c>
      <c r="B23" s="7" t="s">
        <v>47</v>
      </c>
      <c r="C23" s="7" t="s">
        <v>100</v>
      </c>
      <c r="D23" s="22" t="str">
        <f>IF(D22&lt;&gt;"",D22,IF(D21&lt;&gt;"",0.577*D21,""))</f>
        <v/>
      </c>
      <c r="E23" s="22" t="str">
        <f>IF(E22&lt;&gt;"",E22,IF(E21&lt;&gt;"",0.577*E21,""))</f>
        <v/>
      </c>
      <c r="F23" s="23" t="str">
        <f>IF(F22&lt;&gt;"",F22,IF(F21&lt;&gt;"",0.577*F21,""))</f>
        <v/>
      </c>
    </row>
    <row r="24" spans="1:6" ht="15" customHeight="1">
      <c r="A24" s="6" t="s">
        <v>101</v>
      </c>
      <c r="B24" s="7" t="s">
        <v>88</v>
      </c>
      <c r="C24" s="7" t="s">
        <v>102</v>
      </c>
      <c r="D24" s="18" t="str">
        <f>IF(OR(D6="",D18="",D19="",D20="",D21=""),"HOLD",IF(D21&gt;=1046.259,"PASS","FAIL"))</f>
        <v>HOLD</v>
      </c>
      <c r="E24" s="18" t="str">
        <f>IF(OR(E6="",E18="",E19="",E20="",E21=""),"HOLD",IF(E21&gt;=1046.259,"PASS","FAIL"))</f>
        <v>HOLD</v>
      </c>
      <c r="F24" s="19" t="str">
        <f>IF(OR(F6="",F18="",F19="",F20="",F21=""),"HOLD",IF(F21&gt;=1046.259,"PASS","FAIL"))</f>
        <v>HOLD</v>
      </c>
    </row>
    <row r="25" spans="1:6" ht="15" customHeight="1">
      <c r="A25" s="6" t="s">
        <v>103</v>
      </c>
      <c r="B25" s="7" t="s">
        <v>88</v>
      </c>
      <c r="C25" s="7" t="s">
        <v>20</v>
      </c>
      <c r="D25" s="18" t="str">
        <f>IF(D23="","HOLD",IF(D23&gt;=603.691,"PASS","FAIL"))</f>
        <v>HOLD</v>
      </c>
      <c r="E25" s="18" t="str">
        <f>IF(E23="","HOLD",IF(E23&gt;=603.691,"PASS","FAIL"))</f>
        <v>HOLD</v>
      </c>
      <c r="F25" s="19" t="str">
        <f>IF(F23="","HOLD",IF(F23&gt;=603.691,"PASS","FAIL"))</f>
        <v>HOLD</v>
      </c>
    </row>
    <row r="26" spans="1:6" ht="15" customHeight="1">
      <c r="A26" s="6" t="s">
        <v>21</v>
      </c>
      <c r="B26" s="7" t="s">
        <v>88</v>
      </c>
      <c r="C26" s="7" t="s">
        <v>104</v>
      </c>
      <c r="D26" s="18" t="str">
        <f>IF(OR(D15="HOLD",D24="HOLD",D25="HOLD"),"HOLD",IF(AND(D15="PASS",D24="PASS",D25="PASS"),"PASS","FAIL"))</f>
        <v>HOLD</v>
      </c>
      <c r="E26" s="18" t="str">
        <f>IF(OR(E15="HOLD",E24="HOLD",E25="HOLD"),"HOLD",IF(AND(E15="PASS",E24="PASS",E25="PASS"),"PASS","FAIL"))</f>
        <v>HOLD</v>
      </c>
      <c r="F26" s="19" t="str">
        <f>IF(OR(F15="HOLD",F24="HOLD",F25="HOLD"),"HOLD",IF(AND(F15="PASS",F24="PASS",F25="PASS"),"PASS","FAIL"))</f>
        <v>HOLD</v>
      </c>
    </row>
    <row r="27" spans="1:6" ht="15" customHeight="1">
      <c r="A27" s="6"/>
      <c r="B27" s="7"/>
      <c r="C27" s="7"/>
      <c r="D27" s="20"/>
      <c r="E27" s="20"/>
      <c r="F27" s="21"/>
    </row>
    <row r="28" spans="1:6" ht="15" customHeight="1">
      <c r="A28" s="12" t="s">
        <v>105</v>
      </c>
      <c r="B28" s="13"/>
      <c r="C28" s="13" t="s">
        <v>106</v>
      </c>
      <c r="D28" s="14"/>
      <c r="E28" s="14"/>
      <c r="F28" s="15"/>
    </row>
    <row r="29" spans="1:6" ht="15" customHeight="1">
      <c r="A29" s="6" t="s">
        <v>107</v>
      </c>
      <c r="B29" s="7" t="s">
        <v>54</v>
      </c>
      <c r="C29" s="7" t="s">
        <v>108</v>
      </c>
      <c r="D29" s="16"/>
      <c r="E29" s="16"/>
      <c r="F29" s="17"/>
    </row>
    <row r="30" spans="1:6" ht="15" customHeight="1">
      <c r="A30" s="6" t="s">
        <v>109</v>
      </c>
      <c r="B30" s="7" t="s">
        <v>54</v>
      </c>
      <c r="C30" s="7" t="s">
        <v>108</v>
      </c>
      <c r="D30" s="16"/>
      <c r="E30" s="16"/>
      <c r="F30" s="17"/>
    </row>
    <row r="31" spans="1:6" ht="15" customHeight="1">
      <c r="A31" s="6" t="s">
        <v>110</v>
      </c>
      <c r="B31" s="7" t="s">
        <v>54</v>
      </c>
      <c r="C31" s="7" t="s">
        <v>111</v>
      </c>
      <c r="D31" s="16"/>
      <c r="E31" s="16"/>
      <c r="F31" s="17"/>
    </row>
    <row r="32" spans="1:6" ht="15" customHeight="1">
      <c r="A32" s="6" t="s">
        <v>112</v>
      </c>
      <c r="B32" s="7" t="s">
        <v>54</v>
      </c>
      <c r="C32" s="7" t="s">
        <v>111</v>
      </c>
      <c r="D32" s="16"/>
      <c r="E32" s="16"/>
      <c r="F32" s="17"/>
    </row>
    <row r="33" spans="1:6" ht="15" customHeight="1">
      <c r="A33" s="6" t="s">
        <v>113</v>
      </c>
      <c r="B33" s="7" t="s">
        <v>54</v>
      </c>
      <c r="C33" s="7" t="s">
        <v>114</v>
      </c>
      <c r="D33" s="16"/>
      <c r="E33" s="16"/>
      <c r="F33" s="17"/>
    </row>
    <row r="34" spans="1:6" ht="15" customHeight="1">
      <c r="A34" s="6" t="s">
        <v>115</v>
      </c>
      <c r="B34" s="7" t="s">
        <v>54</v>
      </c>
      <c r="C34" s="7" t="s">
        <v>116</v>
      </c>
      <c r="D34" s="16"/>
      <c r="E34" s="16"/>
      <c r="F34" s="17"/>
    </row>
    <row r="35" spans="1:6" ht="15" customHeight="1">
      <c r="A35" s="6" t="s">
        <v>117</v>
      </c>
      <c r="B35" s="7" t="s">
        <v>54</v>
      </c>
      <c r="C35" s="7" t="s">
        <v>118</v>
      </c>
      <c r="D35" s="22" t="str">
        <f>IF(COUNT(D29:D34)&lt;6,"",D29-D32)</f>
        <v/>
      </c>
      <c r="E35" s="22" t="str">
        <f>IF(COUNT(E29:E34)&lt;6,"",E29-E32)</f>
        <v/>
      </c>
      <c r="F35" s="23" t="str">
        <f>IF(COUNT(F29:F34)&lt;6,"",F29-F32)</f>
        <v/>
      </c>
    </row>
    <row r="36" spans="1:6" ht="15" customHeight="1">
      <c r="A36" s="6" t="s">
        <v>119</v>
      </c>
      <c r="B36" s="7" t="s">
        <v>54</v>
      </c>
      <c r="C36" s="7" t="s">
        <v>120</v>
      </c>
      <c r="D36" s="22" t="str">
        <f>IF(COUNT(D29:D34)&lt;6,"",D30-D31)</f>
        <v/>
      </c>
      <c r="E36" s="22" t="str">
        <f>IF(COUNT(E29:E34)&lt;6,"",E30-E31)</f>
        <v/>
      </c>
      <c r="F36" s="23" t="str">
        <f>IF(COUNT(F29:F34)&lt;6,"",F30-F31)</f>
        <v/>
      </c>
    </row>
    <row r="37" spans="1:6" ht="15" customHeight="1">
      <c r="A37" s="6" t="s">
        <v>121</v>
      </c>
      <c r="B37" s="7" t="s">
        <v>88</v>
      </c>
      <c r="C37" s="7" t="s">
        <v>122</v>
      </c>
      <c r="D37" s="18" t="str">
        <f>IF(COUNT(D29:D34)&lt;6,"HOLD",IF(AND(D29&lt;=D30,D31&lt;=D32,D33&lt;=D34,D35&gt;0,D35&gt;=D33,D36&lt;=D34),"PASS","FAIL"))</f>
        <v>HOLD</v>
      </c>
      <c r="E37" s="18" t="str">
        <f>IF(COUNT(E29:E34)&lt;6,"HOLD",IF(AND(E29&lt;=E30,E31&lt;=E32,E33&lt;=E34,E35&gt;0,E35&gt;=E33,E36&lt;=E34),"PASS","FAIL"))</f>
        <v>HOLD</v>
      </c>
      <c r="F37" s="19" t="str">
        <f>IF(COUNT(F29:F34)&lt;6,"HOLD",IF(AND(F29&lt;=F30,F31&lt;=F32,F33&lt;=F34,F35&gt;0,F35&gt;=F33,F36&lt;=F34),"PASS","FAIL"))</f>
        <v>HOLD</v>
      </c>
    </row>
    <row r="38" spans="1:6" ht="15" customHeight="1">
      <c r="A38" s="6"/>
      <c r="B38" s="7"/>
      <c r="C38" s="7"/>
      <c r="D38" s="20"/>
      <c r="E38" s="20"/>
      <c r="F38" s="21"/>
    </row>
    <row r="39" spans="1:6" ht="15" customHeight="1">
      <c r="A39" s="12" t="s">
        <v>123</v>
      </c>
      <c r="B39" s="13"/>
      <c r="C39" s="13" t="s">
        <v>124</v>
      </c>
      <c r="D39" s="14"/>
      <c r="E39" s="14"/>
      <c r="F39" s="15"/>
    </row>
    <row r="40" spans="1:6" ht="15" customHeight="1">
      <c r="A40" s="6" t="s">
        <v>125</v>
      </c>
      <c r="B40" s="7" t="s">
        <v>54</v>
      </c>
      <c r="C40" s="7" t="s">
        <v>108</v>
      </c>
      <c r="D40" s="16"/>
      <c r="E40" s="16"/>
      <c r="F40" s="17"/>
    </row>
    <row r="41" spans="1:6" ht="15" customHeight="1">
      <c r="A41" s="6" t="s">
        <v>126</v>
      </c>
      <c r="B41" s="7" t="s">
        <v>54</v>
      </c>
      <c r="C41" s="7" t="s">
        <v>108</v>
      </c>
      <c r="D41" s="16"/>
      <c r="E41" s="16"/>
      <c r="F41" s="17"/>
    </row>
    <row r="42" spans="1:6" ht="15" customHeight="1">
      <c r="A42" s="6" t="s">
        <v>127</v>
      </c>
      <c r="B42" s="7" t="s">
        <v>54</v>
      </c>
      <c r="C42" s="7" t="s">
        <v>111</v>
      </c>
      <c r="D42" s="16"/>
      <c r="E42" s="16"/>
      <c r="F42" s="17"/>
    </row>
    <row r="43" spans="1:6" ht="15" customHeight="1">
      <c r="A43" s="6" t="s">
        <v>128</v>
      </c>
      <c r="B43" s="7" t="s">
        <v>54</v>
      </c>
      <c r="C43" s="7" t="s">
        <v>111</v>
      </c>
      <c r="D43" s="16"/>
      <c r="E43" s="16"/>
      <c r="F43" s="17"/>
    </row>
    <row r="44" spans="1:6" ht="15" customHeight="1">
      <c r="A44" s="6" t="s">
        <v>129</v>
      </c>
      <c r="B44" s="7" t="s">
        <v>54</v>
      </c>
      <c r="C44" s="7" t="s">
        <v>130</v>
      </c>
      <c r="D44" s="22" t="str">
        <f>IF(COUNT(D40:D43)&lt;4,"",D42-D41)</f>
        <v/>
      </c>
      <c r="E44" s="22" t="str">
        <f>IF(COUNT(E40:E43)&lt;4,"",E42-E41)</f>
        <v/>
      </c>
      <c r="F44" s="23" t="str">
        <f>IF(COUNT(F40:F43)&lt;4,"",F42-F41)</f>
        <v/>
      </c>
    </row>
    <row r="45" spans="1:6" ht="15" customHeight="1">
      <c r="A45" s="6" t="s">
        <v>131</v>
      </c>
      <c r="B45" s="7" t="s">
        <v>54</v>
      </c>
      <c r="C45" s="7" t="s">
        <v>132</v>
      </c>
      <c r="D45" s="22" t="str">
        <f>IF(COUNT(D40:D43)&lt;4,"",D43-D40)</f>
        <v/>
      </c>
      <c r="E45" s="22" t="str">
        <f>IF(COUNT(E40:E43)&lt;4,"",E43-E40)</f>
        <v/>
      </c>
      <c r="F45" s="23" t="str">
        <f>IF(COUNT(F40:F43)&lt;4,"",F43-F40)</f>
        <v/>
      </c>
    </row>
    <row r="46" spans="1:6" ht="15" customHeight="1">
      <c r="A46" s="6" t="s">
        <v>133</v>
      </c>
      <c r="B46" s="7" t="s">
        <v>88</v>
      </c>
      <c r="C46" s="7" t="s">
        <v>26</v>
      </c>
      <c r="D46" s="18" t="str">
        <f>IF(COUNT(D40:D43)&lt;4,"HOLD",IF(AND(D40&lt;=D41,D42&lt;=D43,D44&gt;=0,D45&lt;=0.05),"PASS","FAIL"))</f>
        <v>HOLD</v>
      </c>
      <c r="E46" s="18" t="str">
        <f>IF(COUNT(E40:E43)&lt;4,"HOLD",IF(AND(E40&lt;=E41,E42&lt;=E43,E44&gt;=0,E45&lt;=0.05),"PASS","FAIL"))</f>
        <v>HOLD</v>
      </c>
      <c r="F46" s="19" t="str">
        <f>IF(COUNT(F40:F43)&lt;4,"HOLD",IF(AND(F40&lt;=F41,F42&lt;=F43,F44&gt;=0,F45&lt;=0.05),"PASS","FAIL"))</f>
        <v>HOLD</v>
      </c>
    </row>
    <row r="47" spans="1:6" ht="15" customHeight="1">
      <c r="A47" s="6"/>
      <c r="B47" s="7"/>
      <c r="C47" s="7"/>
      <c r="D47" s="20"/>
      <c r="E47" s="20"/>
      <c r="F47" s="21"/>
    </row>
    <row r="48" spans="1:6" ht="15" customHeight="1">
      <c r="A48" s="12" t="s">
        <v>134</v>
      </c>
      <c r="B48" s="13"/>
      <c r="C48" s="13" t="s">
        <v>135</v>
      </c>
      <c r="D48" s="14"/>
      <c r="E48" s="14"/>
      <c r="F48" s="15"/>
    </row>
    <row r="49" spans="1:6" ht="15" customHeight="1">
      <c r="A49" s="6" t="s">
        <v>136</v>
      </c>
      <c r="B49" s="7" t="s">
        <v>54</v>
      </c>
      <c r="C49" s="7" t="s">
        <v>108</v>
      </c>
      <c r="D49" s="16"/>
      <c r="E49" s="16"/>
      <c r="F49" s="17"/>
    </row>
    <row r="50" spans="1:6" ht="15" customHeight="1">
      <c r="A50" s="6" t="s">
        <v>137</v>
      </c>
      <c r="B50" s="7" t="s">
        <v>54</v>
      </c>
      <c r="C50" s="7" t="s">
        <v>108</v>
      </c>
      <c r="D50" s="16"/>
      <c r="E50" s="16"/>
      <c r="F50" s="17"/>
    </row>
    <row r="51" spans="1:6" ht="15" customHeight="1">
      <c r="A51" s="6" t="s">
        <v>138</v>
      </c>
      <c r="B51" s="7" t="s">
        <v>54</v>
      </c>
      <c r="C51" s="7" t="s">
        <v>111</v>
      </c>
      <c r="D51" s="16"/>
      <c r="E51" s="16"/>
      <c r="F51" s="17"/>
    </row>
    <row r="52" spans="1:6" ht="15" customHeight="1">
      <c r="A52" s="6" t="s">
        <v>139</v>
      </c>
      <c r="B52" s="7" t="s">
        <v>54</v>
      </c>
      <c r="C52" s="7" t="s">
        <v>111</v>
      </c>
      <c r="D52" s="16"/>
      <c r="E52" s="16"/>
      <c r="F52" s="17"/>
    </row>
    <row r="53" spans="1:6" ht="15" customHeight="1">
      <c r="A53" s="6" t="s">
        <v>140</v>
      </c>
      <c r="B53" s="7" t="s">
        <v>54</v>
      </c>
      <c r="C53" s="7" t="s">
        <v>108</v>
      </c>
      <c r="D53" s="16"/>
      <c r="E53" s="16"/>
      <c r="F53" s="17"/>
    </row>
    <row r="54" spans="1:6" ht="15" customHeight="1">
      <c r="A54" s="6" t="s">
        <v>141</v>
      </c>
      <c r="B54" s="7" t="s">
        <v>54</v>
      </c>
      <c r="C54" s="7" t="s">
        <v>108</v>
      </c>
      <c r="D54" s="16"/>
      <c r="E54" s="16"/>
      <c r="F54" s="17"/>
    </row>
    <row r="55" spans="1:6" ht="15" customHeight="1">
      <c r="A55" s="6" t="s">
        <v>142</v>
      </c>
      <c r="B55" s="7" t="s">
        <v>54</v>
      </c>
      <c r="C55" s="7" t="s">
        <v>143</v>
      </c>
      <c r="D55" s="22" t="str">
        <f>IF(COUNT(D49:D52)&lt;4,"",D51-D50)</f>
        <v/>
      </c>
      <c r="E55" s="22" t="str">
        <f>IF(COUNT(E49:E52)&lt;4,"",E51-E50)</f>
        <v/>
      </c>
      <c r="F55" s="23" t="str">
        <f>IF(COUNT(F49:F52)&lt;4,"",F51-F50)</f>
        <v/>
      </c>
    </row>
    <row r="56" spans="1:6" ht="15" customHeight="1">
      <c r="A56" s="6" t="s">
        <v>144</v>
      </c>
      <c r="B56" s="7" t="s">
        <v>54</v>
      </c>
      <c r="C56" s="7" t="s">
        <v>145</v>
      </c>
      <c r="D56" s="22" t="str">
        <f>IF(COUNT(D49:D52)&lt;4,"",D52-D49)</f>
        <v/>
      </c>
      <c r="E56" s="22" t="str">
        <f>IF(COUNT(E49:E52)&lt;4,"",E52-E49)</f>
        <v/>
      </c>
      <c r="F56" s="23" t="str">
        <f>IF(COUNT(F49:F52)&lt;4,"",F52-F49)</f>
        <v/>
      </c>
    </row>
    <row r="57" spans="1:6" ht="15" customHeight="1">
      <c r="A57" s="6" t="s">
        <v>146</v>
      </c>
      <c r="B57" s="7" t="s">
        <v>54</v>
      </c>
      <c r="C57" s="7" t="s">
        <v>147</v>
      </c>
      <c r="D57" s="22" t="str">
        <f>IF(OR(D40="",D54=""),"",D40-D54)</f>
        <v/>
      </c>
      <c r="E57" s="22" t="str">
        <f>IF(OR(E40="",E54=""),"",E40-E54)</f>
        <v/>
      </c>
      <c r="F57" s="23" t="str">
        <f>IF(OR(F40="",F54=""),"",F40-F54)</f>
        <v/>
      </c>
    </row>
    <row r="58" spans="1:6" ht="15" customHeight="1">
      <c r="A58" s="6" t="s">
        <v>148</v>
      </c>
      <c r="B58" s="7" t="s">
        <v>88</v>
      </c>
      <c r="C58" s="7" t="s">
        <v>26</v>
      </c>
      <c r="D58" s="18" t="str">
        <f>IF(COUNT(D49:D52)&lt;4,"HOLD",IF(AND(D49&lt;=D50,D51&lt;=D52,D55&gt;=0,D56&lt;=0.05),"PASS","FAIL"))</f>
        <v>HOLD</v>
      </c>
      <c r="E58" s="18" t="str">
        <f>IF(COUNT(E49:E52)&lt;4,"HOLD",IF(AND(E49&lt;=E50,E51&lt;=E52,E55&gt;=0,E56&lt;=0.05),"PASS","FAIL"))</f>
        <v>HOLD</v>
      </c>
      <c r="F58" s="19" t="str">
        <f>IF(COUNT(F49:F52)&lt;4,"HOLD",IF(AND(F49&lt;=F50,F51&lt;=F52,F55&gt;=0,F56&lt;=0.05),"PASS","FAIL"))</f>
        <v>HOLD</v>
      </c>
    </row>
    <row r="59" spans="1:6" ht="15" customHeight="1">
      <c r="A59" s="6" t="s">
        <v>149</v>
      </c>
      <c r="B59" s="7" t="s">
        <v>88</v>
      </c>
      <c r="C59" s="7" t="s">
        <v>150</v>
      </c>
      <c r="D59" s="18" t="str">
        <f>IF(OR(COUNT(D53:D54)&lt;2,D40=""),"HOLD",IF(AND(D53&lt;=D54,D57&gt;=0.1),"PASS","FAIL"))</f>
        <v>HOLD</v>
      </c>
      <c r="E59" s="18" t="str">
        <f>IF(OR(COUNT(E53:E54)&lt;2,E40=""),"HOLD",IF(AND(E53&lt;=E54,E57&gt;=0.1),"PASS","FAIL"))</f>
        <v>HOLD</v>
      </c>
      <c r="F59" s="19" t="str">
        <f>IF(OR(COUNT(F53:F54)&lt;2,F40=""),"HOLD",IF(AND(F53&lt;=F54,F57&gt;=0.1),"PASS","FAIL"))</f>
        <v>HOLD</v>
      </c>
    </row>
    <row r="60" spans="1:6" ht="15" customHeight="1">
      <c r="A60" s="6"/>
      <c r="B60" s="7"/>
      <c r="C60" s="7"/>
      <c r="D60" s="20"/>
      <c r="E60" s="20"/>
      <c r="F60" s="21"/>
    </row>
    <row r="61" spans="1:6" ht="15" customHeight="1">
      <c r="A61" s="12" t="s">
        <v>151</v>
      </c>
      <c r="B61" s="13"/>
      <c r="C61" s="13" t="s">
        <v>152</v>
      </c>
      <c r="D61" s="14"/>
      <c r="E61" s="14"/>
      <c r="F61" s="15"/>
    </row>
    <row r="62" spans="1:6" ht="15" customHeight="1">
      <c r="A62" s="6" t="s">
        <v>153</v>
      </c>
      <c r="B62" s="7" t="s">
        <v>54</v>
      </c>
      <c r="C62" s="7" t="s">
        <v>154</v>
      </c>
      <c r="D62" s="16"/>
      <c r="E62" s="16"/>
      <c r="F62" s="17"/>
    </row>
    <row r="63" spans="1:6" ht="15" customHeight="1">
      <c r="A63" s="6" t="s">
        <v>155</v>
      </c>
      <c r="B63" s="7" t="s">
        <v>88</v>
      </c>
      <c r="C63" s="7" t="s">
        <v>156</v>
      </c>
      <c r="D63" s="18" t="str">
        <f>IF(D62="","HOLD",IF(AND(D62&gt;=0,D62&lt;=0.05),"PASS","FAIL"))</f>
        <v>HOLD</v>
      </c>
      <c r="E63" s="18" t="str">
        <f>IF(E62="","HOLD",IF(AND(E62&gt;=0,E62&lt;=0.05),"PASS","FAIL"))</f>
        <v>HOLD</v>
      </c>
      <c r="F63" s="19" t="str">
        <f>IF(F62="","HOLD",IF(AND(F62&gt;=0,F62&lt;=0.05),"PASS","FAIL"))</f>
        <v>HOLD</v>
      </c>
    </row>
    <row r="64" spans="1:6" ht="15" customHeight="1">
      <c r="A64" s="6" t="s">
        <v>157</v>
      </c>
      <c r="B64" s="7" t="s">
        <v>71</v>
      </c>
      <c r="C64" s="7" t="s">
        <v>158</v>
      </c>
      <c r="D64" s="8"/>
      <c r="E64" s="8"/>
      <c r="F64" s="9"/>
    </row>
    <row r="65" spans="1:6" ht="15" customHeight="1">
      <c r="A65" s="6" t="s">
        <v>159</v>
      </c>
      <c r="B65" s="7" t="s">
        <v>54</v>
      </c>
      <c r="C65" s="7" t="s">
        <v>160</v>
      </c>
      <c r="D65" s="16"/>
      <c r="E65" s="16"/>
      <c r="F65" s="17"/>
    </row>
    <row r="66" spans="1:6" ht="15" customHeight="1">
      <c r="A66" s="6" t="s">
        <v>161</v>
      </c>
      <c r="B66" s="7" t="s">
        <v>88</v>
      </c>
      <c r="C66" s="7" t="s">
        <v>162</v>
      </c>
      <c r="D66" s="18" t="str">
        <f>IF(OR(D64="",D65=""),"HOLD",IF(AND(D65&gt;0,D65&lt;=12),"PASS","FAIL"))</f>
        <v>HOLD</v>
      </c>
      <c r="E66" s="18" t="str">
        <f>IF(OR(E64="",E65=""),"HOLD",IF(AND(E65&gt;0,E65&lt;=12),"PASS","FAIL"))</f>
        <v>HOLD</v>
      </c>
      <c r="F66" s="19" t="str">
        <f>IF(OR(F64="",F65=""),"HOLD",IF(AND(F65&gt;0,F65&lt;=12),"PASS","FAIL"))</f>
        <v>HOLD</v>
      </c>
    </row>
    <row r="67" spans="1:6" ht="15" customHeight="1">
      <c r="A67" s="6" t="s">
        <v>34</v>
      </c>
      <c r="B67" s="7" t="s">
        <v>88</v>
      </c>
      <c r="C67" s="7" t="s">
        <v>163</v>
      </c>
      <c r="D67" s="18" t="str">
        <f>IF(OR(D37="HOLD",D46="HOLD",D58="HOLD",D59="HOLD",D63="HOLD",D66="HOLD"),"HOLD",IF(AND(D37="PASS",D46="PASS",D58="PASS",D59="PASS",D63="PASS",D66="PASS"),"PASS","FAIL"))</f>
        <v>HOLD</v>
      </c>
      <c r="E67" s="18" t="str">
        <f>IF(OR(E37="HOLD",E46="HOLD",E58="HOLD",E59="HOLD",E63="HOLD",E66="HOLD"),"HOLD",IF(AND(E37="PASS",E46="PASS",E58="PASS",E59="PASS",E63="PASS",E66="PASS"),"PASS","FAIL"))</f>
        <v>HOLD</v>
      </c>
      <c r="F67" s="19" t="str">
        <f>IF(OR(F37="HOLD",F46="HOLD",F58="HOLD",F59="HOLD",F63="HOLD",F66="HOLD"),"HOLD",IF(AND(F37="PASS",F46="PASS",F58="PASS",F59="PASS",F63="PASS",F66="PASS"),"PASS","FAIL"))</f>
        <v>HOLD</v>
      </c>
    </row>
    <row r="68" spans="1:6" ht="15" customHeight="1">
      <c r="A68" s="6" t="s">
        <v>164</v>
      </c>
      <c r="B68" s="7" t="s">
        <v>88</v>
      </c>
      <c r="C68" s="7" t="s">
        <v>165</v>
      </c>
      <c r="D68" s="18" t="str">
        <f>IF(OR(D26="HOLD",D67="HOLD"),"HOLD",IF(AND(D26="PASS",D67="PASS"),"PASS","FAIL"))</f>
        <v>HOLD</v>
      </c>
      <c r="E68" s="18" t="str">
        <f>IF(OR(E26="HOLD",E67="HOLD"),"HOLD",IF(AND(E26="PASS",E67="PASS"),"PASS","FAIL"))</f>
        <v>HOLD</v>
      </c>
      <c r="F68" s="19" t="str">
        <f>IF(OR(F26="HOLD",F67="HOLD"),"HOLD",IF(AND(F26="PASS",F67="PASS"),"PASS","FAIL"))</f>
        <v>HOLD</v>
      </c>
    </row>
    <row r="69" spans="1:6" ht="28.8" customHeight="1">
      <c r="A69" s="12" t="s">
        <v>166</v>
      </c>
      <c r="B69" s="13"/>
      <c r="C69" s="13" t="s">
        <v>167</v>
      </c>
      <c r="D69" s="14"/>
      <c r="E69" s="14"/>
      <c r="F69" s="15"/>
    </row>
    <row r="70" spans="1:6" ht="15" customHeight="1">
      <c r="A70" s="6" t="s">
        <v>168</v>
      </c>
      <c r="B70" s="7" t="s">
        <v>88</v>
      </c>
      <c r="C70" s="7" t="s">
        <v>169</v>
      </c>
      <c r="D70" s="8" t="s">
        <v>170</v>
      </c>
      <c r="E70" s="8" t="s">
        <v>170</v>
      </c>
      <c r="F70" s="9" t="s">
        <v>170</v>
      </c>
    </row>
    <row r="71" spans="1:6" ht="15" customHeight="1">
      <c r="A71" s="6" t="s">
        <v>171</v>
      </c>
      <c r="B71" s="7" t="s">
        <v>88</v>
      </c>
      <c r="C71" s="7" t="s">
        <v>172</v>
      </c>
      <c r="D71" s="8" t="s">
        <v>170</v>
      </c>
      <c r="E71" s="8" t="s">
        <v>170</v>
      </c>
      <c r="F71" s="9" t="s">
        <v>170</v>
      </c>
    </row>
    <row r="72" spans="1:6" ht="15" customHeight="1">
      <c r="A72" s="6" t="s">
        <v>173</v>
      </c>
      <c r="B72" s="7" t="s">
        <v>88</v>
      </c>
      <c r="C72" s="7" t="s">
        <v>174</v>
      </c>
      <c r="D72" s="8" t="s">
        <v>170</v>
      </c>
      <c r="E72" s="8" t="s">
        <v>170</v>
      </c>
      <c r="F72" s="9" t="s">
        <v>170</v>
      </c>
    </row>
    <row r="73" spans="1:6" ht="15" customHeight="1">
      <c r="A73" s="6" t="s">
        <v>175</v>
      </c>
      <c r="B73" s="7" t="s">
        <v>88</v>
      </c>
      <c r="C73" s="7" t="s">
        <v>176</v>
      </c>
      <c r="D73" s="8" t="s">
        <v>170</v>
      </c>
      <c r="E73" s="8" t="s">
        <v>170</v>
      </c>
      <c r="F73" s="9" t="s">
        <v>170</v>
      </c>
    </row>
    <row r="74" spans="1:6" ht="15" customHeight="1">
      <c r="A74" s="6" t="s">
        <v>177</v>
      </c>
      <c r="B74" s="7" t="s">
        <v>88</v>
      </c>
      <c r="C74" s="7" t="s">
        <v>178</v>
      </c>
      <c r="D74" s="8" t="s">
        <v>170</v>
      </c>
      <c r="E74" s="8" t="s">
        <v>170</v>
      </c>
      <c r="F74" s="9" t="s">
        <v>170</v>
      </c>
    </row>
    <row r="75" spans="1:6" ht="15" customHeight="1">
      <c r="A75" s="6" t="s">
        <v>179</v>
      </c>
      <c r="B75" s="7" t="s">
        <v>88</v>
      </c>
      <c r="C75" s="7" t="s">
        <v>180</v>
      </c>
      <c r="D75" s="8" t="s">
        <v>170</v>
      </c>
      <c r="E75" s="8" t="s">
        <v>170</v>
      </c>
      <c r="F75" s="9" t="s">
        <v>170</v>
      </c>
    </row>
    <row r="76" spans="1:6" ht="15" customHeight="1">
      <c r="A76" s="6" t="s">
        <v>181</v>
      </c>
      <c r="B76" s="7" t="s">
        <v>88</v>
      </c>
      <c r="C76" s="7" t="s">
        <v>182</v>
      </c>
      <c r="D76" s="8" t="s">
        <v>170</v>
      </c>
      <c r="E76" s="8" t="s">
        <v>170</v>
      </c>
      <c r="F76" s="9" t="s">
        <v>170</v>
      </c>
    </row>
    <row r="77" spans="1:6" ht="15" customHeight="1">
      <c r="A77" s="6" t="s">
        <v>183</v>
      </c>
      <c r="B77" s="7" t="s">
        <v>88</v>
      </c>
      <c r="C77" s="7" t="s">
        <v>184</v>
      </c>
      <c r="D77" s="18" t="str">
        <f>IF(D68&lt;&gt;"PASS","HOLD",IF(OR(D70="HOLD",D71="HOLD",D72="HOLD",D73="HOLD",D74="HOLD",D75="HOLD",D76="HOLD"),"HOLD",IF(AND(D70="PASS",D71="PASS",D72="PASS",D73="PASS",D74="PASS",D75="PASS",D76="PASS"),"PASS","FAIL")))</f>
        <v>HOLD</v>
      </c>
      <c r="E77" s="18" t="str">
        <f>IF(E68&lt;&gt;"PASS","HOLD",IF(OR(E70="HOLD",E71="HOLD",E72="HOLD",E73="HOLD",E74="HOLD",E75="HOLD",E76="HOLD"),"HOLD",IF(AND(E70="PASS",E71="PASS",E72="PASS",E73="PASS",E74="PASS",E75="PASS",E76="PASS"),"PASS","FAIL")))</f>
        <v>HOLD</v>
      </c>
      <c r="F77" s="19" t="str">
        <f>IF(F68&lt;&gt;"PASS","HOLD",IF(OR(F70="HOLD",F71="HOLD",F72="HOLD",F73="HOLD",F74="HOLD",F75="HOLD",F76="HOLD"),"HOLD",IF(AND(F70="PASS",F71="PASS",F72="PASS",F73="PASS",F74="PASS",F75="PASS",F76="PASS"),"PASS","FAIL")))</f>
        <v>HOLD</v>
      </c>
    </row>
    <row r="78" spans="1:6" ht="37.950000000000003" customHeight="1">
      <c r="A78" s="6" t="s">
        <v>40</v>
      </c>
      <c r="B78" s="7" t="s">
        <v>71</v>
      </c>
      <c r="C78" s="7" t="s">
        <v>185</v>
      </c>
      <c r="D78" s="24" t="str">
        <f>IF(D68="HOLD","Obtain missing certificate and guaranteed drawing inputs",IF(D68="FAIL","Reject or revise this candidate before A36R1",IF(D77="PASS","Mechanical release evidence complete","Prepare A36R1, then close galvanic, wear and release evidence")))</f>
        <v>Obtain missing certificate and guaranteed drawing inputs</v>
      </c>
      <c r="E78" s="24" t="str">
        <f>IF(E68="HOLD","Obtain missing certificate and guaranteed drawing inputs",IF(E68="FAIL","Reject or revise this candidate before A36R1",IF(E77="PASS","Mechanical release evidence complete","Prepare A36R1, then close galvanic, wear and release evidence")))</f>
        <v>Obtain missing certificate and guaranteed drawing inputs</v>
      </c>
      <c r="F78" s="25" t="str">
        <f>IF(F68="HOLD","Obtain missing certificate and guaranteed drawing inputs",IF(F68="FAIL","Reject or revise this candidate before A36R1",IF(F77="PASS","Mechanical release evidence complete","Prepare A36R1, then close galvanic, wear and release evidence")))</f>
        <v>Obtain missing certificate and guaranteed drawing inputs</v>
      </c>
    </row>
    <row r="79" spans="1:6" ht="15" customHeight="1">
      <c r="A79" s="26" t="s">
        <v>186</v>
      </c>
      <c r="B79" s="27" t="s">
        <v>71</v>
      </c>
      <c r="C79" s="27" t="s">
        <v>187</v>
      </c>
      <c r="D79" s="28"/>
      <c r="E79" s="28"/>
      <c r="F79" s="29"/>
    </row>
  </sheetData>
  <conditionalFormatting sqref="D15:F15">
    <cfRule type="containsText" dxfId="23" priority="1" operator="containsText" text="PASS"/>
    <cfRule type="containsText" dxfId="22" priority="2" operator="containsText" text="HOLD"/>
    <cfRule type="containsText" dxfId="21" priority="3" operator="containsText" text="FAIL"/>
  </conditionalFormatting>
  <conditionalFormatting sqref="D24:F26">
    <cfRule type="containsText" dxfId="20" priority="4" operator="containsText" text="PASS"/>
    <cfRule type="containsText" dxfId="19" priority="5" operator="containsText" text="HOLD"/>
    <cfRule type="containsText" dxfId="18" priority="6" operator="containsText" text="FAIL"/>
  </conditionalFormatting>
  <conditionalFormatting sqref="D37:F37">
    <cfRule type="containsText" dxfId="17" priority="7" operator="containsText" text="PASS"/>
    <cfRule type="containsText" dxfId="16" priority="8" operator="containsText" text="HOLD"/>
    <cfRule type="containsText" dxfId="15" priority="9" operator="containsText" text="FAIL"/>
  </conditionalFormatting>
  <conditionalFormatting sqref="D46:F46">
    <cfRule type="containsText" dxfId="14" priority="10" operator="containsText" text="PASS"/>
    <cfRule type="containsText" dxfId="13" priority="11" operator="containsText" text="HOLD"/>
    <cfRule type="containsText" dxfId="12" priority="12" operator="containsText" text="FAIL"/>
  </conditionalFormatting>
  <conditionalFormatting sqref="D58:F59">
    <cfRule type="containsText" dxfId="11" priority="13" operator="containsText" text="PASS"/>
    <cfRule type="containsText" dxfId="10" priority="14" operator="containsText" text="HOLD"/>
    <cfRule type="containsText" dxfId="9" priority="15" operator="containsText" text="FAIL"/>
  </conditionalFormatting>
  <conditionalFormatting sqref="D63:F63">
    <cfRule type="containsText" dxfId="8" priority="16" operator="containsText" text="PASS"/>
    <cfRule type="containsText" dxfId="7" priority="17" operator="containsText" text="HOLD"/>
    <cfRule type="containsText" dxfId="6" priority="18" operator="containsText" text="FAIL"/>
  </conditionalFormatting>
  <conditionalFormatting sqref="D66:F68">
    <cfRule type="containsText" dxfId="5" priority="19" operator="containsText" text="PASS"/>
    <cfRule type="containsText" dxfId="4" priority="20" operator="containsText" text="HOLD"/>
    <cfRule type="containsText" dxfId="3" priority="21" operator="containsText" text="FAIL"/>
  </conditionalFormatting>
  <conditionalFormatting sqref="D70:F77">
    <cfRule type="containsText" dxfId="2" priority="22" operator="containsText" text="PASS"/>
    <cfRule type="containsText" dxfId="1" priority="23" operator="containsText" text="HOLD"/>
    <cfRule type="containsText" dxfId="0" priority="24" operator="containsText" text="FAIL"/>
  </conditionalFormatting>
  <dataValidations count="1">
    <dataValidation type="list" sqref="D70:F76" xr:uid="{00000000-0002-0000-0100-000000000000}">
      <formula1>"HOLD,PASS,FAIL"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Closure Summary</vt:lpstr>
      <vt:lpstr>Supplier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GanyuChan</cp:lastModifiedBy>
  <dcterms:modified xsi:type="dcterms:W3CDTF">2026-09-13T10:23:35Z</dcterms:modified>
</cp:coreProperties>
</file>